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onzimmerman/Desktop/Data Projects/Tommy John Surgery Project/app/"/>
    </mc:Choice>
  </mc:AlternateContent>
  <xr:revisionPtr revIDLastSave="0" documentId="13_ncr:1_{311E5C2E-6C36-0F48-8F96-A0B14574B45F}" xr6:coauthVersionLast="45" xr6:coauthVersionMax="45" xr10:uidLastSave="{00000000-0000-0000-0000-000000000000}"/>
  <bookViews>
    <workbookView xWindow="5280" yWindow="960" windowWidth="16980" windowHeight="16080" firstSheet="1" activeTab="16" xr2:uid="{BD0D0184-7A63-9543-BADA-82B3E03CA4C7}"/>
  </bookViews>
  <sheets>
    <sheet name="TJ List" sheetId="1" r:id="rId1"/>
    <sheet name="How To Use" sheetId="2" r:id="rId2"/>
    <sheet name="Pending" sheetId="3" state="hidden" r:id="rId3"/>
    <sheet name="UCL PRP" sheetId="4" r:id="rId4"/>
    <sheet name="UCL InternalBrace" sheetId="5" r:id="rId5"/>
    <sheet name="Repeat TJ List" sheetId="6" r:id="rId6"/>
    <sheet name="MLB 2020" sheetId="7" state="hidden" r:id="rId7"/>
    <sheet name="MLB 2019" sheetId="8" state="hidden" r:id="rId8"/>
    <sheet name="MLB 2018" sheetId="9" state="hidden" r:id="rId9"/>
    <sheet name="MLB 2017" sheetId="10" state="hidden" r:id="rId10"/>
    <sheet name="MLB 2016" sheetId="11" state="hidden" r:id="rId11"/>
    <sheet name="D1 Colleges" sheetId="12" state="hidden" r:id="rId12"/>
    <sheet name="Unsigned Draftees" sheetId="13" state="hidden" r:id="rId13"/>
    <sheet name="Unconfirmed Dates and Surgeries" sheetId="14" state="hidden" r:id="rId14"/>
    <sheet name="Recovery Time" sheetId="15" state="hidden" r:id="rId15"/>
    <sheet name="Organizations" sheetId="16" r:id="rId16"/>
    <sheet name="Surgeons" sheetId="17" r:id="rId17"/>
    <sheet name="Update Log" sheetId="18" r:id="rId18"/>
    <sheet name="Other" sheetId="19" r:id="rId19"/>
  </sheets>
  <definedNames>
    <definedName name="_xlnm._FilterDatabase" localSheetId="5" hidden="1">'Repeat TJ List'!$A$1:$F$230</definedName>
    <definedName name="_xlnm._FilterDatabase" localSheetId="0" hidden="1">'TJ List'!$A$1:$AT$1907</definedName>
  </definedNames>
  <calcPr calcId="191029"/>
</workbook>
</file>

<file path=xl/calcChain.xml><?xml version="1.0" encoding="utf-8"?>
<calcChain xmlns="http://schemas.openxmlformats.org/spreadsheetml/2006/main">
  <c r="O111" i="1" l="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O1646" i="1"/>
  <c r="O1647" i="1"/>
  <c r="O1648" i="1"/>
  <c r="O1649" i="1"/>
  <c r="O1650" i="1"/>
  <c r="O1651" i="1"/>
  <c r="O1652" i="1"/>
  <c r="O1653" i="1"/>
  <c r="O1654" i="1"/>
  <c r="O1655" i="1"/>
  <c r="O1656" i="1"/>
  <c r="O1657" i="1"/>
  <c r="O1658" i="1"/>
  <c r="O1659" i="1"/>
  <c r="O1660" i="1"/>
  <c r="O1661" i="1"/>
  <c r="O1662" i="1"/>
  <c r="O1663" i="1"/>
  <c r="O1664" i="1"/>
  <c r="O1665" i="1"/>
  <c r="O1666" i="1"/>
  <c r="O1667" i="1"/>
  <c r="O1668" i="1"/>
  <c r="O1669" i="1"/>
  <c r="O1670" i="1"/>
  <c r="O1671" i="1"/>
  <c r="O1672" i="1"/>
  <c r="O1673" i="1"/>
  <c r="O1674" i="1"/>
  <c r="O1675" i="1"/>
  <c r="O1676" i="1"/>
  <c r="O1677" i="1"/>
  <c r="O1678" i="1"/>
  <c r="O1679" i="1"/>
  <c r="O1680" i="1"/>
  <c r="O1681" i="1"/>
  <c r="O1682" i="1"/>
  <c r="O1683" i="1"/>
  <c r="O1684" i="1"/>
  <c r="O1685" i="1"/>
  <c r="O1686" i="1"/>
  <c r="O1687" i="1"/>
  <c r="O1688" i="1"/>
  <c r="O1689" i="1"/>
  <c r="O1690" i="1"/>
  <c r="O1691" i="1"/>
  <c r="O1692" i="1"/>
  <c r="O1693" i="1"/>
  <c r="O1694" i="1"/>
  <c r="O1695" i="1"/>
  <c r="O1696" i="1"/>
  <c r="O1697" i="1"/>
  <c r="O1698" i="1"/>
  <c r="O1699" i="1"/>
  <c r="O1700" i="1"/>
  <c r="O1701" i="1"/>
  <c r="O1702" i="1"/>
  <c r="O1703" i="1"/>
  <c r="O1704" i="1"/>
  <c r="O1705" i="1"/>
  <c r="O1706" i="1"/>
  <c r="O1707" i="1"/>
  <c r="O1708" i="1"/>
  <c r="O1709" i="1"/>
  <c r="O1710" i="1"/>
  <c r="O1711" i="1"/>
  <c r="O1712" i="1"/>
  <c r="O1713" i="1"/>
  <c r="O1714" i="1"/>
  <c r="O1715" i="1"/>
  <c r="O1716" i="1"/>
  <c r="O1717" i="1"/>
  <c r="O1718" i="1"/>
  <c r="O1719" i="1"/>
  <c r="O1720" i="1"/>
  <c r="O1721" i="1"/>
  <c r="O1722" i="1"/>
  <c r="O1723" i="1"/>
  <c r="O1724" i="1"/>
  <c r="O1725" i="1"/>
  <c r="O1726" i="1"/>
  <c r="O1727" i="1"/>
  <c r="O1728" i="1"/>
  <c r="O1729" i="1"/>
  <c r="O1730" i="1"/>
  <c r="O1731" i="1"/>
  <c r="O1732" i="1"/>
  <c r="O1733" i="1"/>
  <c r="O1734" i="1"/>
  <c r="O1735" i="1"/>
  <c r="O1736" i="1"/>
  <c r="O1737" i="1"/>
  <c r="O1738" i="1"/>
  <c r="O1739" i="1"/>
  <c r="O1740" i="1"/>
  <c r="O1741" i="1"/>
  <c r="O1742" i="1"/>
  <c r="O1743" i="1"/>
  <c r="O1744" i="1"/>
  <c r="O1745" i="1"/>
  <c r="O1746" i="1"/>
  <c r="O1747" i="1"/>
  <c r="O1748" i="1"/>
  <c r="O1749" i="1"/>
  <c r="O1750" i="1"/>
  <c r="O1751" i="1"/>
  <c r="O1752" i="1"/>
  <c r="O1753" i="1"/>
  <c r="O1754" i="1"/>
  <c r="O1755" i="1"/>
  <c r="O1756" i="1"/>
  <c r="O1757" i="1"/>
  <c r="O1758" i="1"/>
  <c r="O1759" i="1"/>
  <c r="O1760" i="1"/>
  <c r="O1761" i="1"/>
  <c r="O1762" i="1"/>
  <c r="O1763" i="1"/>
  <c r="O1764" i="1"/>
  <c r="O1765" i="1"/>
  <c r="O1766" i="1"/>
  <c r="O1767" i="1"/>
  <c r="O1768" i="1"/>
  <c r="O1769" i="1"/>
  <c r="O1770" i="1"/>
  <c r="O1771" i="1"/>
  <c r="O1772" i="1"/>
  <c r="O1773" i="1"/>
  <c r="O1774" i="1"/>
  <c r="O1775" i="1"/>
  <c r="O1776" i="1"/>
  <c r="O1777" i="1"/>
  <c r="O1778" i="1"/>
  <c r="O1779" i="1"/>
  <c r="O1780" i="1"/>
  <c r="O1781" i="1"/>
  <c r="O1782" i="1"/>
  <c r="O1783" i="1"/>
  <c r="O1784" i="1"/>
  <c r="O1785" i="1"/>
  <c r="O1786" i="1"/>
  <c r="O1787" i="1"/>
  <c r="O1788" i="1"/>
  <c r="O1789" i="1"/>
  <c r="O1790" i="1"/>
  <c r="O1791" i="1"/>
  <c r="O1792" i="1"/>
  <c r="O1793" i="1"/>
  <c r="O1794" i="1"/>
  <c r="O1795" i="1"/>
  <c r="O1796" i="1"/>
  <c r="O1797" i="1"/>
  <c r="O1798" i="1"/>
  <c r="O1799" i="1"/>
  <c r="O1800" i="1"/>
  <c r="O1801" i="1"/>
  <c r="O1802" i="1"/>
  <c r="O1803" i="1"/>
  <c r="O1804" i="1"/>
  <c r="O1805" i="1"/>
  <c r="O1806" i="1"/>
  <c r="O1807" i="1"/>
  <c r="O1808" i="1"/>
  <c r="O1809" i="1"/>
  <c r="O1810" i="1"/>
  <c r="O1811" i="1"/>
  <c r="O1812" i="1"/>
  <c r="O1813" i="1"/>
  <c r="O1814" i="1"/>
  <c r="O1815" i="1"/>
  <c r="O1816" i="1"/>
  <c r="O1817" i="1"/>
  <c r="O1818" i="1"/>
  <c r="O1819" i="1"/>
  <c r="O1820" i="1"/>
  <c r="O1821" i="1"/>
  <c r="O1822" i="1"/>
  <c r="O1823" i="1"/>
  <c r="O1824" i="1"/>
  <c r="O1825" i="1"/>
  <c r="O1826" i="1"/>
  <c r="O1827" i="1"/>
  <c r="O1828" i="1"/>
  <c r="O1829" i="1"/>
  <c r="O1830" i="1"/>
  <c r="O1831" i="1"/>
  <c r="O1832" i="1"/>
  <c r="O1833" i="1"/>
  <c r="O1834" i="1"/>
  <c r="O1835" i="1"/>
  <c r="O1836" i="1"/>
  <c r="O1837" i="1"/>
  <c r="O1838" i="1"/>
  <c r="O1839" i="1"/>
  <c r="O1840" i="1"/>
  <c r="O1841" i="1"/>
  <c r="O1842" i="1"/>
  <c r="O1843" i="1"/>
  <c r="O1844" i="1"/>
  <c r="O1845" i="1"/>
  <c r="O1846" i="1"/>
  <c r="O1847" i="1"/>
  <c r="O1848" i="1"/>
  <c r="O1849" i="1"/>
  <c r="O1850" i="1"/>
  <c r="O1851" i="1"/>
  <c r="O1852" i="1"/>
  <c r="O1853" i="1"/>
  <c r="O1854" i="1"/>
  <c r="O1855" i="1"/>
  <c r="O1856" i="1"/>
  <c r="O1857" i="1"/>
  <c r="O1858" i="1"/>
  <c r="O1859" i="1"/>
  <c r="O1860" i="1"/>
  <c r="O1861" i="1"/>
  <c r="O1862" i="1"/>
  <c r="O1863" i="1"/>
  <c r="O1864" i="1"/>
  <c r="O1865" i="1"/>
  <c r="O1866" i="1"/>
  <c r="O1867" i="1"/>
  <c r="O1868" i="1"/>
  <c r="O1869" i="1"/>
  <c r="O1870" i="1"/>
  <c r="O1871" i="1"/>
  <c r="O1872" i="1"/>
  <c r="O1873" i="1"/>
  <c r="O1874" i="1"/>
  <c r="O1875" i="1"/>
  <c r="O1876" i="1"/>
  <c r="O1877" i="1"/>
  <c r="O1878" i="1"/>
  <c r="O1879" i="1"/>
  <c r="O1880" i="1"/>
  <c r="O1881" i="1"/>
  <c r="O1882" i="1"/>
  <c r="O1883" i="1"/>
  <c r="O1884" i="1"/>
  <c r="O1885" i="1"/>
  <c r="O1886" i="1"/>
  <c r="O1887" i="1"/>
  <c r="O1888" i="1"/>
  <c r="O1889" i="1"/>
  <c r="O1890" i="1"/>
  <c r="O1891" i="1"/>
  <c r="O1892" i="1"/>
  <c r="O1893" i="1"/>
  <c r="O1894" i="1"/>
  <c r="O1895" i="1"/>
  <c r="O1896" i="1"/>
  <c r="O1897" i="1"/>
  <c r="O1898" i="1"/>
  <c r="O1899" i="1"/>
  <c r="O1900" i="1"/>
  <c r="O1901" i="1"/>
  <c r="O1902" i="1"/>
  <c r="O1903" i="1"/>
  <c r="O1904" i="1"/>
  <c r="O1905" i="1"/>
  <c r="O1906" i="1"/>
  <c r="O1907"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26" i="1"/>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3" i="17"/>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D358" i="1" s="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D602" i="1" s="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D666" i="1" s="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D858" i="1" s="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D922" i="1" s="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D1443" i="1" s="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D1475" i="1" s="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D1507" i="1" s="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D1539" i="1" s="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D1571" i="1" s="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D1603" i="1" s="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D1635" i="1" s="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D1667" i="1" s="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D1699" i="1" s="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D1731" i="1" s="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D1763" i="1" s="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D1891" i="1" s="1"/>
  <c r="B1892" i="1"/>
  <c r="B1893" i="1"/>
  <c r="B1894" i="1"/>
  <c r="B1895" i="1"/>
  <c r="B1896" i="1"/>
  <c r="B1897" i="1"/>
  <c r="B1898" i="1"/>
  <c r="B1899" i="1"/>
  <c r="B1900" i="1"/>
  <c r="B1901" i="1"/>
  <c r="B1902" i="1"/>
  <c r="B1903" i="1"/>
  <c r="B1904" i="1"/>
  <c r="B1905" i="1"/>
  <c r="B1906" i="1"/>
  <c r="B1907" i="1"/>
  <c r="B2" i="1"/>
  <c r="D1374" i="1" l="1"/>
  <c r="D1246" i="1"/>
  <c r="D1118" i="1"/>
  <c r="D1904" i="1"/>
  <c r="D1896" i="1"/>
  <c r="D1888" i="1"/>
  <c r="D1880" i="1"/>
  <c r="D1872" i="1"/>
  <c r="D1864" i="1"/>
  <c r="D1856" i="1"/>
  <c r="D1848" i="1"/>
  <c r="D1840" i="1"/>
  <c r="D1832" i="1"/>
  <c r="D1824" i="1"/>
  <c r="D1816" i="1"/>
  <c r="D1808" i="1"/>
  <c r="D1800" i="1"/>
  <c r="D1792" i="1"/>
  <c r="D1788" i="1"/>
  <c r="D1784" i="1"/>
  <c r="D1780" i="1"/>
  <c r="D1772" i="1"/>
  <c r="D1768" i="1"/>
  <c r="D1764" i="1"/>
  <c r="D1760" i="1"/>
  <c r="D1756" i="1"/>
  <c r="D1752" i="1"/>
  <c r="D1748" i="1"/>
  <c r="D1744" i="1"/>
  <c r="D1740" i="1"/>
  <c r="D1736" i="1"/>
  <c r="D1732" i="1"/>
  <c r="D1728" i="1"/>
  <c r="D1724" i="1"/>
  <c r="D1720" i="1"/>
  <c r="D1716" i="1"/>
  <c r="D1712" i="1"/>
  <c r="D1708" i="1"/>
  <c r="D1704" i="1"/>
  <c r="D1700" i="1"/>
  <c r="D2" i="1"/>
  <c r="D1900" i="1"/>
  <c r="D1892" i="1"/>
  <c r="D1884" i="1"/>
  <c r="D1876" i="1"/>
  <c r="D1868" i="1"/>
  <c r="D1860" i="1"/>
  <c r="D1852" i="1"/>
  <c r="D1844" i="1"/>
  <c r="D1836" i="1"/>
  <c r="D1828" i="1"/>
  <c r="D1820" i="1"/>
  <c r="D1812" i="1"/>
  <c r="D1804" i="1"/>
  <c r="D1796" i="1"/>
  <c r="D1776" i="1"/>
  <c r="D1859" i="1"/>
  <c r="D1827" i="1"/>
  <c r="D1795" i="1"/>
  <c r="D1906" i="1"/>
  <c r="D1902" i="1"/>
  <c r="D1898" i="1"/>
  <c r="D1894" i="1"/>
  <c r="D1890" i="1"/>
  <c r="D1886" i="1"/>
  <c r="D1882" i="1"/>
  <c r="D1878" i="1"/>
  <c r="D1874" i="1"/>
  <c r="D1870" i="1"/>
  <c r="D1866" i="1"/>
  <c r="D1862" i="1"/>
  <c r="D1858" i="1"/>
  <c r="D1854" i="1"/>
  <c r="D1850" i="1"/>
  <c r="D1846" i="1"/>
  <c r="D1842" i="1"/>
  <c r="D1838" i="1"/>
  <c r="D1834" i="1"/>
  <c r="D1830" i="1"/>
  <c r="D1826" i="1"/>
  <c r="D1822" i="1"/>
  <c r="D1818" i="1"/>
  <c r="D1814" i="1"/>
  <c r="D1810" i="1"/>
  <c r="D1806" i="1"/>
  <c r="D1802" i="1"/>
  <c r="D1798" i="1"/>
  <c r="D1794" i="1"/>
  <c r="D1790" i="1"/>
  <c r="D1786" i="1"/>
  <c r="D1782" i="1"/>
  <c r="D1778" i="1"/>
  <c r="D1774" i="1"/>
  <c r="D1770" i="1"/>
  <c r="D1766" i="1"/>
  <c r="D1762" i="1"/>
  <c r="D1758" i="1"/>
  <c r="D1754" i="1"/>
  <c r="D1750" i="1"/>
  <c r="D1746" i="1"/>
  <c r="D1742" i="1"/>
  <c r="D1434" i="1"/>
  <c r="D1406" i="1"/>
  <c r="D1342" i="1"/>
  <c r="D1310" i="1"/>
  <c r="D1278" i="1"/>
  <c r="D1214" i="1"/>
  <c r="D1182" i="1"/>
  <c r="D1150" i="1"/>
  <c r="D1042" i="1"/>
  <c r="D986" i="1"/>
  <c r="D794" i="1"/>
  <c r="D730" i="1"/>
  <c r="D1905" i="1"/>
  <c r="D1901" i="1"/>
  <c r="D1897" i="1"/>
  <c r="D1893" i="1"/>
  <c r="D1889" i="1"/>
  <c r="D1885" i="1"/>
  <c r="D1881" i="1"/>
  <c r="D1877" i="1"/>
  <c r="D1873" i="1"/>
  <c r="D1869" i="1"/>
  <c r="D1865" i="1"/>
  <c r="D1861" i="1"/>
  <c r="D1857" i="1"/>
  <c r="D1853" i="1"/>
  <c r="D1849" i="1"/>
  <c r="D1845" i="1"/>
  <c r="D1841" i="1"/>
  <c r="D1837" i="1"/>
  <c r="D1833" i="1"/>
  <c r="D1829" i="1"/>
  <c r="D1825" i="1"/>
  <c r="D1821" i="1"/>
  <c r="D1817" i="1"/>
  <c r="D1813" i="1"/>
  <c r="D1809" i="1"/>
  <c r="D1805" i="1"/>
  <c r="D1801" i="1"/>
  <c r="D1797" i="1"/>
  <c r="D1793" i="1"/>
  <c r="D1789" i="1"/>
  <c r="D1785" i="1"/>
  <c r="D1781" i="1"/>
  <c r="D1777" i="1"/>
  <c r="D1773" i="1"/>
  <c r="D1769" i="1"/>
  <c r="D1765" i="1"/>
  <c r="D1761" i="1"/>
  <c r="D1757" i="1"/>
  <c r="D1753" i="1"/>
  <c r="D1749" i="1"/>
  <c r="D1745" i="1"/>
  <c r="D1741" i="1"/>
  <c r="D1737" i="1"/>
  <c r="D1733" i="1"/>
  <c r="D1729" i="1"/>
  <c r="D1725" i="1"/>
  <c r="D1721" i="1"/>
  <c r="D1717" i="1"/>
  <c r="D1713" i="1"/>
  <c r="D1709" i="1"/>
  <c r="D1705" i="1"/>
  <c r="D1701" i="1"/>
  <c r="D1697" i="1"/>
  <c r="D1693" i="1"/>
  <c r="D1689" i="1"/>
  <c r="D1685" i="1"/>
  <c r="D1681" i="1"/>
  <c r="D1677" i="1"/>
  <c r="D1673" i="1"/>
  <c r="D1669" i="1"/>
  <c r="D1665" i="1"/>
  <c r="D1661" i="1"/>
  <c r="D1657" i="1"/>
  <c r="D1653" i="1"/>
  <c r="D1649" i="1"/>
  <c r="D1645" i="1"/>
  <c r="D1641" i="1"/>
  <c r="D1637" i="1"/>
  <c r="D1633" i="1"/>
  <c r="D1629" i="1"/>
  <c r="D1625" i="1"/>
  <c r="D1621" i="1"/>
  <c r="D1617" i="1"/>
  <c r="D1613" i="1"/>
  <c r="D1609" i="1"/>
  <c r="D1605" i="1"/>
  <c r="D1601" i="1"/>
  <c r="D1597" i="1"/>
  <c r="D1593" i="1"/>
  <c r="D1589" i="1"/>
  <c r="D1585" i="1"/>
  <c r="D1581" i="1"/>
  <c r="D1577" i="1"/>
  <c r="D1573" i="1"/>
  <c r="D1569" i="1"/>
  <c r="D1565" i="1"/>
  <c r="D1561" i="1"/>
  <c r="D1557" i="1"/>
  <c r="D1553" i="1"/>
  <c r="D1549" i="1"/>
  <c r="D1545" i="1"/>
  <c r="D1541" i="1"/>
  <c r="D1537" i="1"/>
  <c r="D1533" i="1"/>
  <c r="D1529" i="1"/>
  <c r="D1525" i="1"/>
  <c r="D1521" i="1"/>
  <c r="D1517" i="1"/>
  <c r="D1513" i="1"/>
  <c r="D1509" i="1"/>
  <c r="D1505" i="1"/>
  <c r="D1501" i="1"/>
  <c r="D1497" i="1"/>
  <c r="D1493" i="1"/>
  <c r="D1489" i="1"/>
  <c r="D1485" i="1"/>
  <c r="D1481" i="1"/>
  <c r="D1477" i="1"/>
  <c r="D1473" i="1"/>
  <c r="D1469" i="1"/>
  <c r="D1465" i="1"/>
  <c r="D1461" i="1"/>
  <c r="D1457" i="1"/>
  <c r="D1453" i="1"/>
  <c r="D1449" i="1"/>
  <c r="D1445" i="1"/>
  <c r="D1441" i="1"/>
  <c r="D1437" i="1"/>
  <c r="D1433" i="1"/>
  <c r="D1429" i="1"/>
  <c r="D1425" i="1"/>
  <c r="D1421" i="1"/>
  <c r="D1417" i="1"/>
  <c r="D1413" i="1"/>
  <c r="D1409" i="1"/>
  <c r="D1405" i="1"/>
  <c r="D1401" i="1"/>
  <c r="D1397" i="1"/>
  <c r="D1393" i="1"/>
  <c r="D1389" i="1"/>
  <c r="D1385" i="1"/>
  <c r="D1381" i="1"/>
  <c r="D1377" i="1"/>
  <c r="D1373" i="1"/>
  <c r="D1369" i="1"/>
  <c r="D1365" i="1"/>
  <c r="D1361" i="1"/>
  <c r="D1357" i="1"/>
  <c r="D1353" i="1"/>
  <c r="D1349" i="1"/>
  <c r="D1345" i="1"/>
  <c r="D1341" i="1"/>
  <c r="D1337" i="1"/>
  <c r="D1333" i="1"/>
  <c r="D1329" i="1"/>
  <c r="D1325" i="1"/>
  <c r="D1321" i="1"/>
  <c r="D1317" i="1"/>
  <c r="D1313" i="1"/>
  <c r="D1309" i="1"/>
  <c r="D1305" i="1"/>
  <c r="D1301" i="1"/>
  <c r="D1297" i="1"/>
  <c r="D1293" i="1"/>
  <c r="D1289" i="1"/>
  <c r="D1085" i="1"/>
  <c r="D1696" i="1"/>
  <c r="D1692" i="1"/>
  <c r="D1688" i="1"/>
  <c r="D1684" i="1"/>
  <c r="D1680" i="1"/>
  <c r="D1676" i="1"/>
  <c r="D1672" i="1"/>
  <c r="D1668" i="1"/>
  <c r="D1664" i="1"/>
  <c r="D1660" i="1"/>
  <c r="D1656" i="1"/>
  <c r="D1652" i="1"/>
  <c r="D1648" i="1"/>
  <c r="D1644" i="1"/>
  <c r="D1640" i="1"/>
  <c r="D1636" i="1"/>
  <c r="D1632" i="1"/>
  <c r="D1628" i="1"/>
  <c r="D1624" i="1"/>
  <c r="D1620" i="1"/>
  <c r="D1616" i="1"/>
  <c r="D1612" i="1"/>
  <c r="D1608" i="1"/>
  <c r="D1604" i="1"/>
  <c r="D1600" i="1"/>
  <c r="D1596" i="1"/>
  <c r="D1592" i="1"/>
  <c r="D1588" i="1"/>
  <c r="D1584" i="1"/>
  <c r="D1580" i="1"/>
  <c r="D1576" i="1"/>
  <c r="D1572" i="1"/>
  <c r="D1568" i="1"/>
  <c r="D1564" i="1"/>
  <c r="D1560" i="1"/>
  <c r="D1556" i="1"/>
  <c r="D1552" i="1"/>
  <c r="D1548" i="1"/>
  <c r="D1544" i="1"/>
  <c r="D1540" i="1"/>
  <c r="D1536" i="1"/>
  <c r="D1532" i="1"/>
  <c r="D1528" i="1"/>
  <c r="D1524" i="1"/>
  <c r="D1520" i="1"/>
  <c r="D1516" i="1"/>
  <c r="D1512" i="1"/>
  <c r="D1508" i="1"/>
  <c r="D1504" i="1"/>
  <c r="D1500" i="1"/>
  <c r="D1496" i="1"/>
  <c r="D1492" i="1"/>
  <c r="D1488" i="1"/>
  <c r="D1484" i="1"/>
  <c r="D1480" i="1"/>
  <c r="D1476" i="1"/>
  <c r="D1472" i="1"/>
  <c r="D1468" i="1"/>
  <c r="D1464" i="1"/>
  <c r="D1460" i="1"/>
  <c r="D1456" i="1"/>
  <c r="D1452" i="1"/>
  <c r="D1448" i="1"/>
  <c r="D1444" i="1"/>
  <c r="D1440" i="1"/>
  <c r="D1436" i="1"/>
  <c r="D1432" i="1"/>
  <c r="D1428" i="1"/>
  <c r="D1424" i="1"/>
  <c r="D1420" i="1"/>
  <c r="D1416" i="1"/>
  <c r="D1412" i="1"/>
  <c r="D1408" i="1"/>
  <c r="D1404" i="1"/>
  <c r="D1400" i="1"/>
  <c r="D1396" i="1"/>
  <c r="D1392" i="1"/>
  <c r="D1388" i="1"/>
  <c r="D1384" i="1"/>
  <c r="D1380" i="1"/>
  <c r="D1376" i="1"/>
  <c r="D1372" i="1"/>
  <c r="D1368" i="1"/>
  <c r="D1364" i="1"/>
  <c r="D1360" i="1"/>
  <c r="D1356" i="1"/>
  <c r="D1352" i="1"/>
  <c r="D1348" i="1"/>
  <c r="D1344" i="1"/>
  <c r="D1340" i="1"/>
  <c r="D1336" i="1"/>
  <c r="D1332" i="1"/>
  <c r="D1328" i="1"/>
  <c r="D1324" i="1"/>
  <c r="D1320" i="1"/>
  <c r="D1316" i="1"/>
  <c r="D1312" i="1"/>
  <c r="D1308" i="1"/>
  <c r="D1304" i="1"/>
  <c r="D1300" i="1"/>
  <c r="D1296" i="1"/>
  <c r="D1292" i="1"/>
  <c r="D1288" i="1"/>
  <c r="D1284" i="1"/>
  <c r="D1280" i="1"/>
  <c r="D1276" i="1"/>
  <c r="D1272" i="1"/>
  <c r="D1268" i="1"/>
  <c r="D1264" i="1"/>
  <c r="D1260" i="1"/>
  <c r="D1256" i="1"/>
  <c r="D1252" i="1"/>
  <c r="D1248" i="1"/>
  <c r="D1244" i="1"/>
  <c r="D1240" i="1"/>
  <c r="D1236" i="1"/>
  <c r="D1232" i="1"/>
  <c r="D1228" i="1"/>
  <c r="D1224" i="1"/>
  <c r="D1220" i="1"/>
  <c r="D1216" i="1"/>
  <c r="D1212" i="1"/>
  <c r="D1208" i="1"/>
  <c r="D1204" i="1"/>
  <c r="D1200" i="1"/>
  <c r="D1196" i="1"/>
  <c r="D1192" i="1"/>
  <c r="D1188" i="1"/>
  <c r="D1184" i="1"/>
  <c r="D1180" i="1"/>
  <c r="D1176" i="1"/>
  <c r="D1172" i="1"/>
  <c r="D1168" i="1"/>
  <c r="D1164" i="1"/>
  <c r="D1160" i="1"/>
  <c r="D1156" i="1"/>
  <c r="D1152" i="1"/>
  <c r="D1148" i="1"/>
  <c r="D1144" i="1"/>
  <c r="D1140" i="1"/>
  <c r="D1136" i="1"/>
  <c r="D1132" i="1"/>
  <c r="D1128" i="1"/>
  <c r="D1124" i="1"/>
  <c r="D1120" i="1"/>
  <c r="D1116" i="1"/>
  <c r="D1112" i="1"/>
  <c r="D1108" i="1"/>
  <c r="D1104" i="1"/>
  <c r="D1100" i="1"/>
  <c r="D1096" i="1"/>
  <c r="D1092" i="1"/>
  <c r="D1088" i="1"/>
  <c r="D1084" i="1"/>
  <c r="D1080" i="1"/>
  <c r="D1076" i="1"/>
  <c r="D1072" i="1"/>
  <c r="D1068" i="1"/>
  <c r="D1064" i="1"/>
  <c r="D1060" i="1"/>
  <c r="D1056" i="1"/>
  <c r="D1052" i="1"/>
  <c r="D1048" i="1"/>
  <c r="D1044" i="1"/>
  <c r="D1040" i="1"/>
  <c r="D1036" i="1"/>
  <c r="D1032" i="1"/>
  <c r="D1028" i="1"/>
  <c r="D1024" i="1"/>
  <c r="D1020" i="1"/>
  <c r="D1016" i="1"/>
  <c r="D1012" i="1"/>
  <c r="D1008" i="1"/>
  <c r="D1004" i="1"/>
  <c r="D1000" i="1"/>
  <c r="D996" i="1"/>
  <c r="D992" i="1"/>
  <c r="D988" i="1"/>
  <c r="D984" i="1"/>
  <c r="D980" i="1"/>
  <c r="D976" i="1"/>
  <c r="D972" i="1"/>
  <c r="D968" i="1"/>
  <c r="D964" i="1"/>
  <c r="D960" i="1"/>
  <c r="D956" i="1"/>
  <c r="D952" i="1"/>
  <c r="D948" i="1"/>
  <c r="D944" i="1"/>
  <c r="D940" i="1"/>
  <c r="D936" i="1"/>
  <c r="D932" i="1"/>
  <c r="D928" i="1"/>
  <c r="D924" i="1"/>
  <c r="D920" i="1"/>
  <c r="D916" i="1"/>
  <c r="D912" i="1"/>
  <c r="D908" i="1"/>
  <c r="D904" i="1"/>
  <c r="D900" i="1"/>
  <c r="D896" i="1"/>
  <c r="D892" i="1"/>
  <c r="D888" i="1"/>
  <c r="D884" i="1"/>
  <c r="D880" i="1"/>
  <c r="D876" i="1"/>
  <c r="D872" i="1"/>
  <c r="D868" i="1"/>
  <c r="D864" i="1"/>
  <c r="D860" i="1"/>
  <c r="D856" i="1"/>
  <c r="D852" i="1"/>
  <c r="D848" i="1"/>
  <c r="D844" i="1"/>
  <c r="D840" i="1"/>
  <c r="D836" i="1"/>
  <c r="D832" i="1"/>
  <c r="D828" i="1"/>
  <c r="D824" i="1"/>
  <c r="D820" i="1"/>
  <c r="D816" i="1"/>
  <c r="D812" i="1"/>
  <c r="D808" i="1"/>
  <c r="D804" i="1"/>
  <c r="D800" i="1"/>
  <c r="D796" i="1"/>
  <c r="D792" i="1"/>
  <c r="D788" i="1"/>
  <c r="D784" i="1"/>
  <c r="D780" i="1"/>
  <c r="D776" i="1"/>
  <c r="D772" i="1"/>
  <c r="D768" i="1"/>
  <c r="D764" i="1"/>
  <c r="D760" i="1"/>
  <c r="D756" i="1"/>
  <c r="D752" i="1"/>
  <c r="D748" i="1"/>
  <c r="D744" i="1"/>
  <c r="D740" i="1"/>
  <c r="D736" i="1"/>
  <c r="D732" i="1"/>
  <c r="D728" i="1"/>
  <c r="D724" i="1"/>
  <c r="D720" i="1"/>
  <c r="D716" i="1"/>
  <c r="D712" i="1"/>
  <c r="D708" i="1"/>
  <c r="D704" i="1"/>
  <c r="D700" i="1"/>
  <c r="D696" i="1"/>
  <c r="D692" i="1"/>
  <c r="D688" i="1"/>
  <c r="D684" i="1"/>
  <c r="D680" i="1"/>
  <c r="D676" i="1"/>
  <c r="D672" i="1"/>
  <c r="D668" i="1"/>
  <c r="D664" i="1"/>
  <c r="D660" i="1"/>
  <c r="D656" i="1"/>
  <c r="D652" i="1"/>
  <c r="D648" i="1"/>
  <c r="D644" i="1"/>
  <c r="D640" i="1"/>
  <c r="D636" i="1"/>
  <c r="D632" i="1"/>
  <c r="D628" i="1"/>
  <c r="D624" i="1"/>
  <c r="D620" i="1"/>
  <c r="D616" i="1"/>
  <c r="D612" i="1"/>
  <c r="D608" i="1"/>
  <c r="D604" i="1"/>
  <c r="D600" i="1"/>
  <c r="D596" i="1"/>
  <c r="D592" i="1"/>
  <c r="D588" i="1"/>
  <c r="D584" i="1"/>
  <c r="D580" i="1"/>
  <c r="D576" i="1"/>
  <c r="D572" i="1"/>
  <c r="D568" i="1"/>
  <c r="D564" i="1"/>
  <c r="D560" i="1"/>
  <c r="D556" i="1"/>
  <c r="D552" i="1"/>
  <c r="D548" i="1"/>
  <c r="D544" i="1"/>
  <c r="D540" i="1"/>
  <c r="D536" i="1"/>
  <c r="D532" i="1"/>
  <c r="D528" i="1"/>
  <c r="D524" i="1"/>
  <c r="D520" i="1"/>
  <c r="D516" i="1"/>
  <c r="D512" i="1"/>
  <c r="D508" i="1"/>
  <c r="D504" i="1"/>
  <c r="D500" i="1"/>
  <c r="D496" i="1"/>
  <c r="D492" i="1"/>
  <c r="D488" i="1"/>
  <c r="D484" i="1"/>
  <c r="D480" i="1"/>
  <c r="D476" i="1"/>
  <c r="D472" i="1"/>
  <c r="D468" i="1"/>
  <c r="D464" i="1"/>
  <c r="D460" i="1"/>
  <c r="D456" i="1"/>
  <c r="D452" i="1"/>
  <c r="D448" i="1"/>
  <c r="D444" i="1"/>
  <c r="D440" i="1"/>
  <c r="D436" i="1"/>
  <c r="D432" i="1"/>
  <c r="D428" i="1"/>
  <c r="D424" i="1"/>
  <c r="D420" i="1"/>
  <c r="D416" i="1"/>
  <c r="D412" i="1"/>
  <c r="D408" i="1"/>
  <c r="D404" i="1"/>
  <c r="D400" i="1"/>
  <c r="D396" i="1"/>
  <c r="D392" i="1"/>
  <c r="D388" i="1"/>
  <c r="D384" i="1"/>
  <c r="D380" i="1"/>
  <c r="D376" i="1"/>
  <c r="D372" i="1"/>
  <c r="D368" i="1"/>
  <c r="D364" i="1"/>
  <c r="D360" i="1"/>
  <c r="D356" i="1"/>
  <c r="D1907" i="1"/>
  <c r="D1903" i="1"/>
  <c r="D1899" i="1"/>
  <c r="D1895" i="1"/>
  <c r="D1887" i="1"/>
  <c r="D1883" i="1"/>
  <c r="D1879" i="1"/>
  <c r="D1875" i="1"/>
  <c r="D1871" i="1"/>
  <c r="D1867" i="1"/>
  <c r="D1863" i="1"/>
  <c r="D1855" i="1"/>
  <c r="D1851" i="1"/>
  <c r="D1847" i="1"/>
  <c r="D1843" i="1"/>
  <c r="D1839" i="1"/>
  <c r="D1835" i="1"/>
  <c r="D1831" i="1"/>
  <c r="D1823" i="1"/>
  <c r="D1819" i="1"/>
  <c r="D1815" i="1"/>
  <c r="D1811" i="1"/>
  <c r="D1807" i="1"/>
  <c r="D1803" i="1"/>
  <c r="D1799" i="1"/>
  <c r="D1791" i="1"/>
  <c r="D1787" i="1"/>
  <c r="D1783" i="1"/>
  <c r="D1779" i="1"/>
  <c r="D1775" i="1"/>
  <c r="D1771" i="1"/>
  <c r="D1755" i="1"/>
  <c r="D1747" i="1"/>
  <c r="D1739" i="1"/>
  <c r="D1723" i="1"/>
  <c r="D1715" i="1"/>
  <c r="D1707" i="1"/>
  <c r="D1691" i="1"/>
  <c r="D1683" i="1"/>
  <c r="D1675" i="1"/>
  <c r="D1659" i="1"/>
  <c r="D1651" i="1"/>
  <c r="D1643" i="1"/>
  <c r="D1627" i="1"/>
  <c r="D1619" i="1"/>
  <c r="D1611" i="1"/>
  <c r="D1595" i="1"/>
  <c r="D1587" i="1"/>
  <c r="D1579" i="1"/>
  <c r="D1563" i="1"/>
  <c r="D1555" i="1"/>
  <c r="D1547" i="1"/>
  <c r="D1531" i="1"/>
  <c r="D1523" i="1"/>
  <c r="D1515" i="1"/>
  <c r="D1499" i="1"/>
  <c r="D1491" i="1"/>
  <c r="D1483" i="1"/>
  <c r="D1467" i="1"/>
  <c r="D1459" i="1"/>
  <c r="D1451" i="1"/>
  <c r="D1423" i="1"/>
  <c r="D1767" i="1"/>
  <c r="D1759" i="1"/>
  <c r="D1751" i="1"/>
  <c r="D1743" i="1"/>
  <c r="D1735" i="1"/>
  <c r="D1727" i="1"/>
  <c r="D1719" i="1"/>
  <c r="D1711" i="1"/>
  <c r="D1703" i="1"/>
  <c r="D1695" i="1"/>
  <c r="D1687" i="1"/>
  <c r="D1679" i="1"/>
  <c r="D1671" i="1"/>
  <c r="D1663" i="1"/>
  <c r="D1655" i="1"/>
  <c r="D1647" i="1"/>
  <c r="D1639" i="1"/>
  <c r="D1631" i="1"/>
  <c r="D1623" i="1"/>
  <c r="D1615" i="1"/>
  <c r="D1607" i="1"/>
  <c r="D1599" i="1"/>
  <c r="D1591" i="1"/>
  <c r="D1583" i="1"/>
  <c r="D1575" i="1"/>
  <c r="D1567" i="1"/>
  <c r="D1559" i="1"/>
  <c r="D1551" i="1"/>
  <c r="D1543" i="1"/>
  <c r="D1535" i="1"/>
  <c r="D1527" i="1"/>
  <c r="D1519" i="1"/>
  <c r="D1511" i="1"/>
  <c r="D1503" i="1"/>
  <c r="D1495" i="1"/>
  <c r="D1487" i="1"/>
  <c r="D1479" i="1"/>
  <c r="D1471" i="1"/>
  <c r="D1463" i="1"/>
  <c r="D1455" i="1"/>
  <c r="D1447" i="1"/>
  <c r="D1439" i="1"/>
  <c r="D1435" i="1"/>
  <c r="D1431" i="1"/>
  <c r="D1427" i="1"/>
  <c r="D1419" i="1"/>
  <c r="D1415" i="1"/>
  <c r="D1411" i="1"/>
  <c r="D1407" i="1"/>
  <c r="D1403" i="1"/>
  <c r="D1399" i="1"/>
  <c r="D1395" i="1"/>
  <c r="D1391" i="1"/>
  <c r="D1387" i="1"/>
  <c r="D1383" i="1"/>
  <c r="D1379" i="1"/>
  <c r="D1375" i="1"/>
  <c r="D1371" i="1"/>
  <c r="D1367" i="1"/>
  <c r="D1363" i="1"/>
  <c r="D1359" i="1"/>
  <c r="D1355" i="1"/>
  <c r="D1351" i="1"/>
  <c r="D1347" i="1"/>
  <c r="D1343" i="1"/>
  <c r="D1339" i="1"/>
  <c r="D1335" i="1"/>
  <c r="D1331" i="1"/>
  <c r="D1327" i="1"/>
  <c r="D1323" i="1"/>
  <c r="D1319" i="1"/>
  <c r="D1315" i="1"/>
  <c r="D1311" i="1"/>
  <c r="D1307" i="1"/>
  <c r="D1303" i="1"/>
  <c r="D1299" i="1"/>
  <c r="D1295" i="1"/>
  <c r="D1291" i="1"/>
  <c r="D1287" i="1"/>
  <c r="D1283" i="1"/>
  <c r="D1279" i="1"/>
  <c r="D1275" i="1"/>
  <c r="D1271" i="1"/>
  <c r="D1267" i="1"/>
  <c r="D1263" i="1"/>
  <c r="D1259" i="1"/>
  <c r="D1255" i="1"/>
  <c r="D1251" i="1"/>
  <c r="D1247" i="1"/>
  <c r="D1243" i="1"/>
  <c r="D1239" i="1"/>
  <c r="D1235" i="1"/>
  <c r="D1231" i="1"/>
  <c r="D1227" i="1"/>
  <c r="D1223" i="1"/>
  <c r="D1219" i="1"/>
  <c r="D1215" i="1"/>
  <c r="D1211" i="1"/>
  <c r="D1207" i="1"/>
  <c r="D1203" i="1"/>
  <c r="D1199" i="1"/>
  <c r="D1195" i="1"/>
  <c r="D1191" i="1"/>
  <c r="D1187" i="1"/>
  <c r="D1183" i="1"/>
  <c r="D1179" i="1"/>
  <c r="D1175" i="1"/>
  <c r="D1171" i="1"/>
  <c r="D1167" i="1"/>
  <c r="D1163" i="1"/>
  <c r="D1159" i="1"/>
  <c r="D1155" i="1"/>
  <c r="D1151" i="1"/>
  <c r="D1147" i="1"/>
  <c r="D1143" i="1"/>
  <c r="D1139" i="1"/>
  <c r="D1135" i="1"/>
  <c r="D1131" i="1"/>
  <c r="D1127" i="1"/>
  <c r="D1123" i="1"/>
  <c r="D1119" i="1"/>
  <c r="D1115" i="1"/>
  <c r="D1111" i="1"/>
  <c r="D1107" i="1"/>
  <c r="D1103" i="1"/>
  <c r="D1099" i="1"/>
  <c r="D1095" i="1"/>
  <c r="D1091" i="1"/>
  <c r="D1087" i="1"/>
  <c r="D1083" i="1"/>
  <c r="D1079" i="1"/>
  <c r="D1075" i="1"/>
  <c r="D1071" i="1"/>
  <c r="D1067" i="1"/>
  <c r="D1063" i="1"/>
  <c r="D1059" i="1"/>
  <c r="D1055" i="1"/>
  <c r="D1051" i="1"/>
  <c r="D1047" i="1"/>
  <c r="D1043" i="1"/>
  <c r="D1039" i="1"/>
  <c r="D1035" i="1"/>
  <c r="D1031" i="1"/>
  <c r="D1027" i="1"/>
  <c r="D1023" i="1"/>
  <c r="D1019" i="1"/>
  <c r="D1015" i="1"/>
  <c r="D1011" i="1"/>
  <c r="D1007" i="1"/>
  <c r="D1003" i="1"/>
  <c r="D999" i="1"/>
  <c r="D995" i="1"/>
  <c r="D991" i="1"/>
  <c r="D987" i="1"/>
  <c r="D983" i="1"/>
  <c r="D979" i="1"/>
  <c r="D975" i="1"/>
  <c r="D971" i="1"/>
  <c r="D967" i="1"/>
  <c r="D963" i="1"/>
  <c r="D959" i="1"/>
  <c r="D955" i="1"/>
  <c r="D951" i="1"/>
  <c r="D947" i="1"/>
  <c r="D943" i="1"/>
  <c r="D939" i="1"/>
  <c r="D935" i="1"/>
  <c r="D931" i="1"/>
  <c r="D927" i="1"/>
  <c r="D923" i="1"/>
  <c r="D919" i="1"/>
  <c r="D915" i="1"/>
  <c r="D911" i="1"/>
  <c r="D907" i="1"/>
  <c r="D903" i="1"/>
  <c r="D899" i="1"/>
  <c r="D895" i="1"/>
  <c r="D891" i="1"/>
  <c r="D887" i="1"/>
  <c r="D883" i="1"/>
  <c r="D879" i="1"/>
  <c r="D875" i="1"/>
  <c r="D871" i="1"/>
  <c r="D867" i="1"/>
  <c r="D863" i="1"/>
  <c r="D859" i="1"/>
  <c r="D855" i="1"/>
  <c r="D851" i="1"/>
  <c r="D847" i="1"/>
  <c r="D843" i="1"/>
  <c r="D839" i="1"/>
  <c r="D835" i="1"/>
  <c r="D831" i="1"/>
  <c r="D827" i="1"/>
  <c r="D823" i="1"/>
  <c r="D819" i="1"/>
  <c r="D815" i="1"/>
  <c r="D811" i="1"/>
  <c r="D807" i="1"/>
  <c r="D803" i="1"/>
  <c r="D799" i="1"/>
  <c r="D795" i="1"/>
  <c r="D791" i="1"/>
  <c r="D787" i="1"/>
  <c r="D783" i="1"/>
  <c r="D779" i="1"/>
  <c r="D775" i="1"/>
  <c r="D771" i="1"/>
  <c r="D767" i="1"/>
  <c r="D763" i="1"/>
  <c r="D759" i="1"/>
  <c r="D755" i="1"/>
  <c r="D751" i="1"/>
  <c r="D747" i="1"/>
  <c r="D743" i="1"/>
  <c r="D739" i="1"/>
  <c r="D735" i="1"/>
  <c r="D731" i="1"/>
  <c r="D727" i="1"/>
  <c r="D723" i="1"/>
  <c r="D719" i="1"/>
  <c r="D715" i="1"/>
  <c r="D711" i="1"/>
  <c r="D707" i="1"/>
  <c r="D703" i="1"/>
  <c r="D699" i="1"/>
  <c r="D583" i="1"/>
  <c r="D443" i="1"/>
  <c r="D1738" i="1"/>
  <c r="D1734" i="1"/>
  <c r="D1730" i="1"/>
  <c r="D1726" i="1"/>
  <c r="D1722" i="1"/>
  <c r="D1718" i="1"/>
  <c r="D1714" i="1"/>
  <c r="D1710" i="1"/>
  <c r="D1706" i="1"/>
  <c r="D1702" i="1"/>
  <c r="D1698" i="1"/>
  <c r="D1694" i="1"/>
  <c r="D1690" i="1"/>
  <c r="D1686" i="1"/>
  <c r="D1682" i="1"/>
  <c r="D1678" i="1"/>
  <c r="D1674" i="1"/>
  <c r="D1670" i="1"/>
  <c r="D1666" i="1"/>
  <c r="D1662" i="1"/>
  <c r="D1658" i="1"/>
  <c r="D1654" i="1"/>
  <c r="D1650" i="1"/>
  <c r="D1646" i="1"/>
  <c r="D1642" i="1"/>
  <c r="D1638" i="1"/>
  <c r="D1634" i="1"/>
  <c r="D1630" i="1"/>
  <c r="D1626" i="1"/>
  <c r="D1622" i="1"/>
  <c r="D1618" i="1"/>
  <c r="D1614" i="1"/>
  <c r="D1610" i="1"/>
  <c r="D1606" i="1"/>
  <c r="D1602" i="1"/>
  <c r="D1598" i="1"/>
  <c r="D1594" i="1"/>
  <c r="D1590" i="1"/>
  <c r="D1586" i="1"/>
  <c r="D1582" i="1"/>
  <c r="D1578" i="1"/>
  <c r="D1574" i="1"/>
  <c r="D1570" i="1"/>
  <c r="D1566" i="1"/>
  <c r="D1562" i="1"/>
  <c r="D1558" i="1"/>
  <c r="D1554" i="1"/>
  <c r="D1550" i="1"/>
  <c r="D1546" i="1"/>
  <c r="D1542" i="1"/>
  <c r="D1538" i="1"/>
  <c r="D1534" i="1"/>
  <c r="D1530" i="1"/>
  <c r="D1526" i="1"/>
  <c r="D1522" i="1"/>
  <c r="D1518" i="1"/>
  <c r="D1514" i="1"/>
  <c r="D1510" i="1"/>
  <c r="D1506" i="1"/>
  <c r="D1502" i="1"/>
  <c r="D1498" i="1"/>
  <c r="D1494" i="1"/>
  <c r="D1490" i="1"/>
  <c r="D1486" i="1"/>
  <c r="D1482" i="1"/>
  <c r="D1478" i="1"/>
  <c r="D1474" i="1"/>
  <c r="D1470" i="1"/>
  <c r="D1466" i="1"/>
  <c r="D1462" i="1"/>
  <c r="D1458" i="1"/>
  <c r="D1454" i="1"/>
  <c r="D1450" i="1"/>
  <c r="D1446" i="1"/>
  <c r="D1442" i="1"/>
  <c r="D1438" i="1"/>
  <c r="D1430" i="1"/>
  <c r="D1426" i="1"/>
  <c r="D1422" i="1"/>
  <c r="D1418" i="1"/>
  <c r="D1414" i="1"/>
  <c r="D1410" i="1"/>
  <c r="D1402" i="1"/>
  <c r="D1398" i="1"/>
  <c r="D1394" i="1"/>
  <c r="D1390" i="1"/>
  <c r="D1386" i="1"/>
  <c r="D1382" i="1"/>
  <c r="D1378" i="1"/>
  <c r="D1370" i="1"/>
  <c r="D1366" i="1"/>
  <c r="D1362" i="1"/>
  <c r="D1358" i="1"/>
  <c r="D1354" i="1"/>
  <c r="D1350" i="1"/>
  <c r="D1346" i="1"/>
  <c r="D1338" i="1"/>
  <c r="D1334" i="1"/>
  <c r="D1330" i="1"/>
  <c r="D1326" i="1"/>
  <c r="D1322" i="1"/>
  <c r="D1318" i="1"/>
  <c r="D1314" i="1"/>
  <c r="D1306" i="1"/>
  <c r="D1302" i="1"/>
  <c r="D1298" i="1"/>
  <c r="D1294" i="1"/>
  <c r="D1290" i="1"/>
  <c r="D1286" i="1"/>
  <c r="D1282" i="1"/>
  <c r="D1274" i="1"/>
  <c r="D1270" i="1"/>
  <c r="D1266" i="1"/>
  <c r="D1262" i="1"/>
  <c r="D1258" i="1"/>
  <c r="D1254" i="1"/>
  <c r="D1250" i="1"/>
  <c r="D1242" i="1"/>
  <c r="D1238" i="1"/>
  <c r="D1234" i="1"/>
  <c r="D1230" i="1"/>
  <c r="D1226" i="1"/>
  <c r="D1222" i="1"/>
  <c r="D1218" i="1"/>
  <c r="D1210" i="1"/>
  <c r="D1206" i="1"/>
  <c r="D1202" i="1"/>
  <c r="D1198" i="1"/>
  <c r="D1194" i="1"/>
  <c r="D1190" i="1"/>
  <c r="D1186" i="1"/>
  <c r="D1178" i="1"/>
  <c r="D1174" i="1"/>
  <c r="D1170" i="1"/>
  <c r="D1166" i="1"/>
  <c r="D1162" i="1"/>
  <c r="D1158" i="1"/>
  <c r="D1154" i="1"/>
  <c r="D1146" i="1"/>
  <c r="D1142" i="1"/>
  <c r="D1138" i="1"/>
  <c r="D1134" i="1"/>
  <c r="D1130" i="1"/>
  <c r="D1126" i="1"/>
  <c r="D1122" i="1"/>
  <c r="D1114" i="1"/>
  <c r="D1110" i="1"/>
  <c r="D1106" i="1"/>
  <c r="D1102" i="1"/>
  <c r="D1098" i="1"/>
  <c r="D1094" i="1"/>
  <c r="D1090" i="1"/>
  <c r="D1086" i="1"/>
  <c r="D1082" i="1"/>
  <c r="D1078" i="1"/>
  <c r="D1074" i="1"/>
  <c r="D1070" i="1"/>
  <c r="D1066" i="1"/>
  <c r="D1062" i="1"/>
  <c r="D1058" i="1"/>
  <c r="D1054" i="1"/>
  <c r="D1050" i="1"/>
  <c r="D1046" i="1"/>
  <c r="D1038" i="1"/>
  <c r="D1034" i="1"/>
  <c r="D1030" i="1"/>
  <c r="D1026" i="1"/>
  <c r="D1022" i="1"/>
  <c r="D1018" i="1"/>
  <c r="D1014" i="1"/>
  <c r="D1010" i="1"/>
  <c r="D1006" i="1"/>
  <c r="D1002" i="1"/>
  <c r="D998" i="1"/>
  <c r="D994" i="1"/>
  <c r="D990" i="1"/>
  <c r="D982" i="1"/>
  <c r="D978" i="1"/>
  <c r="D974" i="1"/>
  <c r="D970" i="1"/>
  <c r="D966" i="1"/>
  <c r="D962" i="1"/>
  <c r="D958" i="1"/>
  <c r="D954" i="1"/>
  <c r="D950" i="1"/>
  <c r="D946" i="1"/>
  <c r="D942" i="1"/>
  <c r="D938" i="1"/>
  <c r="D934" i="1"/>
  <c r="D930" i="1"/>
  <c r="D926" i="1"/>
  <c r="D918" i="1"/>
  <c r="D914" i="1"/>
  <c r="D910" i="1"/>
  <c r="D906" i="1"/>
  <c r="D902" i="1"/>
  <c r="D898" i="1"/>
  <c r="D894" i="1"/>
  <c r="D890" i="1"/>
  <c r="D886" i="1"/>
  <c r="D882" i="1"/>
  <c r="D878" i="1"/>
  <c r="D874" i="1"/>
  <c r="D870" i="1"/>
  <c r="D866" i="1"/>
  <c r="D862" i="1"/>
  <c r="D854" i="1"/>
  <c r="D850" i="1"/>
  <c r="D846" i="1"/>
  <c r="D842" i="1"/>
  <c r="D838" i="1"/>
  <c r="D834" i="1"/>
  <c r="D830" i="1"/>
  <c r="D826" i="1"/>
  <c r="D822" i="1"/>
  <c r="D818" i="1"/>
  <c r="D814" i="1"/>
  <c r="D810" i="1"/>
  <c r="D806" i="1"/>
  <c r="D802" i="1"/>
  <c r="D798" i="1"/>
  <c r="D790" i="1"/>
  <c r="D786" i="1"/>
  <c r="D782" i="1"/>
  <c r="D778" i="1"/>
  <c r="D774" i="1"/>
  <c r="D770" i="1"/>
  <c r="D766" i="1"/>
  <c r="D762" i="1"/>
  <c r="D758" i="1"/>
  <c r="D754" i="1"/>
  <c r="D750" i="1"/>
  <c r="D746" i="1"/>
  <c r="D742" i="1"/>
  <c r="D738" i="1"/>
  <c r="D734" i="1"/>
  <c r="D726" i="1"/>
  <c r="D714" i="1"/>
  <c r="D698" i="1"/>
  <c r="D682" i="1"/>
  <c r="D650" i="1"/>
  <c r="D634" i="1"/>
  <c r="D618" i="1"/>
  <c r="D1285" i="1"/>
  <c r="D1281" i="1"/>
  <c r="D1277" i="1"/>
  <c r="D1273" i="1"/>
  <c r="D1269" i="1"/>
  <c r="D1265" i="1"/>
  <c r="D1261" i="1"/>
  <c r="D1257" i="1"/>
  <c r="D1253" i="1"/>
  <c r="D1249" i="1"/>
  <c r="D1245" i="1"/>
  <c r="D1241" i="1"/>
  <c r="D1237" i="1"/>
  <c r="D1233" i="1"/>
  <c r="D1229" i="1"/>
  <c r="D1225" i="1"/>
  <c r="D1221" i="1"/>
  <c r="D1217" i="1"/>
  <c r="D1213" i="1"/>
  <c r="D1209" i="1"/>
  <c r="D1205" i="1"/>
  <c r="D1201" i="1"/>
  <c r="D1197" i="1"/>
  <c r="D1193" i="1"/>
  <c r="D1189" i="1"/>
  <c r="D1185" i="1"/>
  <c r="D1181" i="1"/>
  <c r="D1177" i="1"/>
  <c r="D1173" i="1"/>
  <c r="D1169" i="1"/>
  <c r="D1165" i="1"/>
  <c r="D1161" i="1"/>
  <c r="D1157" i="1"/>
  <c r="D1153" i="1"/>
  <c r="D1149" i="1"/>
  <c r="D1145" i="1"/>
  <c r="D1141" i="1"/>
  <c r="D1137" i="1"/>
  <c r="D1133" i="1"/>
  <c r="D1129" i="1"/>
  <c r="D1125" i="1"/>
  <c r="D1121" i="1"/>
  <c r="D1117" i="1"/>
  <c r="D1113" i="1"/>
  <c r="D1109" i="1"/>
  <c r="D1105" i="1"/>
  <c r="D1101" i="1"/>
  <c r="D1097" i="1"/>
  <c r="D1093" i="1"/>
  <c r="D1089" i="1"/>
  <c r="D1081" i="1"/>
  <c r="D1077" i="1"/>
  <c r="D1073" i="1"/>
  <c r="D1069" i="1"/>
  <c r="D1065" i="1"/>
  <c r="D1061" i="1"/>
  <c r="D1057" i="1"/>
  <c r="D1053" i="1"/>
  <c r="D1049" i="1"/>
  <c r="D1045" i="1"/>
  <c r="D1041" i="1"/>
  <c r="D1037" i="1"/>
  <c r="D1033" i="1"/>
  <c r="D1029" i="1"/>
  <c r="D1025" i="1"/>
  <c r="D1021" i="1"/>
  <c r="D1017" i="1"/>
  <c r="D1013" i="1"/>
  <c r="D1009" i="1"/>
  <c r="D1005" i="1"/>
  <c r="D1001" i="1"/>
  <c r="D997" i="1"/>
  <c r="D993" i="1"/>
  <c r="D989" i="1"/>
  <c r="D985" i="1"/>
  <c r="D981" i="1"/>
  <c r="D977" i="1"/>
  <c r="D973" i="1"/>
  <c r="D969" i="1"/>
  <c r="D965" i="1"/>
  <c r="D961" i="1"/>
  <c r="D957" i="1"/>
  <c r="D953" i="1"/>
  <c r="D949" i="1"/>
  <c r="D945" i="1"/>
  <c r="D941" i="1"/>
  <c r="D937" i="1"/>
  <c r="D933" i="1"/>
  <c r="D929" i="1"/>
  <c r="D925" i="1"/>
  <c r="D921" i="1"/>
  <c r="D917" i="1"/>
  <c r="D913" i="1"/>
  <c r="D909" i="1"/>
  <c r="D905" i="1"/>
  <c r="D901" i="1"/>
  <c r="D897" i="1"/>
  <c r="D893" i="1"/>
  <c r="D889" i="1"/>
  <c r="D885" i="1"/>
  <c r="D881" i="1"/>
  <c r="D877" i="1"/>
  <c r="D873" i="1"/>
  <c r="D869" i="1"/>
  <c r="D865" i="1"/>
  <c r="D861" i="1"/>
  <c r="D857" i="1"/>
  <c r="D853" i="1"/>
  <c r="D849" i="1"/>
  <c r="D845" i="1"/>
  <c r="D841" i="1"/>
  <c r="D837" i="1"/>
  <c r="D833" i="1"/>
  <c r="D829" i="1"/>
  <c r="D825" i="1"/>
  <c r="D821" i="1"/>
  <c r="D817" i="1"/>
  <c r="D813" i="1"/>
  <c r="D809" i="1"/>
  <c r="D805" i="1"/>
  <c r="D801" i="1"/>
  <c r="D797" i="1"/>
  <c r="D793" i="1"/>
  <c r="D789" i="1"/>
  <c r="D785" i="1"/>
  <c r="D781" i="1"/>
  <c r="D777" i="1"/>
  <c r="D773" i="1"/>
  <c r="D769" i="1"/>
  <c r="D765" i="1"/>
  <c r="D761" i="1"/>
  <c r="D757" i="1"/>
  <c r="D753" i="1"/>
  <c r="D749" i="1"/>
  <c r="D745" i="1"/>
  <c r="D741" i="1"/>
  <c r="D737" i="1"/>
  <c r="D733" i="1"/>
  <c r="D729" i="1"/>
  <c r="D725" i="1"/>
  <c r="D721" i="1"/>
  <c r="D717" i="1"/>
  <c r="D713" i="1"/>
  <c r="D709" i="1"/>
  <c r="D705" i="1"/>
  <c r="D701" i="1"/>
  <c r="D697" i="1"/>
  <c r="D693" i="1"/>
  <c r="D689" i="1"/>
  <c r="D685" i="1"/>
  <c r="D681" i="1"/>
  <c r="D677" i="1"/>
  <c r="D673" i="1"/>
  <c r="D669" i="1"/>
  <c r="D665" i="1"/>
  <c r="D661" i="1"/>
  <c r="D657" i="1"/>
  <c r="D653" i="1"/>
  <c r="D649" i="1"/>
  <c r="D645" i="1"/>
  <c r="D641" i="1"/>
  <c r="D637" i="1"/>
  <c r="D633" i="1"/>
  <c r="D629" i="1"/>
  <c r="D625" i="1"/>
  <c r="D621" i="1"/>
  <c r="D617" i="1"/>
  <c r="D613" i="1"/>
  <c r="D609" i="1"/>
  <c r="D605" i="1"/>
  <c r="D601" i="1"/>
  <c r="D597" i="1"/>
  <c r="D593" i="1"/>
  <c r="D589" i="1"/>
  <c r="D585" i="1"/>
  <c r="D581" i="1"/>
  <c r="D577" i="1"/>
  <c r="D573" i="1"/>
  <c r="D569" i="1"/>
  <c r="D565" i="1"/>
  <c r="D561" i="1"/>
  <c r="D557" i="1"/>
  <c r="D553" i="1"/>
  <c r="D549" i="1"/>
  <c r="D545" i="1"/>
  <c r="D541" i="1"/>
  <c r="D537" i="1"/>
  <c r="D533" i="1"/>
  <c r="D529" i="1"/>
  <c r="D525" i="1"/>
  <c r="D521" i="1"/>
  <c r="D517" i="1"/>
  <c r="D513" i="1"/>
  <c r="D509" i="1"/>
  <c r="D505" i="1"/>
  <c r="D501" i="1"/>
  <c r="D497" i="1"/>
  <c r="D493" i="1"/>
  <c r="D489" i="1"/>
  <c r="D485" i="1"/>
  <c r="D481" i="1"/>
  <c r="D477" i="1"/>
  <c r="D473" i="1"/>
  <c r="D469" i="1"/>
  <c r="D465" i="1"/>
  <c r="D461" i="1"/>
  <c r="D457" i="1"/>
  <c r="D453" i="1"/>
  <c r="D449" i="1"/>
  <c r="D445" i="1"/>
  <c r="D441" i="1"/>
  <c r="D437" i="1"/>
  <c r="D433" i="1"/>
  <c r="D429" i="1"/>
  <c r="D425" i="1"/>
  <c r="D421" i="1"/>
  <c r="D417" i="1"/>
  <c r="D413" i="1"/>
  <c r="D409" i="1"/>
  <c r="D405" i="1"/>
  <c r="D401" i="1"/>
  <c r="D397" i="1"/>
  <c r="D393" i="1"/>
  <c r="D389" i="1"/>
  <c r="D385" i="1"/>
  <c r="D381" i="1"/>
  <c r="D377" i="1"/>
  <c r="D373" i="1"/>
  <c r="D369" i="1"/>
  <c r="D365" i="1"/>
  <c r="D361" i="1"/>
  <c r="D357" i="1"/>
  <c r="D353" i="1"/>
  <c r="D349" i="1"/>
  <c r="D345" i="1"/>
  <c r="D341" i="1"/>
  <c r="D337" i="1"/>
  <c r="D333" i="1"/>
  <c r="D329" i="1"/>
  <c r="D325" i="1"/>
  <c r="D321" i="1"/>
  <c r="D317" i="1"/>
  <c r="D313" i="1"/>
  <c r="D309" i="1"/>
  <c r="D305" i="1"/>
  <c r="D301" i="1"/>
  <c r="D297" i="1"/>
  <c r="D293" i="1"/>
  <c r="D289" i="1"/>
  <c r="D285" i="1"/>
  <c r="D281" i="1"/>
  <c r="D277" i="1"/>
  <c r="D273" i="1"/>
  <c r="D269" i="1"/>
  <c r="D265" i="1"/>
  <c r="D261" i="1"/>
  <c r="D257" i="1"/>
  <c r="D253" i="1"/>
  <c r="D249" i="1"/>
  <c r="D245" i="1"/>
  <c r="D241" i="1"/>
  <c r="D237" i="1"/>
  <c r="D233" i="1"/>
  <c r="D229" i="1"/>
  <c r="D225" i="1"/>
  <c r="D221" i="1"/>
  <c r="D217" i="1"/>
  <c r="D213" i="1"/>
  <c r="D209" i="1"/>
  <c r="D205" i="1"/>
  <c r="D201" i="1"/>
  <c r="D197" i="1"/>
  <c r="D193" i="1"/>
  <c r="D189" i="1"/>
  <c r="D185" i="1"/>
  <c r="D181" i="1"/>
  <c r="D177" i="1"/>
  <c r="D173" i="1"/>
  <c r="D169" i="1"/>
  <c r="D165" i="1"/>
  <c r="D161" i="1"/>
  <c r="D157" i="1"/>
  <c r="D153" i="1"/>
  <c r="D149" i="1"/>
  <c r="D145" i="1"/>
  <c r="D141" i="1"/>
  <c r="D137" i="1"/>
  <c r="D133" i="1"/>
  <c r="D129" i="1"/>
  <c r="D125" i="1"/>
  <c r="D121" i="1"/>
  <c r="D117" i="1"/>
  <c r="D113" i="1"/>
  <c r="D109" i="1"/>
  <c r="D105" i="1"/>
  <c r="D101" i="1"/>
  <c r="D97" i="1"/>
  <c r="D93" i="1"/>
  <c r="D89" i="1"/>
  <c r="D85" i="1"/>
  <c r="D81" i="1"/>
  <c r="D77" i="1"/>
  <c r="D73" i="1"/>
  <c r="D69" i="1"/>
  <c r="D65" i="1"/>
  <c r="D61" i="1"/>
  <c r="D57" i="1"/>
  <c r="D53" i="1"/>
  <c r="D49" i="1"/>
  <c r="D45" i="1"/>
  <c r="D41" i="1"/>
  <c r="D37" i="1"/>
  <c r="D33" i="1"/>
  <c r="D29" i="1"/>
  <c r="D25" i="1"/>
  <c r="D21" i="1"/>
  <c r="D17" i="1"/>
  <c r="D13" i="1"/>
  <c r="D9" i="1"/>
  <c r="D5" i="1"/>
  <c r="D352" i="1"/>
  <c r="D348" i="1"/>
  <c r="D344" i="1"/>
  <c r="D340" i="1"/>
  <c r="D336" i="1"/>
  <c r="D332" i="1"/>
  <c r="D328" i="1"/>
  <c r="D324" i="1"/>
  <c r="D320" i="1"/>
  <c r="D316" i="1"/>
  <c r="D312" i="1"/>
  <c r="D308" i="1"/>
  <c r="D304" i="1"/>
  <c r="D300" i="1"/>
  <c r="D296" i="1"/>
  <c r="D292" i="1"/>
  <c r="D288" i="1"/>
  <c r="D284" i="1"/>
  <c r="D280" i="1"/>
  <c r="D276" i="1"/>
  <c r="D272" i="1"/>
  <c r="D268" i="1"/>
  <c r="D264" i="1"/>
  <c r="D260" i="1"/>
  <c r="D256" i="1"/>
  <c r="D252" i="1"/>
  <c r="D248" i="1"/>
  <c r="D244" i="1"/>
  <c r="D240" i="1"/>
  <c r="D236" i="1"/>
  <c r="D232" i="1"/>
  <c r="D228" i="1"/>
  <c r="D224" i="1"/>
  <c r="D220" i="1"/>
  <c r="D216" i="1"/>
  <c r="D212" i="1"/>
  <c r="D208" i="1"/>
  <c r="D204" i="1"/>
  <c r="D200" i="1"/>
  <c r="D196" i="1"/>
  <c r="D192" i="1"/>
  <c r="D188" i="1"/>
  <c r="D184" i="1"/>
  <c r="D180" i="1"/>
  <c r="D176" i="1"/>
  <c r="D172" i="1"/>
  <c r="D168" i="1"/>
  <c r="D164" i="1"/>
  <c r="D160" i="1"/>
  <c r="D156" i="1"/>
  <c r="D152" i="1"/>
  <c r="D148" i="1"/>
  <c r="D144" i="1"/>
  <c r="D140" i="1"/>
  <c r="D136" i="1"/>
  <c r="D132" i="1"/>
  <c r="D128" i="1"/>
  <c r="D124" i="1"/>
  <c r="D120" i="1"/>
  <c r="D116" i="1"/>
  <c r="D112" i="1"/>
  <c r="D108" i="1"/>
  <c r="D104" i="1"/>
  <c r="D100" i="1"/>
  <c r="D96" i="1"/>
  <c r="D92" i="1"/>
  <c r="D88" i="1"/>
  <c r="D84" i="1"/>
  <c r="D80" i="1"/>
  <c r="D76" i="1"/>
  <c r="D72" i="1"/>
  <c r="D68" i="1"/>
  <c r="D64" i="1"/>
  <c r="D60" i="1"/>
  <c r="D56" i="1"/>
  <c r="D52" i="1"/>
  <c r="D48" i="1"/>
  <c r="D44" i="1"/>
  <c r="D40" i="1"/>
  <c r="D36" i="1"/>
  <c r="D32" i="1"/>
  <c r="D28" i="1"/>
  <c r="D24" i="1"/>
  <c r="D20" i="1"/>
  <c r="D16" i="1"/>
  <c r="D12" i="1"/>
  <c r="D8" i="1"/>
  <c r="D4" i="1"/>
  <c r="D695" i="1"/>
  <c r="D691" i="1"/>
  <c r="D687" i="1"/>
  <c r="D683" i="1"/>
  <c r="D679" i="1"/>
  <c r="D675" i="1"/>
  <c r="D671" i="1"/>
  <c r="D667" i="1"/>
  <c r="D663" i="1"/>
  <c r="D659" i="1"/>
  <c r="D655" i="1"/>
  <c r="D651" i="1"/>
  <c r="D647" i="1"/>
  <c r="D643" i="1"/>
  <c r="D639" i="1"/>
  <c r="D635" i="1"/>
  <c r="D631" i="1"/>
  <c r="D627" i="1"/>
  <c r="D623" i="1"/>
  <c r="D619" i="1"/>
  <c r="D615" i="1"/>
  <c r="D611" i="1"/>
  <c r="D607" i="1"/>
  <c r="D603" i="1"/>
  <c r="D599" i="1"/>
  <c r="D595" i="1"/>
  <c r="D591" i="1"/>
  <c r="D587" i="1"/>
  <c r="D579" i="1"/>
  <c r="D575" i="1"/>
  <c r="D571" i="1"/>
  <c r="D567" i="1"/>
  <c r="D563" i="1"/>
  <c r="D559" i="1"/>
  <c r="D555" i="1"/>
  <c r="D551" i="1"/>
  <c r="D547" i="1"/>
  <c r="D543" i="1"/>
  <c r="D539" i="1"/>
  <c r="D535" i="1"/>
  <c r="D531" i="1"/>
  <c r="D527" i="1"/>
  <c r="D523" i="1"/>
  <c r="D519" i="1"/>
  <c r="D515" i="1"/>
  <c r="D511" i="1"/>
  <c r="D507" i="1"/>
  <c r="D503" i="1"/>
  <c r="D499" i="1"/>
  <c r="D495" i="1"/>
  <c r="D491" i="1"/>
  <c r="D487" i="1"/>
  <c r="D483" i="1"/>
  <c r="D479" i="1"/>
  <c r="D475" i="1"/>
  <c r="D471" i="1"/>
  <c r="D467" i="1"/>
  <c r="D463" i="1"/>
  <c r="D459" i="1"/>
  <c r="D455" i="1"/>
  <c r="D451" i="1"/>
  <c r="D447" i="1"/>
  <c r="D439" i="1"/>
  <c r="D435" i="1"/>
  <c r="D431" i="1"/>
  <c r="D427" i="1"/>
  <c r="D423" i="1"/>
  <c r="D419" i="1"/>
  <c r="D415" i="1"/>
  <c r="D411" i="1"/>
  <c r="D407" i="1"/>
  <c r="D403" i="1"/>
  <c r="D399" i="1"/>
  <c r="D395" i="1"/>
  <c r="D391" i="1"/>
  <c r="D387" i="1"/>
  <c r="D383" i="1"/>
  <c r="D379" i="1"/>
  <c r="D375" i="1"/>
  <c r="D371" i="1"/>
  <c r="D367" i="1"/>
  <c r="D363" i="1"/>
  <c r="D359" i="1"/>
  <c r="D355" i="1"/>
  <c r="D351" i="1"/>
  <c r="D347" i="1"/>
  <c r="D343" i="1"/>
  <c r="D339" i="1"/>
  <c r="D335" i="1"/>
  <c r="D331" i="1"/>
  <c r="D327" i="1"/>
  <c r="D323" i="1"/>
  <c r="D319" i="1"/>
  <c r="D315" i="1"/>
  <c r="D311" i="1"/>
  <c r="D307" i="1"/>
  <c r="D303" i="1"/>
  <c r="D299" i="1"/>
  <c r="D295" i="1"/>
  <c r="D291" i="1"/>
  <c r="D287" i="1"/>
  <c r="D283" i="1"/>
  <c r="D279" i="1"/>
  <c r="D275" i="1"/>
  <c r="D271" i="1"/>
  <c r="D267" i="1"/>
  <c r="D263" i="1"/>
  <c r="D259" i="1"/>
  <c r="D255" i="1"/>
  <c r="D251" i="1"/>
  <c r="D247" i="1"/>
  <c r="D243" i="1"/>
  <c r="D239" i="1"/>
  <c r="D235" i="1"/>
  <c r="D231" i="1"/>
  <c r="D227" i="1"/>
  <c r="D223" i="1"/>
  <c r="D219" i="1"/>
  <c r="D215" i="1"/>
  <c r="D211" i="1"/>
  <c r="D207" i="1"/>
  <c r="D203" i="1"/>
  <c r="D199" i="1"/>
  <c r="D195" i="1"/>
  <c r="D191" i="1"/>
  <c r="D187" i="1"/>
  <c r="D183" i="1"/>
  <c r="D179" i="1"/>
  <c r="D175" i="1"/>
  <c r="D171" i="1"/>
  <c r="D167" i="1"/>
  <c r="D163" i="1"/>
  <c r="D159" i="1"/>
  <c r="D155" i="1"/>
  <c r="D151" i="1"/>
  <c r="D147" i="1"/>
  <c r="D143" i="1"/>
  <c r="D139" i="1"/>
  <c r="D135" i="1"/>
  <c r="D131" i="1"/>
  <c r="D127" i="1"/>
  <c r="D123" i="1"/>
  <c r="D119" i="1"/>
  <c r="D115" i="1"/>
  <c r="D111" i="1"/>
  <c r="D107" i="1"/>
  <c r="D103" i="1"/>
  <c r="D99" i="1"/>
  <c r="D95" i="1"/>
  <c r="D91" i="1"/>
  <c r="D87" i="1"/>
  <c r="D83" i="1"/>
  <c r="D79" i="1"/>
  <c r="D75" i="1"/>
  <c r="D71" i="1"/>
  <c r="D67" i="1"/>
  <c r="D63" i="1"/>
  <c r="D59" i="1"/>
  <c r="D55" i="1"/>
  <c r="D51" i="1"/>
  <c r="D47" i="1"/>
  <c r="D43" i="1"/>
  <c r="D39" i="1"/>
  <c r="D35" i="1"/>
  <c r="D31" i="1"/>
  <c r="D27" i="1"/>
  <c r="D23" i="1"/>
  <c r="D19" i="1"/>
  <c r="D15" i="1"/>
  <c r="D11" i="1"/>
  <c r="D7" i="1"/>
  <c r="D3" i="1"/>
  <c r="D722" i="1"/>
  <c r="D718" i="1"/>
  <c r="D710" i="1"/>
  <c r="D706" i="1"/>
  <c r="D702" i="1"/>
  <c r="D694" i="1"/>
  <c r="D690" i="1"/>
  <c r="D686" i="1"/>
  <c r="D678" i="1"/>
  <c r="D674" i="1"/>
  <c r="D670" i="1"/>
  <c r="D662" i="1"/>
  <c r="D658" i="1"/>
  <c r="D654" i="1"/>
  <c r="D646" i="1"/>
  <c r="D642" i="1"/>
  <c r="D638" i="1"/>
  <c r="D630" i="1"/>
  <c r="D626" i="1"/>
  <c r="D622" i="1"/>
  <c r="D614" i="1"/>
  <c r="D610" i="1"/>
  <c r="D606" i="1"/>
  <c r="D598" i="1"/>
  <c r="D594" i="1"/>
  <c r="D590" i="1"/>
  <c r="D586" i="1"/>
  <c r="D582" i="1"/>
  <c r="D578" i="1"/>
  <c r="D574" i="1"/>
  <c r="D570" i="1"/>
  <c r="D566" i="1"/>
  <c r="D562" i="1"/>
  <c r="D558" i="1"/>
  <c r="D554" i="1"/>
  <c r="D550" i="1"/>
  <c r="D546" i="1"/>
  <c r="D542" i="1"/>
  <c r="D538" i="1"/>
  <c r="D534" i="1"/>
  <c r="D530" i="1"/>
  <c r="D526" i="1"/>
  <c r="D522" i="1"/>
  <c r="D518" i="1"/>
  <c r="D514" i="1"/>
  <c r="D510" i="1"/>
  <c r="D506" i="1"/>
  <c r="D502" i="1"/>
  <c r="D498" i="1"/>
  <c r="D494" i="1"/>
  <c r="D490" i="1"/>
  <c r="D486" i="1"/>
  <c r="D482" i="1"/>
  <c r="D478" i="1"/>
  <c r="D474" i="1"/>
  <c r="D470" i="1"/>
  <c r="D466" i="1"/>
  <c r="D462" i="1"/>
  <c r="D458" i="1"/>
  <c r="D454" i="1"/>
  <c r="D450" i="1"/>
  <c r="D446" i="1"/>
  <c r="D442" i="1"/>
  <c r="D438" i="1"/>
  <c r="D434" i="1"/>
  <c r="D430" i="1"/>
  <c r="D426" i="1"/>
  <c r="D422" i="1"/>
  <c r="D418" i="1"/>
  <c r="D414" i="1"/>
  <c r="D410" i="1"/>
  <c r="D406" i="1"/>
  <c r="D402" i="1"/>
  <c r="D398" i="1"/>
  <c r="D394" i="1"/>
  <c r="D390" i="1"/>
  <c r="D386" i="1"/>
  <c r="D382" i="1"/>
  <c r="D378" i="1"/>
  <c r="D374" i="1"/>
  <c r="D370" i="1"/>
  <c r="D366" i="1"/>
  <c r="D362" i="1"/>
  <c r="D354" i="1"/>
  <c r="D350" i="1"/>
  <c r="D346" i="1"/>
  <c r="D342" i="1"/>
  <c r="D338" i="1"/>
  <c r="D334" i="1"/>
  <c r="D330" i="1"/>
  <c r="D326" i="1"/>
  <c r="D322" i="1"/>
  <c r="D318" i="1"/>
  <c r="D314" i="1"/>
  <c r="D310" i="1"/>
  <c r="D306" i="1"/>
  <c r="D302" i="1"/>
  <c r="D298" i="1"/>
  <c r="D294" i="1"/>
  <c r="D290" i="1"/>
  <c r="D286" i="1"/>
  <c r="D282" i="1"/>
  <c r="D278" i="1"/>
  <c r="D274" i="1"/>
  <c r="D270" i="1"/>
  <c r="D266" i="1"/>
  <c r="D262" i="1"/>
  <c r="D258" i="1"/>
  <c r="D254" i="1"/>
  <c r="D250" i="1"/>
  <c r="D246" i="1"/>
  <c r="D242" i="1"/>
  <c r="D238" i="1"/>
  <c r="D234" i="1"/>
  <c r="D230" i="1"/>
  <c r="D226" i="1"/>
  <c r="D222" i="1"/>
  <c r="D218" i="1"/>
  <c r="D214" i="1"/>
  <c r="D210" i="1"/>
  <c r="D206" i="1"/>
  <c r="D202" i="1"/>
  <c r="D198" i="1"/>
  <c r="D194" i="1"/>
  <c r="D190" i="1"/>
  <c r="D186" i="1"/>
  <c r="D182" i="1"/>
  <c r="D178" i="1"/>
  <c r="D174" i="1"/>
  <c r="D170" i="1"/>
  <c r="D166" i="1"/>
  <c r="D162" i="1"/>
  <c r="D158" i="1"/>
  <c r="D154" i="1"/>
  <c r="D150" i="1"/>
  <c r="D146" i="1"/>
  <c r="D142" i="1"/>
  <c r="D138" i="1"/>
  <c r="D134" i="1"/>
  <c r="D130" i="1"/>
  <c r="D126" i="1"/>
  <c r="D122" i="1"/>
  <c r="D118" i="1"/>
  <c r="D114" i="1"/>
  <c r="D110" i="1"/>
  <c r="D106" i="1"/>
  <c r="D102" i="1"/>
  <c r="D98" i="1"/>
  <c r="D94" i="1"/>
  <c r="D90" i="1"/>
  <c r="D86" i="1"/>
  <c r="D82" i="1"/>
  <c r="D78" i="1"/>
  <c r="D74" i="1"/>
  <c r="D70" i="1"/>
  <c r="D66" i="1"/>
  <c r="D62" i="1"/>
  <c r="D58" i="1"/>
  <c r="D54" i="1"/>
  <c r="D50" i="1"/>
  <c r="D46" i="1"/>
  <c r="D42" i="1"/>
  <c r="D38" i="1"/>
  <c r="D34" i="1"/>
  <c r="D30" i="1"/>
  <c r="D26" i="1"/>
  <c r="D22" i="1"/>
  <c r="D18" i="1"/>
  <c r="D14" i="1"/>
  <c r="D10" i="1"/>
  <c r="D6" i="1"/>
  <c r="AT3"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T318" i="1"/>
  <c r="AT319" i="1"/>
  <c r="AT320" i="1"/>
  <c r="AT321" i="1"/>
  <c r="AT322" i="1"/>
  <c r="AT323" i="1"/>
  <c r="AT324" i="1"/>
  <c r="AT325" i="1"/>
  <c r="AT326" i="1"/>
  <c r="AT327" i="1"/>
  <c r="AT328" i="1"/>
  <c r="AT329" i="1"/>
  <c r="AT330" i="1"/>
  <c r="AT331" i="1"/>
  <c r="AT332" i="1"/>
  <c r="AT333" i="1"/>
  <c r="AT334" i="1"/>
  <c r="AT335" i="1"/>
  <c r="AT336" i="1"/>
  <c r="AT337" i="1"/>
  <c r="AT338" i="1"/>
  <c r="AT339" i="1"/>
  <c r="AT340" i="1"/>
  <c r="AT341" i="1"/>
  <c r="AT342" i="1"/>
  <c r="AT343" i="1"/>
  <c r="AT344" i="1"/>
  <c r="AT345" i="1"/>
  <c r="AT346" i="1"/>
  <c r="AT347" i="1"/>
  <c r="AT348" i="1"/>
  <c r="AT349" i="1"/>
  <c r="AT350" i="1"/>
  <c r="AT351" i="1"/>
  <c r="AT352" i="1"/>
  <c r="AT353" i="1"/>
  <c r="AT354" i="1"/>
  <c r="AT355" i="1"/>
  <c r="AT356" i="1"/>
  <c r="AT357" i="1"/>
  <c r="AT358" i="1"/>
  <c r="AT359" i="1"/>
  <c r="AT360" i="1"/>
  <c r="AT361" i="1"/>
  <c r="AT362" i="1"/>
  <c r="AT363" i="1"/>
  <c r="AT364" i="1"/>
  <c r="AT365" i="1"/>
  <c r="AT366" i="1"/>
  <c r="AT367" i="1"/>
  <c r="AT368" i="1"/>
  <c r="AT369" i="1"/>
  <c r="AT370" i="1"/>
  <c r="AT371" i="1"/>
  <c r="AT372" i="1"/>
  <c r="AT373" i="1"/>
  <c r="AT374" i="1"/>
  <c r="AT375" i="1"/>
  <c r="AT376" i="1"/>
  <c r="AT377" i="1"/>
  <c r="AT378" i="1"/>
  <c r="AT379" i="1"/>
  <c r="AT380" i="1"/>
  <c r="AT381" i="1"/>
  <c r="AT382" i="1"/>
  <c r="AT383" i="1"/>
  <c r="AT384" i="1"/>
  <c r="AT385" i="1"/>
  <c r="AT386" i="1"/>
  <c r="AT387" i="1"/>
  <c r="AT388" i="1"/>
  <c r="AT389" i="1"/>
  <c r="AT390" i="1"/>
  <c r="AT391" i="1"/>
  <c r="AT392" i="1"/>
  <c r="AT393" i="1"/>
  <c r="AT394" i="1"/>
  <c r="AT395" i="1"/>
  <c r="AT396" i="1"/>
  <c r="AT397" i="1"/>
  <c r="AT398" i="1"/>
  <c r="AT399" i="1"/>
  <c r="AT400" i="1"/>
  <c r="AT401" i="1"/>
  <c r="AT402" i="1"/>
  <c r="AT403" i="1"/>
  <c r="AT404" i="1"/>
  <c r="AT405" i="1"/>
  <c r="AT406" i="1"/>
  <c r="AT407" i="1"/>
  <c r="AT408" i="1"/>
  <c r="AT409" i="1"/>
  <c r="AT410" i="1"/>
  <c r="AT411" i="1"/>
  <c r="AT412" i="1"/>
  <c r="AT413" i="1"/>
  <c r="AT414" i="1"/>
  <c r="AT415" i="1"/>
  <c r="AT416" i="1"/>
  <c r="AT417" i="1"/>
  <c r="AT418" i="1"/>
  <c r="AT419" i="1"/>
  <c r="AT420" i="1"/>
  <c r="AT421" i="1"/>
  <c r="AT422" i="1"/>
  <c r="AT423" i="1"/>
  <c r="AT424" i="1"/>
  <c r="AT425" i="1"/>
  <c r="AT426" i="1"/>
  <c r="AT427" i="1"/>
  <c r="AT428" i="1"/>
  <c r="AT429" i="1"/>
  <c r="AT430" i="1"/>
  <c r="AT431" i="1"/>
  <c r="AT432" i="1"/>
  <c r="AT433" i="1"/>
  <c r="AT434" i="1"/>
  <c r="AT435" i="1"/>
  <c r="AT436" i="1"/>
  <c r="AT437" i="1"/>
  <c r="AT438" i="1"/>
  <c r="AT439" i="1"/>
  <c r="AT440" i="1"/>
  <c r="AT441" i="1"/>
  <c r="AT442" i="1"/>
  <c r="AT443" i="1"/>
  <c r="AT444" i="1"/>
  <c r="AT445" i="1"/>
  <c r="AT446" i="1"/>
  <c r="AT447" i="1"/>
  <c r="AT448" i="1"/>
  <c r="AT449" i="1"/>
  <c r="AT450" i="1"/>
  <c r="AT451" i="1"/>
  <c r="AT452" i="1"/>
  <c r="AT453" i="1"/>
  <c r="AT454" i="1"/>
  <c r="AT455" i="1"/>
  <c r="AT456" i="1"/>
  <c r="AT457" i="1"/>
  <c r="AT458" i="1"/>
  <c r="AT459" i="1"/>
  <c r="AT460" i="1"/>
  <c r="AT461" i="1"/>
  <c r="AT462" i="1"/>
  <c r="AT463" i="1"/>
  <c r="AT464" i="1"/>
  <c r="AT465" i="1"/>
  <c r="AT466" i="1"/>
  <c r="AT467" i="1"/>
  <c r="AT468" i="1"/>
  <c r="AT469" i="1"/>
  <c r="AT470" i="1"/>
  <c r="AT471" i="1"/>
  <c r="AT472" i="1"/>
  <c r="AT473" i="1"/>
  <c r="AT474" i="1"/>
  <c r="AT475" i="1"/>
  <c r="AT476" i="1"/>
  <c r="AT477" i="1"/>
  <c r="AT478" i="1"/>
  <c r="AT479" i="1"/>
  <c r="AT480" i="1"/>
  <c r="AT481" i="1"/>
  <c r="AT482" i="1"/>
  <c r="AT483" i="1"/>
  <c r="AT484" i="1"/>
  <c r="AT485" i="1"/>
  <c r="AT486" i="1"/>
  <c r="AT487" i="1"/>
  <c r="AT488" i="1"/>
  <c r="AT489" i="1"/>
  <c r="AT490" i="1"/>
  <c r="AT491" i="1"/>
  <c r="AT492" i="1"/>
  <c r="AT493" i="1"/>
  <c r="AT494" i="1"/>
  <c r="AT495" i="1"/>
  <c r="AT496" i="1"/>
  <c r="AT497" i="1"/>
  <c r="AT498" i="1"/>
  <c r="AT499" i="1"/>
  <c r="AT500" i="1"/>
  <c r="AT501" i="1"/>
  <c r="AT502" i="1"/>
  <c r="AT503" i="1"/>
  <c r="AT504" i="1"/>
  <c r="AT505" i="1"/>
  <c r="AT506" i="1"/>
  <c r="AT507" i="1"/>
  <c r="AT508" i="1"/>
  <c r="AT509" i="1"/>
  <c r="AT510" i="1"/>
  <c r="AT511" i="1"/>
  <c r="AT512" i="1"/>
  <c r="AT513" i="1"/>
  <c r="AT514" i="1"/>
  <c r="AT515" i="1"/>
  <c r="AT516" i="1"/>
  <c r="AT517" i="1"/>
  <c r="AT518" i="1"/>
  <c r="AT519" i="1"/>
  <c r="AT520" i="1"/>
  <c r="AT521" i="1"/>
  <c r="AT522" i="1"/>
  <c r="AT523" i="1"/>
  <c r="AT524" i="1"/>
  <c r="AT525" i="1"/>
  <c r="AT526" i="1"/>
  <c r="AT527" i="1"/>
  <c r="AT528" i="1"/>
  <c r="AT529" i="1"/>
  <c r="AT530" i="1"/>
  <c r="AT531" i="1"/>
  <c r="AT532" i="1"/>
  <c r="AT533" i="1"/>
  <c r="AT534" i="1"/>
  <c r="AT535" i="1"/>
  <c r="AT536" i="1"/>
  <c r="AT537" i="1"/>
  <c r="AT538" i="1"/>
  <c r="AT539" i="1"/>
  <c r="AT540" i="1"/>
  <c r="AT541" i="1"/>
  <c r="AT542" i="1"/>
  <c r="AT543" i="1"/>
  <c r="AT544" i="1"/>
  <c r="AT545" i="1"/>
  <c r="AT546" i="1"/>
  <c r="AT547" i="1"/>
  <c r="AT548" i="1"/>
  <c r="AT549" i="1"/>
  <c r="AT550" i="1"/>
  <c r="AT551" i="1"/>
  <c r="AT552" i="1"/>
  <c r="AT553" i="1"/>
  <c r="AT554" i="1"/>
  <c r="AT555" i="1"/>
  <c r="AT556" i="1"/>
  <c r="AT557" i="1"/>
  <c r="AT558" i="1"/>
  <c r="AT559" i="1"/>
  <c r="AT560" i="1"/>
  <c r="AT561" i="1"/>
  <c r="AT562" i="1"/>
  <c r="AT563" i="1"/>
  <c r="AT564" i="1"/>
  <c r="AT565" i="1"/>
  <c r="AT566" i="1"/>
  <c r="AT567" i="1"/>
  <c r="AT568" i="1"/>
  <c r="AT569" i="1"/>
  <c r="AT570" i="1"/>
  <c r="AT571" i="1"/>
  <c r="AT572" i="1"/>
  <c r="AT573" i="1"/>
  <c r="AT574" i="1"/>
  <c r="AT575" i="1"/>
  <c r="AT576" i="1"/>
  <c r="AT577" i="1"/>
  <c r="AT578" i="1"/>
  <c r="AT579" i="1"/>
  <c r="AT580" i="1"/>
  <c r="AT581" i="1"/>
  <c r="AT582" i="1"/>
  <c r="AT583" i="1"/>
  <c r="AT584" i="1"/>
  <c r="AT585" i="1"/>
  <c r="AT586" i="1"/>
  <c r="AT587" i="1"/>
  <c r="AT588" i="1"/>
  <c r="AT589" i="1"/>
  <c r="AT590" i="1"/>
  <c r="AT591" i="1"/>
  <c r="AT592" i="1"/>
  <c r="AT593" i="1"/>
  <c r="AT594" i="1"/>
  <c r="AT595" i="1"/>
  <c r="AT596" i="1"/>
  <c r="AT597" i="1"/>
  <c r="AT598" i="1"/>
  <c r="AT599" i="1"/>
  <c r="AT600" i="1"/>
  <c r="AT601" i="1"/>
  <c r="AT602" i="1"/>
  <c r="AT603" i="1"/>
  <c r="AT604" i="1"/>
  <c r="AT605" i="1"/>
  <c r="AT606" i="1"/>
  <c r="AT607" i="1"/>
  <c r="AT608" i="1"/>
  <c r="AT609" i="1"/>
  <c r="AT610" i="1"/>
  <c r="AT611" i="1"/>
  <c r="AT612" i="1"/>
  <c r="AT613" i="1"/>
  <c r="AT614" i="1"/>
  <c r="AT615" i="1"/>
  <c r="AT616" i="1"/>
  <c r="AT617" i="1"/>
  <c r="AT618" i="1"/>
  <c r="AT619" i="1"/>
  <c r="AT620" i="1"/>
  <c r="AT621" i="1"/>
  <c r="AT622" i="1"/>
  <c r="AT623" i="1"/>
  <c r="AT624" i="1"/>
  <c r="AT625" i="1"/>
  <c r="AT626" i="1"/>
  <c r="AT627" i="1"/>
  <c r="AT628" i="1"/>
  <c r="AT629" i="1"/>
  <c r="AT630" i="1"/>
  <c r="AT631" i="1"/>
  <c r="AT632" i="1"/>
  <c r="AT633" i="1"/>
  <c r="AT634" i="1"/>
  <c r="AT635" i="1"/>
  <c r="AT636" i="1"/>
  <c r="AT637" i="1"/>
  <c r="AT638" i="1"/>
  <c r="AT639" i="1"/>
  <c r="AT640" i="1"/>
  <c r="AT641" i="1"/>
  <c r="AT642" i="1"/>
  <c r="AT643" i="1"/>
  <c r="AT644" i="1"/>
  <c r="AT645" i="1"/>
  <c r="AT646" i="1"/>
  <c r="AT647" i="1"/>
  <c r="AT648" i="1"/>
  <c r="AT649" i="1"/>
  <c r="AT650" i="1"/>
  <c r="AT651" i="1"/>
  <c r="AT652" i="1"/>
  <c r="AT653" i="1"/>
  <c r="AT654" i="1"/>
  <c r="AT655" i="1"/>
  <c r="AT656" i="1"/>
  <c r="AT657" i="1"/>
  <c r="AT658" i="1"/>
  <c r="AT659" i="1"/>
  <c r="AT660" i="1"/>
  <c r="AT661" i="1"/>
  <c r="AT662" i="1"/>
  <c r="AT663" i="1"/>
  <c r="AT664" i="1"/>
  <c r="AT665" i="1"/>
  <c r="AT666" i="1"/>
  <c r="AT667" i="1"/>
  <c r="AT668" i="1"/>
  <c r="AT669" i="1"/>
  <c r="AT670" i="1"/>
  <c r="AT671" i="1"/>
  <c r="AT672" i="1"/>
  <c r="AT673" i="1"/>
  <c r="AT674" i="1"/>
  <c r="AT675" i="1"/>
  <c r="AT676" i="1"/>
  <c r="AT677" i="1"/>
  <c r="AT678" i="1"/>
  <c r="AT679" i="1"/>
  <c r="AT680" i="1"/>
  <c r="AT681" i="1"/>
  <c r="AT682" i="1"/>
  <c r="AT683" i="1"/>
  <c r="AT684" i="1"/>
  <c r="AT685" i="1"/>
  <c r="AT686" i="1"/>
  <c r="AT687" i="1"/>
  <c r="AT688" i="1"/>
  <c r="AT689" i="1"/>
  <c r="AT690" i="1"/>
  <c r="AT691" i="1"/>
  <c r="AT692" i="1"/>
  <c r="AT693" i="1"/>
  <c r="AT694" i="1"/>
  <c r="AT695" i="1"/>
  <c r="AT696" i="1"/>
  <c r="AT697" i="1"/>
  <c r="AT698" i="1"/>
  <c r="AT699" i="1"/>
  <c r="AT700" i="1"/>
  <c r="AT701" i="1"/>
  <c r="AT702" i="1"/>
  <c r="AT703" i="1"/>
  <c r="AT704" i="1"/>
  <c r="AT705" i="1"/>
  <c r="AT706" i="1"/>
  <c r="AT707" i="1"/>
  <c r="AT708" i="1"/>
  <c r="AT709" i="1"/>
  <c r="AT710" i="1"/>
  <c r="AT711" i="1"/>
  <c r="AT712" i="1"/>
  <c r="AT713" i="1"/>
  <c r="AT714" i="1"/>
  <c r="AT715" i="1"/>
  <c r="AT716" i="1"/>
  <c r="AT717" i="1"/>
  <c r="AT718" i="1"/>
  <c r="AT719" i="1"/>
  <c r="AT720" i="1"/>
  <c r="AT721" i="1"/>
  <c r="AT722" i="1"/>
  <c r="AT723" i="1"/>
  <c r="AT724" i="1"/>
  <c r="AT725" i="1"/>
  <c r="AT726" i="1"/>
  <c r="AT727" i="1"/>
  <c r="AT728" i="1"/>
  <c r="AT729" i="1"/>
  <c r="AT730" i="1"/>
  <c r="AT731" i="1"/>
  <c r="AT732" i="1"/>
  <c r="AT733" i="1"/>
  <c r="AT734" i="1"/>
  <c r="AT735" i="1"/>
  <c r="AT736" i="1"/>
  <c r="AT737" i="1"/>
  <c r="AT738" i="1"/>
  <c r="AT739" i="1"/>
  <c r="AT740" i="1"/>
  <c r="AT741" i="1"/>
  <c r="AT742" i="1"/>
  <c r="AT743" i="1"/>
  <c r="AT744" i="1"/>
  <c r="AT745" i="1"/>
  <c r="AT746" i="1"/>
  <c r="AT747" i="1"/>
  <c r="AT748" i="1"/>
  <c r="AT749" i="1"/>
  <c r="AT750" i="1"/>
  <c r="AT751" i="1"/>
  <c r="AT752" i="1"/>
  <c r="AT753" i="1"/>
  <c r="AT754" i="1"/>
  <c r="AT755" i="1"/>
  <c r="AT756" i="1"/>
  <c r="AT757" i="1"/>
  <c r="AT758" i="1"/>
  <c r="AT759" i="1"/>
  <c r="AT760" i="1"/>
  <c r="AT761" i="1"/>
  <c r="AT762" i="1"/>
  <c r="AT763" i="1"/>
  <c r="AT764" i="1"/>
  <c r="AT765" i="1"/>
  <c r="AT766" i="1"/>
  <c r="AT767" i="1"/>
  <c r="AT768" i="1"/>
  <c r="AT769" i="1"/>
  <c r="AT770" i="1"/>
  <c r="AT771" i="1"/>
  <c r="AT772" i="1"/>
  <c r="AT773" i="1"/>
  <c r="AT774" i="1"/>
  <c r="AT775" i="1"/>
  <c r="AT776" i="1"/>
  <c r="AT777" i="1"/>
  <c r="AT778" i="1"/>
  <c r="AT779" i="1"/>
  <c r="AT780" i="1"/>
  <c r="AT781" i="1"/>
  <c r="AT782" i="1"/>
  <c r="AT783" i="1"/>
  <c r="AT784" i="1"/>
  <c r="AT785" i="1"/>
  <c r="AT786" i="1"/>
  <c r="AT787" i="1"/>
  <c r="AT788" i="1"/>
  <c r="AT789" i="1"/>
  <c r="AT790" i="1"/>
  <c r="AT791" i="1"/>
  <c r="AT792" i="1"/>
  <c r="AT793" i="1"/>
  <c r="AT794" i="1"/>
  <c r="AT795" i="1"/>
  <c r="AT796" i="1"/>
  <c r="AT797" i="1"/>
  <c r="AT798" i="1"/>
  <c r="AT799" i="1"/>
  <c r="AT800" i="1"/>
  <c r="AT801" i="1"/>
  <c r="AT802" i="1"/>
  <c r="AT803" i="1"/>
  <c r="AT804" i="1"/>
  <c r="AT805" i="1"/>
  <c r="AT806" i="1"/>
  <c r="AT807" i="1"/>
  <c r="AT808" i="1"/>
  <c r="AT809" i="1"/>
  <c r="AT810" i="1"/>
  <c r="AT811" i="1"/>
  <c r="AT812" i="1"/>
  <c r="AT813" i="1"/>
  <c r="AT814" i="1"/>
  <c r="AT815" i="1"/>
  <c r="AT816" i="1"/>
  <c r="AT817" i="1"/>
  <c r="AT818" i="1"/>
  <c r="AT819" i="1"/>
  <c r="AT820" i="1"/>
  <c r="AT821" i="1"/>
  <c r="AT822" i="1"/>
  <c r="AT823" i="1"/>
  <c r="AT824" i="1"/>
  <c r="AT825" i="1"/>
  <c r="AT826" i="1"/>
  <c r="AT827" i="1"/>
  <c r="AT828" i="1"/>
  <c r="AT829" i="1"/>
  <c r="AT830" i="1"/>
  <c r="AT831" i="1"/>
  <c r="AT832" i="1"/>
  <c r="AT833" i="1"/>
  <c r="AT834" i="1"/>
  <c r="AT835" i="1"/>
  <c r="AT836" i="1"/>
  <c r="AT837" i="1"/>
  <c r="AT838" i="1"/>
  <c r="AT839" i="1"/>
  <c r="AT840" i="1"/>
  <c r="AT841" i="1"/>
  <c r="AT842" i="1"/>
  <c r="AT843" i="1"/>
  <c r="AT844" i="1"/>
  <c r="AT845" i="1"/>
  <c r="AT846" i="1"/>
  <c r="AT847" i="1"/>
  <c r="AT848" i="1"/>
  <c r="AT849" i="1"/>
  <c r="AT850" i="1"/>
  <c r="AT851" i="1"/>
  <c r="AT852" i="1"/>
  <c r="AT853" i="1"/>
  <c r="AT854" i="1"/>
  <c r="AT855" i="1"/>
  <c r="AT856" i="1"/>
  <c r="AT857" i="1"/>
  <c r="AT858" i="1"/>
  <c r="AT859" i="1"/>
  <c r="AT860" i="1"/>
  <c r="AT861" i="1"/>
  <c r="AT862" i="1"/>
  <c r="AT863" i="1"/>
  <c r="AT864" i="1"/>
  <c r="AT865" i="1"/>
  <c r="AT866" i="1"/>
  <c r="AT867" i="1"/>
  <c r="AT868" i="1"/>
  <c r="AT869" i="1"/>
  <c r="AT870" i="1"/>
  <c r="AT871" i="1"/>
  <c r="AT872" i="1"/>
  <c r="AT873" i="1"/>
  <c r="AT874" i="1"/>
  <c r="AT875" i="1"/>
  <c r="AT876" i="1"/>
  <c r="AT877" i="1"/>
  <c r="AT878" i="1"/>
  <c r="AT879" i="1"/>
  <c r="AT880" i="1"/>
  <c r="AT881" i="1"/>
  <c r="AT882" i="1"/>
  <c r="AT883" i="1"/>
  <c r="AT884" i="1"/>
  <c r="AT885" i="1"/>
  <c r="AT886" i="1"/>
  <c r="AT887" i="1"/>
  <c r="AT888" i="1"/>
  <c r="AT889" i="1"/>
  <c r="AT890" i="1"/>
  <c r="AT891" i="1"/>
  <c r="AT892" i="1"/>
  <c r="AT893" i="1"/>
  <c r="AT894" i="1"/>
  <c r="AT895" i="1"/>
  <c r="AT896" i="1"/>
  <c r="AT897" i="1"/>
  <c r="AT898" i="1"/>
  <c r="AT899" i="1"/>
  <c r="AT900" i="1"/>
  <c r="AT901" i="1"/>
  <c r="AT902" i="1"/>
  <c r="AT903" i="1"/>
  <c r="AT904" i="1"/>
  <c r="AT905" i="1"/>
  <c r="AT906" i="1"/>
  <c r="AT907" i="1"/>
  <c r="AT908" i="1"/>
  <c r="AT909" i="1"/>
  <c r="AT910" i="1"/>
  <c r="AT911" i="1"/>
  <c r="AT912" i="1"/>
  <c r="AT913" i="1"/>
  <c r="AT914" i="1"/>
  <c r="AT915" i="1"/>
  <c r="AT916" i="1"/>
  <c r="AT917" i="1"/>
  <c r="AT918" i="1"/>
  <c r="AT919" i="1"/>
  <c r="AT920" i="1"/>
  <c r="AT921" i="1"/>
  <c r="AT922" i="1"/>
  <c r="AT923" i="1"/>
  <c r="AT924" i="1"/>
  <c r="AT925" i="1"/>
  <c r="AT926" i="1"/>
  <c r="AT927" i="1"/>
  <c r="AT928" i="1"/>
  <c r="AT929" i="1"/>
  <c r="AT930" i="1"/>
  <c r="AT931" i="1"/>
  <c r="AT932" i="1"/>
  <c r="AT933" i="1"/>
  <c r="AT934" i="1"/>
  <c r="AT935" i="1"/>
  <c r="AT936" i="1"/>
  <c r="AT937" i="1"/>
  <c r="AT938" i="1"/>
  <c r="AT939" i="1"/>
  <c r="AT940" i="1"/>
  <c r="AT941" i="1"/>
  <c r="AT942" i="1"/>
  <c r="AT943" i="1"/>
  <c r="AT944" i="1"/>
  <c r="AT945" i="1"/>
  <c r="AT946" i="1"/>
  <c r="AT947" i="1"/>
  <c r="AT948" i="1"/>
  <c r="AT949" i="1"/>
  <c r="AT950" i="1"/>
  <c r="AT951" i="1"/>
  <c r="AT952" i="1"/>
  <c r="AT953" i="1"/>
  <c r="AT954" i="1"/>
  <c r="AT955" i="1"/>
  <c r="AT956" i="1"/>
  <c r="AT957" i="1"/>
  <c r="AT958" i="1"/>
  <c r="AT959" i="1"/>
  <c r="AT960" i="1"/>
  <c r="AT961" i="1"/>
  <c r="AT962" i="1"/>
  <c r="AT963" i="1"/>
  <c r="AT964" i="1"/>
  <c r="AT965" i="1"/>
  <c r="AT966" i="1"/>
  <c r="AT967" i="1"/>
  <c r="AT968" i="1"/>
  <c r="AT969" i="1"/>
  <c r="AT970" i="1"/>
  <c r="AT971" i="1"/>
  <c r="AT972" i="1"/>
  <c r="AT973" i="1"/>
  <c r="AT974" i="1"/>
  <c r="AT975" i="1"/>
  <c r="AT976" i="1"/>
  <c r="AT977" i="1"/>
  <c r="AT978" i="1"/>
  <c r="AT979" i="1"/>
  <c r="AT980" i="1"/>
  <c r="AT981" i="1"/>
  <c r="AT982" i="1"/>
  <c r="AT983" i="1"/>
  <c r="AT984" i="1"/>
  <c r="AT985" i="1"/>
  <c r="AT986" i="1"/>
  <c r="AT987" i="1"/>
  <c r="AT988" i="1"/>
  <c r="AT989" i="1"/>
  <c r="AT990" i="1"/>
  <c r="AT991" i="1"/>
  <c r="AT992" i="1"/>
  <c r="AT993" i="1"/>
  <c r="AT994" i="1"/>
  <c r="AT995" i="1"/>
  <c r="AT996" i="1"/>
  <c r="AT997" i="1"/>
  <c r="AT998" i="1"/>
  <c r="AT999" i="1"/>
  <c r="AT1000" i="1"/>
  <c r="AT1001" i="1"/>
  <c r="AT1002" i="1"/>
  <c r="AT1003" i="1"/>
  <c r="AT1004" i="1"/>
  <c r="AT1005" i="1"/>
  <c r="AT1006" i="1"/>
  <c r="AT1007" i="1"/>
  <c r="AT1008" i="1"/>
  <c r="AT1009" i="1"/>
  <c r="AT1010" i="1"/>
  <c r="AT1011" i="1"/>
  <c r="AT1012" i="1"/>
  <c r="AT1013" i="1"/>
  <c r="AT1014" i="1"/>
  <c r="AT1015" i="1"/>
  <c r="AT1016" i="1"/>
  <c r="AT1017" i="1"/>
  <c r="AT1018" i="1"/>
  <c r="AT1019" i="1"/>
  <c r="AT1020" i="1"/>
  <c r="AT1021" i="1"/>
  <c r="AT1022" i="1"/>
  <c r="AT1023" i="1"/>
  <c r="AT1024" i="1"/>
  <c r="AT1025" i="1"/>
  <c r="AT1026" i="1"/>
  <c r="AT1027" i="1"/>
  <c r="AT1028" i="1"/>
  <c r="AT1029" i="1"/>
  <c r="AT1030" i="1"/>
  <c r="AT1031" i="1"/>
  <c r="AT1032" i="1"/>
  <c r="AT1033" i="1"/>
  <c r="AT1034" i="1"/>
  <c r="AT1035" i="1"/>
  <c r="AT1036" i="1"/>
  <c r="AT1037" i="1"/>
  <c r="AT1038" i="1"/>
  <c r="AT1039" i="1"/>
  <c r="AT1040" i="1"/>
  <c r="AT1041" i="1"/>
  <c r="AT1042" i="1"/>
  <c r="AT1043" i="1"/>
  <c r="AT1044" i="1"/>
  <c r="AT1045" i="1"/>
  <c r="AT1046" i="1"/>
  <c r="AT1047" i="1"/>
  <c r="AT1048" i="1"/>
  <c r="AT1049" i="1"/>
  <c r="AT1050" i="1"/>
  <c r="AT1051" i="1"/>
  <c r="AT1052" i="1"/>
  <c r="AT1053" i="1"/>
  <c r="AT1054" i="1"/>
  <c r="AT1055" i="1"/>
  <c r="AT1056" i="1"/>
  <c r="AT1057" i="1"/>
  <c r="AT1058" i="1"/>
  <c r="AT1059" i="1"/>
  <c r="AT1060" i="1"/>
  <c r="AT1061" i="1"/>
  <c r="AT1062" i="1"/>
  <c r="AT1063" i="1"/>
  <c r="AT1064" i="1"/>
  <c r="AT1065" i="1"/>
  <c r="AT1066" i="1"/>
  <c r="AT1067" i="1"/>
  <c r="AT1068" i="1"/>
  <c r="AT1069" i="1"/>
  <c r="AT1070" i="1"/>
  <c r="AT1071" i="1"/>
  <c r="AT1072" i="1"/>
  <c r="AT1073" i="1"/>
  <c r="AT1074" i="1"/>
  <c r="AT1075" i="1"/>
  <c r="AT1076" i="1"/>
  <c r="AT1077" i="1"/>
  <c r="AT1078" i="1"/>
  <c r="AT1079" i="1"/>
  <c r="AT1080" i="1"/>
  <c r="AT1081" i="1"/>
  <c r="AT1082" i="1"/>
  <c r="AT1083" i="1"/>
  <c r="AT1084" i="1"/>
  <c r="AT1085" i="1"/>
  <c r="AT1086" i="1"/>
  <c r="AT1087" i="1"/>
  <c r="AT1088" i="1"/>
  <c r="AT1089" i="1"/>
  <c r="AT1090" i="1"/>
  <c r="AT1091" i="1"/>
  <c r="AT1092" i="1"/>
  <c r="AT1093" i="1"/>
  <c r="AT1094" i="1"/>
  <c r="AT1095" i="1"/>
  <c r="AT1096" i="1"/>
  <c r="AT1097" i="1"/>
  <c r="AT1098" i="1"/>
  <c r="AT1099" i="1"/>
  <c r="AT1100" i="1"/>
  <c r="AT1101" i="1"/>
  <c r="AT1102" i="1"/>
  <c r="AT1103" i="1"/>
  <c r="AT1104" i="1"/>
  <c r="AT1105" i="1"/>
  <c r="AT1106" i="1"/>
  <c r="AT1107" i="1"/>
  <c r="AT1108" i="1"/>
  <c r="AT1109" i="1"/>
  <c r="AT1110" i="1"/>
  <c r="AT1111" i="1"/>
  <c r="AT1112" i="1"/>
  <c r="AT1113" i="1"/>
  <c r="AT1114" i="1"/>
  <c r="AT1115" i="1"/>
  <c r="AT1116" i="1"/>
  <c r="AT1117" i="1"/>
  <c r="AT1118" i="1"/>
  <c r="AT1119" i="1"/>
  <c r="AT1120" i="1"/>
  <c r="AT1121" i="1"/>
  <c r="AT1122" i="1"/>
  <c r="AT1123" i="1"/>
  <c r="AT1124" i="1"/>
  <c r="AT1125" i="1"/>
  <c r="AT1126" i="1"/>
  <c r="AT1127" i="1"/>
  <c r="AT1128" i="1"/>
  <c r="AT1129" i="1"/>
  <c r="AT1130" i="1"/>
  <c r="AT1131" i="1"/>
  <c r="AT1132" i="1"/>
  <c r="AT1133" i="1"/>
  <c r="AT1134" i="1"/>
  <c r="AT1135" i="1"/>
  <c r="AT1136" i="1"/>
  <c r="AT1137" i="1"/>
  <c r="AT1138" i="1"/>
  <c r="AT1139" i="1"/>
  <c r="AT1140" i="1"/>
  <c r="AT1141" i="1"/>
  <c r="AT1142" i="1"/>
  <c r="AT1143" i="1"/>
  <c r="AT1144" i="1"/>
  <c r="AT1145" i="1"/>
  <c r="AT1146" i="1"/>
  <c r="AT1147" i="1"/>
  <c r="AT1148" i="1"/>
  <c r="AT1149" i="1"/>
  <c r="AT1150" i="1"/>
  <c r="AT1151" i="1"/>
  <c r="AT1152" i="1"/>
  <c r="AT1153" i="1"/>
  <c r="AT1154" i="1"/>
  <c r="AT1155" i="1"/>
  <c r="AT1156" i="1"/>
  <c r="AT1157" i="1"/>
  <c r="AT1158" i="1"/>
  <c r="AT1159" i="1"/>
  <c r="AT1160" i="1"/>
  <c r="AT1161" i="1"/>
  <c r="AT1162" i="1"/>
  <c r="AT1163" i="1"/>
  <c r="AT1164" i="1"/>
  <c r="AT1165" i="1"/>
  <c r="AT1166" i="1"/>
  <c r="AT1167" i="1"/>
  <c r="AT1168" i="1"/>
  <c r="AT1169" i="1"/>
  <c r="AT1170" i="1"/>
  <c r="AT1171" i="1"/>
  <c r="AT1172" i="1"/>
  <c r="AT1173" i="1"/>
  <c r="AT1174" i="1"/>
  <c r="AT1175" i="1"/>
  <c r="AT1176" i="1"/>
  <c r="AT1177" i="1"/>
  <c r="AT1178" i="1"/>
  <c r="AT1179" i="1"/>
  <c r="AT1180" i="1"/>
  <c r="AT1181" i="1"/>
  <c r="AT1182" i="1"/>
  <c r="AT1183" i="1"/>
  <c r="AT1184" i="1"/>
  <c r="AT1185" i="1"/>
  <c r="AT1186" i="1"/>
  <c r="AT1187" i="1"/>
  <c r="AT1188" i="1"/>
  <c r="AT1189" i="1"/>
  <c r="AT1190" i="1"/>
  <c r="AT1191" i="1"/>
  <c r="AT1192" i="1"/>
  <c r="AT1193" i="1"/>
  <c r="AT1194" i="1"/>
  <c r="AT1195" i="1"/>
  <c r="AT1196" i="1"/>
  <c r="AT1197" i="1"/>
  <c r="AT1198" i="1"/>
  <c r="AT1199" i="1"/>
  <c r="AT1200" i="1"/>
  <c r="AT1201" i="1"/>
  <c r="AT1202" i="1"/>
  <c r="AT1203" i="1"/>
  <c r="AT1204" i="1"/>
  <c r="AT1205" i="1"/>
  <c r="AT1206" i="1"/>
  <c r="AT1207" i="1"/>
  <c r="AT1208" i="1"/>
  <c r="AT1209" i="1"/>
  <c r="AT1210" i="1"/>
  <c r="AT1211" i="1"/>
  <c r="AT1212" i="1"/>
  <c r="AT1213" i="1"/>
  <c r="AT1214" i="1"/>
  <c r="AT1215" i="1"/>
  <c r="AT1216" i="1"/>
  <c r="AT1217" i="1"/>
  <c r="AT1218" i="1"/>
  <c r="AT1219" i="1"/>
  <c r="AT1220" i="1"/>
  <c r="AT1221" i="1"/>
  <c r="AT1222" i="1"/>
  <c r="AT1223" i="1"/>
  <c r="AT1224" i="1"/>
  <c r="AT1225" i="1"/>
  <c r="AT1226" i="1"/>
  <c r="AT1227" i="1"/>
  <c r="AT1228" i="1"/>
  <c r="AT1229" i="1"/>
  <c r="AT1230" i="1"/>
  <c r="AT1231" i="1"/>
  <c r="AT1232" i="1"/>
  <c r="AT1233" i="1"/>
  <c r="AT1234" i="1"/>
  <c r="AT1235" i="1"/>
  <c r="AT1236" i="1"/>
  <c r="AT1237" i="1"/>
  <c r="AT1238" i="1"/>
  <c r="AT1239" i="1"/>
  <c r="AT1240" i="1"/>
  <c r="AT1241" i="1"/>
  <c r="AT1242" i="1"/>
  <c r="AT1243" i="1"/>
  <c r="AT1244" i="1"/>
  <c r="AT1245" i="1"/>
  <c r="AT1246" i="1"/>
  <c r="AT1247" i="1"/>
  <c r="AT1248" i="1"/>
  <c r="AT1249" i="1"/>
  <c r="AT1250" i="1"/>
  <c r="AT1251" i="1"/>
  <c r="AT1252" i="1"/>
  <c r="AT1253" i="1"/>
  <c r="AT1254" i="1"/>
  <c r="AT1255" i="1"/>
  <c r="AT1256" i="1"/>
  <c r="AT1257" i="1"/>
  <c r="AT1258" i="1"/>
  <c r="AT1259" i="1"/>
  <c r="AT1260" i="1"/>
  <c r="AT1261" i="1"/>
  <c r="AT1262" i="1"/>
  <c r="AT1263" i="1"/>
  <c r="AT1264" i="1"/>
  <c r="AT1265" i="1"/>
  <c r="AT1266" i="1"/>
  <c r="AT1267" i="1"/>
  <c r="AT1268" i="1"/>
  <c r="AT1269" i="1"/>
  <c r="AT1270" i="1"/>
  <c r="AT1271" i="1"/>
  <c r="AT1272" i="1"/>
  <c r="AT1273" i="1"/>
  <c r="AT1274" i="1"/>
  <c r="AT1275" i="1"/>
  <c r="AT1276" i="1"/>
  <c r="AT1277" i="1"/>
  <c r="AT1278" i="1"/>
  <c r="AT1279" i="1"/>
  <c r="AT1280" i="1"/>
  <c r="AT1281" i="1"/>
  <c r="AT1282" i="1"/>
  <c r="AT1283" i="1"/>
  <c r="AT1284" i="1"/>
  <c r="AT1285" i="1"/>
  <c r="AT1286" i="1"/>
  <c r="AT1287" i="1"/>
  <c r="AT1288" i="1"/>
  <c r="AT1289" i="1"/>
  <c r="AT1290" i="1"/>
  <c r="AT1291" i="1"/>
  <c r="AT1292" i="1"/>
  <c r="AT1293" i="1"/>
  <c r="AT1294" i="1"/>
  <c r="AT1295" i="1"/>
  <c r="AT1296" i="1"/>
  <c r="AT1297" i="1"/>
  <c r="AT1298" i="1"/>
  <c r="AT1299" i="1"/>
  <c r="AT1300" i="1"/>
  <c r="AT1301" i="1"/>
  <c r="AT1302" i="1"/>
  <c r="AT1303" i="1"/>
  <c r="AT1304" i="1"/>
  <c r="AT1305" i="1"/>
  <c r="AT1306" i="1"/>
  <c r="AT1307" i="1"/>
  <c r="AT1308" i="1"/>
  <c r="AT1309" i="1"/>
  <c r="AT1310" i="1"/>
  <c r="AT1311" i="1"/>
  <c r="AT1312" i="1"/>
  <c r="AT1313" i="1"/>
  <c r="AT1314" i="1"/>
  <c r="AT1315" i="1"/>
  <c r="AT1316" i="1"/>
  <c r="AT1317" i="1"/>
  <c r="AT1318" i="1"/>
  <c r="AT1319" i="1"/>
  <c r="AT1320" i="1"/>
  <c r="AT1321" i="1"/>
  <c r="AT1322" i="1"/>
  <c r="AT1323" i="1"/>
  <c r="AT1324" i="1"/>
  <c r="AT1325" i="1"/>
  <c r="AT1326" i="1"/>
  <c r="AT1327" i="1"/>
  <c r="AT1328" i="1"/>
  <c r="AT1329" i="1"/>
  <c r="AT1330" i="1"/>
  <c r="AT1331" i="1"/>
  <c r="AT1332" i="1"/>
  <c r="AT1333" i="1"/>
  <c r="AT1334" i="1"/>
  <c r="AT1335" i="1"/>
  <c r="AT1336" i="1"/>
  <c r="AT1337" i="1"/>
  <c r="AT1338" i="1"/>
  <c r="AT1339" i="1"/>
  <c r="AT1340" i="1"/>
  <c r="AT1341" i="1"/>
  <c r="AT1342" i="1"/>
  <c r="AT1343" i="1"/>
  <c r="AT1344" i="1"/>
  <c r="AT1345" i="1"/>
  <c r="AT1346" i="1"/>
  <c r="AT1347" i="1"/>
  <c r="AT1348" i="1"/>
  <c r="AT1349" i="1"/>
  <c r="AT1350" i="1"/>
  <c r="AT1351" i="1"/>
  <c r="AT1352" i="1"/>
  <c r="AT1353" i="1"/>
  <c r="AT1354" i="1"/>
  <c r="AT1355" i="1"/>
  <c r="AT1356" i="1"/>
  <c r="AT1357" i="1"/>
  <c r="AT1358" i="1"/>
  <c r="AT1359" i="1"/>
  <c r="AT1360" i="1"/>
  <c r="AT1361" i="1"/>
  <c r="AT1362" i="1"/>
  <c r="AT1363" i="1"/>
  <c r="AT1364" i="1"/>
  <c r="AT1365" i="1"/>
  <c r="AT1366" i="1"/>
  <c r="AT1367" i="1"/>
  <c r="AT1368" i="1"/>
  <c r="AT1369" i="1"/>
  <c r="AT1370" i="1"/>
  <c r="AT1371" i="1"/>
  <c r="AT1372" i="1"/>
  <c r="AT1373" i="1"/>
  <c r="AT1374" i="1"/>
  <c r="AT1375" i="1"/>
  <c r="AT1376" i="1"/>
  <c r="AT1377" i="1"/>
  <c r="AT1378" i="1"/>
  <c r="AT1379" i="1"/>
  <c r="AT1380" i="1"/>
  <c r="AT1381" i="1"/>
  <c r="AT1382" i="1"/>
  <c r="AT1383" i="1"/>
  <c r="AT1384" i="1"/>
  <c r="AT1385" i="1"/>
  <c r="AT1386" i="1"/>
  <c r="AT1387" i="1"/>
  <c r="AT1388" i="1"/>
  <c r="AT1389" i="1"/>
  <c r="AT1390" i="1"/>
  <c r="AT1391" i="1"/>
  <c r="AT1392" i="1"/>
  <c r="AT1393" i="1"/>
  <c r="AT1394" i="1"/>
  <c r="AT1395" i="1"/>
  <c r="AT1396" i="1"/>
  <c r="AT1397" i="1"/>
  <c r="AT1398" i="1"/>
  <c r="AT1399" i="1"/>
  <c r="AT1400" i="1"/>
  <c r="AT1401" i="1"/>
  <c r="AT1402" i="1"/>
  <c r="AT1403" i="1"/>
  <c r="AT1404" i="1"/>
  <c r="AT1405" i="1"/>
  <c r="AT1406" i="1"/>
  <c r="AT1407" i="1"/>
  <c r="AT1408" i="1"/>
  <c r="AT1409" i="1"/>
  <c r="AT1410" i="1"/>
  <c r="AT1411" i="1"/>
  <c r="AT1412" i="1"/>
  <c r="AT1413" i="1"/>
  <c r="AT1414" i="1"/>
  <c r="AT1415" i="1"/>
  <c r="AT1416" i="1"/>
  <c r="AT1417" i="1"/>
  <c r="AT1418" i="1"/>
  <c r="AT1419" i="1"/>
  <c r="AT1420" i="1"/>
  <c r="AT1421" i="1"/>
  <c r="AT1422" i="1"/>
  <c r="AT1423" i="1"/>
  <c r="AT1424" i="1"/>
  <c r="AT1425" i="1"/>
  <c r="AT1426" i="1"/>
  <c r="AT1427" i="1"/>
  <c r="AT1428" i="1"/>
  <c r="AT1429" i="1"/>
  <c r="AT1430" i="1"/>
  <c r="AT1431" i="1"/>
  <c r="AT1432" i="1"/>
  <c r="AT1433" i="1"/>
  <c r="AT1434" i="1"/>
  <c r="AT1435" i="1"/>
  <c r="AT1436" i="1"/>
  <c r="AT1437" i="1"/>
  <c r="AT1438" i="1"/>
  <c r="AT1439" i="1"/>
  <c r="AT1440" i="1"/>
  <c r="AT1441" i="1"/>
  <c r="AT1442" i="1"/>
  <c r="AT1443" i="1"/>
  <c r="AT1444" i="1"/>
  <c r="AT1445" i="1"/>
  <c r="AT1446" i="1"/>
  <c r="AT1447" i="1"/>
  <c r="AT1448" i="1"/>
  <c r="AT1449" i="1"/>
  <c r="AT1450" i="1"/>
  <c r="AT1451" i="1"/>
  <c r="AT1452" i="1"/>
  <c r="AT1453" i="1"/>
  <c r="AT1454" i="1"/>
  <c r="AT1455" i="1"/>
  <c r="AT1456" i="1"/>
  <c r="AT1457" i="1"/>
  <c r="AT1458" i="1"/>
  <c r="AT1459" i="1"/>
  <c r="AT1460" i="1"/>
  <c r="AT1461" i="1"/>
  <c r="AT1462" i="1"/>
  <c r="AT1463" i="1"/>
  <c r="AT1464" i="1"/>
  <c r="AT1465" i="1"/>
  <c r="AT1466" i="1"/>
  <c r="AT1467" i="1"/>
  <c r="AT1468" i="1"/>
  <c r="AT1469" i="1"/>
  <c r="AT1470" i="1"/>
  <c r="AT1471" i="1"/>
  <c r="AT1472" i="1"/>
  <c r="AT1473" i="1"/>
  <c r="AT1474" i="1"/>
  <c r="AT1475" i="1"/>
  <c r="AT1476" i="1"/>
  <c r="AT1477" i="1"/>
  <c r="AT1478" i="1"/>
  <c r="AT1479" i="1"/>
  <c r="AT1480" i="1"/>
  <c r="AT1481" i="1"/>
  <c r="AT1482" i="1"/>
  <c r="AT1483" i="1"/>
  <c r="AT1484" i="1"/>
  <c r="AT1485" i="1"/>
  <c r="AT1486" i="1"/>
  <c r="AT1487" i="1"/>
  <c r="AT1488" i="1"/>
  <c r="AT1489" i="1"/>
  <c r="AT1490" i="1"/>
  <c r="AT1491" i="1"/>
  <c r="AT1492" i="1"/>
  <c r="AT1493" i="1"/>
  <c r="AT1494" i="1"/>
  <c r="AT1495" i="1"/>
  <c r="AT1496" i="1"/>
  <c r="AT1497" i="1"/>
  <c r="AT1498" i="1"/>
  <c r="AT1499" i="1"/>
  <c r="AT1500" i="1"/>
  <c r="AT1501" i="1"/>
  <c r="AT1502" i="1"/>
  <c r="AT1503" i="1"/>
  <c r="AT1504" i="1"/>
  <c r="AT1505" i="1"/>
  <c r="AT1506" i="1"/>
  <c r="AT1507" i="1"/>
  <c r="AT1508" i="1"/>
  <c r="AT1509" i="1"/>
  <c r="AT1510" i="1"/>
  <c r="AT1511" i="1"/>
  <c r="AT1512" i="1"/>
  <c r="AT1513" i="1"/>
  <c r="AT1514" i="1"/>
  <c r="AT1515" i="1"/>
  <c r="AT1516" i="1"/>
  <c r="AT1517" i="1"/>
  <c r="AT1518" i="1"/>
  <c r="AT1519" i="1"/>
  <c r="AT1520" i="1"/>
  <c r="AT1521" i="1"/>
  <c r="AT1522" i="1"/>
  <c r="AT1523" i="1"/>
  <c r="AT1524" i="1"/>
  <c r="AT1525" i="1"/>
  <c r="AT1526" i="1"/>
  <c r="AT1527" i="1"/>
  <c r="AT1528" i="1"/>
  <c r="AT1529" i="1"/>
  <c r="AT1530" i="1"/>
  <c r="AT1531" i="1"/>
  <c r="AT1532" i="1"/>
  <c r="AT1533" i="1"/>
  <c r="AT1534" i="1"/>
  <c r="AT1535" i="1"/>
  <c r="AT1536" i="1"/>
  <c r="AT1537" i="1"/>
  <c r="AT1538" i="1"/>
  <c r="AT1539" i="1"/>
  <c r="AT1540" i="1"/>
  <c r="AT1541" i="1"/>
  <c r="AT1542" i="1"/>
  <c r="AT1543" i="1"/>
  <c r="AT1544" i="1"/>
  <c r="AT1545" i="1"/>
  <c r="AT1546" i="1"/>
  <c r="AT1547" i="1"/>
  <c r="AT1548" i="1"/>
  <c r="AT1549" i="1"/>
  <c r="AT1550" i="1"/>
  <c r="AT1551" i="1"/>
  <c r="AT1552" i="1"/>
  <c r="AT1553" i="1"/>
  <c r="AT1554" i="1"/>
  <c r="AT1555" i="1"/>
  <c r="AT1556" i="1"/>
  <c r="AT1557" i="1"/>
  <c r="AT1558" i="1"/>
  <c r="AT1559" i="1"/>
  <c r="AT1560" i="1"/>
  <c r="AT1561" i="1"/>
  <c r="AT1562" i="1"/>
  <c r="AT1563" i="1"/>
  <c r="AT1564" i="1"/>
  <c r="AT1565" i="1"/>
  <c r="AT1566" i="1"/>
  <c r="AT1567" i="1"/>
  <c r="AT1568" i="1"/>
  <c r="AT1569" i="1"/>
  <c r="AT1570" i="1"/>
  <c r="AT1571" i="1"/>
  <c r="AT1572" i="1"/>
  <c r="AT1573" i="1"/>
  <c r="AT1574" i="1"/>
  <c r="AT1575" i="1"/>
  <c r="AT1576" i="1"/>
  <c r="AT1577" i="1"/>
  <c r="AT1578" i="1"/>
  <c r="AT1579" i="1"/>
  <c r="AT1580" i="1"/>
  <c r="AT1581" i="1"/>
  <c r="AT1582" i="1"/>
  <c r="AT1583" i="1"/>
  <c r="AT1584" i="1"/>
  <c r="AT1585" i="1"/>
  <c r="AT1586" i="1"/>
  <c r="AT1587" i="1"/>
  <c r="AT1588" i="1"/>
  <c r="AT1589" i="1"/>
  <c r="AT1590" i="1"/>
  <c r="AT1591" i="1"/>
  <c r="AT1592" i="1"/>
  <c r="AT1593" i="1"/>
  <c r="AT1594" i="1"/>
  <c r="AT1595" i="1"/>
  <c r="AT1596" i="1"/>
  <c r="AT1597" i="1"/>
  <c r="AT1598" i="1"/>
  <c r="AT1599" i="1"/>
  <c r="AT1600" i="1"/>
  <c r="AT1601" i="1"/>
  <c r="AT1602" i="1"/>
  <c r="AT1603" i="1"/>
  <c r="AT1604" i="1"/>
  <c r="AT1605" i="1"/>
  <c r="AT1606" i="1"/>
  <c r="AT1607" i="1"/>
  <c r="AT1608" i="1"/>
  <c r="AT1609" i="1"/>
  <c r="AT1610" i="1"/>
  <c r="AT1611" i="1"/>
  <c r="AT1612" i="1"/>
  <c r="AT1613" i="1"/>
  <c r="AT1614" i="1"/>
  <c r="AT1615" i="1"/>
  <c r="AT1616" i="1"/>
  <c r="AT1617" i="1"/>
  <c r="AT1618" i="1"/>
  <c r="AT1619" i="1"/>
  <c r="AT1620" i="1"/>
  <c r="AT1621" i="1"/>
  <c r="AT1622" i="1"/>
  <c r="AT1623" i="1"/>
  <c r="AT1624" i="1"/>
  <c r="AT1625" i="1"/>
  <c r="AT1626" i="1"/>
  <c r="AT1627" i="1"/>
  <c r="AT1628" i="1"/>
  <c r="AT1629" i="1"/>
  <c r="AT1630" i="1"/>
  <c r="AT1631" i="1"/>
  <c r="AT1632" i="1"/>
  <c r="AT1633" i="1"/>
  <c r="AT1634" i="1"/>
  <c r="AT1635" i="1"/>
  <c r="AT1636" i="1"/>
  <c r="AT1637" i="1"/>
  <c r="AT1638" i="1"/>
  <c r="AT1639" i="1"/>
  <c r="AT1640" i="1"/>
  <c r="AT1641" i="1"/>
  <c r="AT1642" i="1"/>
  <c r="AT1643" i="1"/>
  <c r="AT1644" i="1"/>
  <c r="AT1645" i="1"/>
  <c r="AT1646" i="1"/>
  <c r="AT1647" i="1"/>
  <c r="AT1648" i="1"/>
  <c r="AT1649" i="1"/>
  <c r="AT1650" i="1"/>
  <c r="AT1651" i="1"/>
  <c r="AT1652" i="1"/>
  <c r="AT1653" i="1"/>
  <c r="AT1654" i="1"/>
  <c r="AT1655" i="1"/>
  <c r="AT1656" i="1"/>
  <c r="AT1657" i="1"/>
  <c r="AT1658" i="1"/>
  <c r="AT1659" i="1"/>
  <c r="AT1660" i="1"/>
  <c r="AT1661" i="1"/>
  <c r="AT1662" i="1"/>
  <c r="AT1663" i="1"/>
  <c r="AT1664" i="1"/>
  <c r="AT1665" i="1"/>
  <c r="AT1666" i="1"/>
  <c r="AT1667" i="1"/>
  <c r="AT1668" i="1"/>
  <c r="AT1669" i="1"/>
  <c r="AT1670" i="1"/>
  <c r="AT1671" i="1"/>
  <c r="AT1672" i="1"/>
  <c r="AT1673" i="1"/>
  <c r="AT1674" i="1"/>
  <c r="AT1675" i="1"/>
  <c r="AT1676" i="1"/>
  <c r="AT1677" i="1"/>
  <c r="AT1678" i="1"/>
  <c r="AT1679" i="1"/>
  <c r="AT1680" i="1"/>
  <c r="AT1681" i="1"/>
  <c r="AT1682" i="1"/>
  <c r="AT1683" i="1"/>
  <c r="AT1684" i="1"/>
  <c r="AT1685" i="1"/>
  <c r="AT1686" i="1"/>
  <c r="AT1687" i="1"/>
  <c r="AT1688" i="1"/>
  <c r="AT1689" i="1"/>
  <c r="AT1690" i="1"/>
  <c r="AT1691" i="1"/>
  <c r="AT1692" i="1"/>
  <c r="AT1693" i="1"/>
  <c r="AT1694" i="1"/>
  <c r="AT1695" i="1"/>
  <c r="AT1696" i="1"/>
  <c r="AT1697" i="1"/>
  <c r="AT1698" i="1"/>
  <c r="AT1699" i="1"/>
  <c r="AT1700" i="1"/>
  <c r="AT1701" i="1"/>
  <c r="AT1702" i="1"/>
  <c r="AT1703" i="1"/>
  <c r="AT1704" i="1"/>
  <c r="AT1705" i="1"/>
  <c r="AT1706" i="1"/>
  <c r="AT1707" i="1"/>
  <c r="AT1708" i="1"/>
  <c r="AT1709" i="1"/>
  <c r="AT1710" i="1"/>
  <c r="AT1711" i="1"/>
  <c r="AT1712" i="1"/>
  <c r="AT1713" i="1"/>
  <c r="AT1714" i="1"/>
  <c r="AT1715" i="1"/>
  <c r="AT1716" i="1"/>
  <c r="AT1717" i="1"/>
  <c r="AT1718" i="1"/>
  <c r="AT1719" i="1"/>
  <c r="AT1720" i="1"/>
  <c r="AT1721" i="1"/>
  <c r="AT1722" i="1"/>
  <c r="AT1723" i="1"/>
  <c r="AT1724" i="1"/>
  <c r="AT1725" i="1"/>
  <c r="AT1726" i="1"/>
  <c r="AT1727" i="1"/>
  <c r="AT1728" i="1"/>
  <c r="AT1729" i="1"/>
  <c r="AT1730" i="1"/>
  <c r="AT1731" i="1"/>
  <c r="AT1732" i="1"/>
  <c r="AT1733" i="1"/>
  <c r="AT1734" i="1"/>
  <c r="AT1735" i="1"/>
  <c r="AT1736" i="1"/>
  <c r="AT1737" i="1"/>
  <c r="AT1738" i="1"/>
  <c r="AT1739" i="1"/>
  <c r="AT1740" i="1"/>
  <c r="AT1741" i="1"/>
  <c r="AT1742" i="1"/>
  <c r="AT1743" i="1"/>
  <c r="AT1744" i="1"/>
  <c r="AT1745" i="1"/>
  <c r="AT1746" i="1"/>
  <c r="AT1747" i="1"/>
  <c r="AT1748" i="1"/>
  <c r="AT1749" i="1"/>
  <c r="AT1750" i="1"/>
  <c r="AT1751" i="1"/>
  <c r="AT1752" i="1"/>
  <c r="AT1753" i="1"/>
  <c r="AT1754" i="1"/>
  <c r="AT1755" i="1"/>
  <c r="AT1756" i="1"/>
  <c r="AT1757" i="1"/>
  <c r="AT1758" i="1"/>
  <c r="AT1759" i="1"/>
  <c r="AT1760" i="1"/>
  <c r="AT1761" i="1"/>
  <c r="AT1762" i="1"/>
  <c r="AT1763" i="1"/>
  <c r="AT1764" i="1"/>
  <c r="AT1765" i="1"/>
  <c r="AT1766" i="1"/>
  <c r="AT1767" i="1"/>
  <c r="AT1768" i="1"/>
  <c r="AT1769" i="1"/>
  <c r="AT1770" i="1"/>
  <c r="AT1771" i="1"/>
  <c r="AT1772" i="1"/>
  <c r="AT1773" i="1"/>
  <c r="AT1774" i="1"/>
  <c r="AT1775" i="1"/>
  <c r="AT1776" i="1"/>
  <c r="AT1777" i="1"/>
  <c r="AT1778" i="1"/>
  <c r="AT1779" i="1"/>
  <c r="AT1780" i="1"/>
  <c r="AT1781" i="1"/>
  <c r="AT1782" i="1"/>
  <c r="AT1783" i="1"/>
  <c r="AT1784" i="1"/>
  <c r="AT1785" i="1"/>
  <c r="AT1786" i="1"/>
  <c r="AT1787" i="1"/>
  <c r="AT1788" i="1"/>
  <c r="AT1789" i="1"/>
  <c r="AT1790" i="1"/>
  <c r="AT1791" i="1"/>
  <c r="AT1792" i="1"/>
  <c r="AT1793" i="1"/>
  <c r="AT1794" i="1"/>
  <c r="AT1795" i="1"/>
  <c r="AT1796" i="1"/>
  <c r="AT1797" i="1"/>
  <c r="AT1798" i="1"/>
  <c r="AT1799" i="1"/>
  <c r="AT1800" i="1"/>
  <c r="AT1801" i="1"/>
  <c r="AT1802" i="1"/>
  <c r="AT1803" i="1"/>
  <c r="AT1804" i="1"/>
  <c r="AT1805" i="1"/>
  <c r="AT1806" i="1"/>
  <c r="AT1807" i="1"/>
  <c r="AT1808" i="1"/>
  <c r="AT1809" i="1"/>
  <c r="AT1810" i="1"/>
  <c r="AT1811" i="1"/>
  <c r="AT1812" i="1"/>
  <c r="AT1813" i="1"/>
  <c r="AT1814" i="1"/>
  <c r="AT1815" i="1"/>
  <c r="AT1816" i="1"/>
  <c r="AT1817" i="1"/>
  <c r="AT1818" i="1"/>
  <c r="AT1819" i="1"/>
  <c r="AT1820" i="1"/>
  <c r="AT1821" i="1"/>
  <c r="AT1822" i="1"/>
  <c r="AT1823" i="1"/>
  <c r="AT1824" i="1"/>
  <c r="AT1825" i="1"/>
  <c r="AT1826" i="1"/>
  <c r="AT1827" i="1"/>
  <c r="AT1828" i="1"/>
  <c r="AT1829" i="1"/>
  <c r="AT1830" i="1"/>
  <c r="AT1831" i="1"/>
  <c r="AT1832" i="1"/>
  <c r="AT1833" i="1"/>
  <c r="AT1834" i="1"/>
  <c r="AT1835" i="1"/>
  <c r="AT1836" i="1"/>
  <c r="AT1837" i="1"/>
  <c r="AT1838" i="1"/>
  <c r="AT1839" i="1"/>
  <c r="AT1840" i="1"/>
  <c r="AT1841" i="1"/>
  <c r="AT1842" i="1"/>
  <c r="AT1843" i="1"/>
  <c r="AT1844" i="1"/>
  <c r="AT1845" i="1"/>
  <c r="AT1846" i="1"/>
  <c r="AT1847" i="1"/>
  <c r="AT1848" i="1"/>
  <c r="AT1849" i="1"/>
  <c r="AT1850" i="1"/>
  <c r="AT1851" i="1"/>
  <c r="AT1852" i="1"/>
  <c r="AT1853" i="1"/>
  <c r="AT1854" i="1"/>
  <c r="AT1855" i="1"/>
  <c r="AT1856" i="1"/>
  <c r="AT1857" i="1"/>
  <c r="AT1858" i="1"/>
  <c r="AT1859" i="1"/>
  <c r="AT1860" i="1"/>
  <c r="AT1861" i="1"/>
  <c r="AT1862" i="1"/>
  <c r="AT1863" i="1"/>
  <c r="AT1864" i="1"/>
  <c r="AT1865" i="1"/>
  <c r="AT1866" i="1"/>
  <c r="AT1867" i="1"/>
  <c r="AT1868" i="1"/>
  <c r="AT1869" i="1"/>
  <c r="AT1870" i="1"/>
  <c r="AT1871" i="1"/>
  <c r="AT1872" i="1"/>
  <c r="AT1873" i="1"/>
  <c r="AT1874" i="1"/>
  <c r="AT1875" i="1"/>
  <c r="AT1876" i="1"/>
  <c r="AT1877" i="1"/>
  <c r="AT1878" i="1"/>
  <c r="AT1879" i="1"/>
  <c r="AT1880" i="1"/>
  <c r="AT1881" i="1"/>
  <c r="AT1882" i="1"/>
  <c r="AT1883" i="1"/>
  <c r="AT1884" i="1"/>
  <c r="AT1885" i="1"/>
  <c r="AT1886" i="1"/>
  <c r="AT1887" i="1"/>
  <c r="AT1888" i="1"/>
  <c r="AT1889" i="1"/>
  <c r="AT1890" i="1"/>
  <c r="AT1891" i="1"/>
  <c r="AT1892" i="1"/>
  <c r="AT1893" i="1"/>
  <c r="AT1894" i="1"/>
  <c r="AT1895" i="1"/>
  <c r="AT1896" i="1"/>
  <c r="AT1897" i="1"/>
  <c r="AT1898" i="1"/>
  <c r="AT1899" i="1"/>
  <c r="AT1900" i="1"/>
  <c r="AT1901" i="1"/>
  <c r="AT1902" i="1"/>
  <c r="AT1903" i="1"/>
  <c r="AT1904" i="1"/>
  <c r="AT1905" i="1"/>
  <c r="AT1906" i="1"/>
  <c r="AT1907" i="1"/>
  <c r="AT2" i="1"/>
  <c r="G4" i="6"/>
  <c r="G5" i="6" s="1"/>
  <c r="G6" i="6"/>
  <c r="G7" i="6" s="1"/>
  <c r="G8" i="6"/>
  <c r="G9" i="6" s="1"/>
  <c r="G10" i="6"/>
  <c r="G11" i="6" s="1"/>
  <c r="G12" i="6"/>
  <c r="G13" i="6"/>
  <c r="G14" i="6"/>
  <c r="G15" i="6" s="1"/>
  <c r="G16" i="6"/>
  <c r="G17" i="6" s="1"/>
  <c r="G18" i="6"/>
  <c r="G19" i="6" s="1"/>
  <c r="G20" i="6"/>
  <c r="G21" i="6" s="1"/>
  <c r="G22" i="6"/>
  <c r="G23" i="6" s="1"/>
  <c r="G24" i="6"/>
  <c r="G25" i="6" s="1"/>
  <c r="G26" i="6"/>
  <c r="G27" i="6" s="1"/>
  <c r="G28" i="6"/>
  <c r="G29" i="6"/>
  <c r="G30" i="6"/>
  <c r="G31" i="6" s="1"/>
  <c r="G32" i="6"/>
  <c r="G33" i="6" s="1"/>
  <c r="G34" i="6"/>
  <c r="G35" i="6" s="1"/>
  <c r="G36" i="6"/>
  <c r="G37" i="6" s="1"/>
  <c r="G38" i="6"/>
  <c r="G39" i="6" s="1"/>
  <c r="G40" i="6"/>
  <c r="G41" i="6" s="1"/>
  <c r="G42" i="6"/>
  <c r="G43" i="6" s="1"/>
  <c r="G44" i="6"/>
  <c r="G45" i="6"/>
  <c r="G46" i="6"/>
  <c r="G47" i="6" s="1"/>
  <c r="G48" i="6" s="1"/>
  <c r="G49" i="6"/>
  <c r="G50" i="6" s="1"/>
  <c r="G51" i="6"/>
  <c r="G52" i="6" s="1"/>
  <c r="G53" i="6"/>
  <c r="G54" i="6" s="1"/>
  <c r="G55" i="6"/>
  <c r="G56" i="6" s="1"/>
  <c r="G57" i="6"/>
  <c r="G58" i="6" s="1"/>
  <c r="G59" i="6"/>
  <c r="G60" i="6" s="1"/>
  <c r="G61" i="6"/>
  <c r="G62" i="6" s="1"/>
  <c r="G63" i="6"/>
  <c r="G64" i="6" s="1"/>
  <c r="G65" i="6"/>
  <c r="G66" i="6" s="1"/>
  <c r="G67" i="6"/>
  <c r="G68" i="6" s="1"/>
  <c r="G69" i="6"/>
  <c r="G70" i="6" s="1"/>
  <c r="G71" i="6"/>
  <c r="G72" i="6" s="1"/>
  <c r="G73" i="6"/>
  <c r="G74" i="6" s="1"/>
  <c r="G75" i="6"/>
  <c r="G76" i="6" s="1"/>
  <c r="G77" i="6"/>
  <c r="G78" i="6" s="1"/>
  <c r="G79" i="6"/>
  <c r="G80" i="6" s="1"/>
  <c r="G81" i="6"/>
  <c r="G82" i="6" s="1"/>
  <c r="G83" i="6"/>
  <c r="G84" i="6" s="1"/>
  <c r="G85" i="6"/>
  <c r="G86" i="6" s="1"/>
  <c r="G87" i="6"/>
  <c r="G88" i="6" s="1"/>
  <c r="G89" i="6"/>
  <c r="G90" i="6" s="1"/>
  <c r="G91" i="6"/>
  <c r="G92" i="6" s="1"/>
  <c r="G93" i="6"/>
  <c r="G94" i="6" s="1"/>
  <c r="G95" i="6"/>
  <c r="G96" i="6" s="1"/>
  <c r="G97" i="6" s="1"/>
  <c r="G98" i="6"/>
  <c r="G99" i="6" s="1"/>
  <c r="G100" i="6"/>
  <c r="G101" i="6" s="1"/>
  <c r="G102" i="6"/>
  <c r="G103" i="6" s="1"/>
  <c r="G104" i="6"/>
  <c r="G105" i="6" s="1"/>
  <c r="G106" i="6"/>
  <c r="G107" i="6" s="1"/>
  <c r="G108" i="6"/>
  <c r="G109" i="6" s="1"/>
  <c r="G110" i="6"/>
  <c r="G111" i="6" s="1"/>
  <c r="G112" i="6"/>
  <c r="G113" i="6" s="1"/>
  <c r="G114" i="6"/>
  <c r="G115" i="6" s="1"/>
  <c r="G116" i="6"/>
  <c r="G117" i="6" s="1"/>
  <c r="G118" i="6"/>
  <c r="G119" i="6" s="1"/>
  <c r="G120" i="6"/>
  <c r="G121" i="6" s="1"/>
  <c r="G122" i="6" s="1"/>
  <c r="G123" i="6"/>
  <c r="G124" i="6" s="1"/>
  <c r="G125" i="6"/>
  <c r="G126" i="6" s="1"/>
  <c r="G127" i="6"/>
  <c r="G128" i="6" s="1"/>
  <c r="G129" i="6"/>
  <c r="G130" i="6"/>
  <c r="G131" i="6"/>
  <c r="G132" i="6" s="1"/>
  <c r="G133" i="6"/>
  <c r="G134" i="6" s="1"/>
  <c r="G135" i="6"/>
  <c r="G136" i="6" s="1"/>
  <c r="G137" i="6"/>
  <c r="G138" i="6" s="1"/>
  <c r="G139" i="6"/>
  <c r="G140" i="6" s="1"/>
  <c r="G141" i="6"/>
  <c r="G142" i="6" s="1"/>
  <c r="G143" i="6"/>
  <c r="G144" i="6" s="1"/>
  <c r="G145" i="6"/>
  <c r="G146" i="6"/>
  <c r="G147" i="6"/>
  <c r="G148" i="6" s="1"/>
  <c r="G149" i="6"/>
  <c r="G150" i="6" s="1"/>
  <c r="G151" i="6"/>
  <c r="G152" i="6" s="1"/>
  <c r="G153" i="6"/>
  <c r="G154" i="6" s="1"/>
  <c r="G155" i="6"/>
  <c r="G156" i="6" s="1"/>
  <c r="G157" i="6"/>
  <c r="G158" i="6" s="1"/>
  <c r="G159" i="6"/>
  <c r="G160" i="6" s="1"/>
  <c r="G161" i="6"/>
  <c r="G162" i="6"/>
  <c r="G163" i="6"/>
  <c r="G164" i="6" s="1"/>
  <c r="G165" i="6"/>
  <c r="G166" i="6" s="1"/>
  <c r="G167" i="6"/>
  <c r="G168" i="6" s="1"/>
  <c r="G169" i="6"/>
  <c r="G170" i="6" s="1"/>
  <c r="G171" i="6"/>
  <c r="G172" i="6" s="1"/>
  <c r="G173" i="6"/>
  <c r="G174" i="6" s="1"/>
  <c r="G175" i="6"/>
  <c r="G176" i="6" s="1"/>
  <c r="G177" i="6"/>
  <c r="G178" i="6"/>
  <c r="G179" i="6"/>
  <c r="G180" i="6" s="1"/>
  <c r="G181" i="6"/>
  <c r="G182" i="6" s="1"/>
  <c r="G183" i="6"/>
  <c r="G184" i="6" s="1"/>
  <c r="G185" i="6"/>
  <c r="G186" i="6" s="1"/>
  <c r="G187" i="6"/>
  <c r="G188" i="6" s="1"/>
  <c r="G189" i="6"/>
  <c r="G190" i="6" s="1"/>
  <c r="G191" i="6"/>
  <c r="G192" i="6" s="1"/>
  <c r="G193" i="6"/>
  <c r="G194" i="6" s="1"/>
  <c r="G195" i="6"/>
  <c r="G196" i="6" s="1"/>
  <c r="G197" i="6"/>
  <c r="G198" i="6"/>
  <c r="G199" i="6"/>
  <c r="G200" i="6" s="1"/>
  <c r="G201" i="6"/>
  <c r="G202" i="6" s="1"/>
  <c r="G203" i="6"/>
  <c r="G204" i="6" s="1"/>
  <c r="G205" i="6"/>
  <c r="G206" i="6" s="1"/>
  <c r="G207" i="6"/>
  <c r="G208" i="6"/>
  <c r="G209" i="6"/>
  <c r="G210" i="6" s="1"/>
  <c r="G211" i="6"/>
  <c r="G212" i="6"/>
  <c r="G213" i="6"/>
  <c r="G214" i="6" s="1"/>
  <c r="G215" i="6"/>
  <c r="G216" i="6" s="1"/>
  <c r="G217" i="6"/>
  <c r="G218" i="6" s="1"/>
  <c r="G219" i="6"/>
  <c r="G220" i="6" s="1"/>
  <c r="G221" i="6"/>
  <c r="G222" i="6" s="1"/>
  <c r="G223" i="6"/>
  <c r="G224" i="6" s="1"/>
  <c r="G225" i="6"/>
  <c r="G226" i="6"/>
  <c r="G227" i="6"/>
  <c r="G228" i="6" s="1"/>
  <c r="G229" i="6"/>
  <c r="G230" i="6" s="1"/>
  <c r="G2" i="6"/>
  <c r="G3" i="6" s="1"/>
  <c r="F3" i="6"/>
  <c r="F4" i="6"/>
  <c r="F5" i="6"/>
  <c r="F6" i="6"/>
  <c r="F7" i="6"/>
  <c r="F8" i="6"/>
  <c r="F9" i="6"/>
  <c r="F10" i="6"/>
  <c r="F11" i="6"/>
  <c r="F12" i="6"/>
  <c r="F13" i="6"/>
  <c r="F14" i="6"/>
  <c r="F15" i="6"/>
  <c r="F16" i="6"/>
  <c r="F17" i="6"/>
  <c r="F18" i="6"/>
  <c r="F19" i="6"/>
  <c r="F20" i="6"/>
  <c r="F21" i="6"/>
  <c r="F22" i="6"/>
  <c r="F23" i="6"/>
  <c r="F24" i="6"/>
  <c r="F25" i="6"/>
  <c r="F26" i="6"/>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2" i="6"/>
  <c r="F103" i="6"/>
  <c r="F104" i="6"/>
  <c r="F105" i="6"/>
  <c r="F106" i="6"/>
  <c r="F107" i="6"/>
  <c r="F108" i="6"/>
  <c r="F109" i="6"/>
  <c r="F110" i="6"/>
  <c r="F111" i="6"/>
  <c r="F112" i="6"/>
  <c r="F113" i="6"/>
  <c r="F114" i="6"/>
  <c r="F115" i="6"/>
  <c r="F116" i="6"/>
  <c r="F117" i="6"/>
  <c r="F118" i="6"/>
  <c r="F119" i="6"/>
  <c r="F120" i="6"/>
  <c r="F121" i="6"/>
  <c r="F122" i="6"/>
  <c r="F123" i="6"/>
  <c r="F124" i="6"/>
  <c r="F125" i="6"/>
  <c r="F126" i="6"/>
  <c r="F127" i="6"/>
  <c r="F128" i="6"/>
  <c r="F129" i="6"/>
  <c r="F130" i="6"/>
  <c r="F131" i="6"/>
  <c r="F132" i="6"/>
  <c r="F133" i="6"/>
  <c r="F134" i="6"/>
  <c r="F135" i="6"/>
  <c r="F136" i="6"/>
  <c r="F137" i="6"/>
  <c r="F138" i="6"/>
  <c r="F139" i="6"/>
  <c r="F140" i="6"/>
  <c r="F141" i="6"/>
  <c r="F142" i="6"/>
  <c r="F143" i="6"/>
  <c r="F144" i="6"/>
  <c r="F145" i="6"/>
  <c r="F146" i="6"/>
  <c r="F147" i="6"/>
  <c r="F148" i="6"/>
  <c r="F149" i="6"/>
  <c r="F150" i="6"/>
  <c r="F151" i="6"/>
  <c r="F152" i="6"/>
  <c r="F153" i="6"/>
  <c r="F154" i="6"/>
  <c r="F155" i="6"/>
  <c r="F156" i="6"/>
  <c r="F157" i="6"/>
  <c r="F158" i="6"/>
  <c r="F159" i="6"/>
  <c r="F160" i="6"/>
  <c r="F161" i="6"/>
  <c r="F162" i="6"/>
  <c r="F163" i="6"/>
  <c r="F164" i="6"/>
  <c r="F165" i="6"/>
  <c r="F166" i="6"/>
  <c r="F167" i="6"/>
  <c r="F168" i="6"/>
  <c r="F169" i="6"/>
  <c r="F170" i="6"/>
  <c r="F171" i="6"/>
  <c r="F172" i="6"/>
  <c r="F173" i="6"/>
  <c r="F174" i="6"/>
  <c r="F175" i="6"/>
  <c r="F176" i="6"/>
  <c r="F177" i="6"/>
  <c r="F178" i="6"/>
  <c r="F179" i="6"/>
  <c r="F180" i="6"/>
  <c r="F181" i="6"/>
  <c r="F182" i="6"/>
  <c r="F183" i="6"/>
  <c r="F184" i="6"/>
  <c r="F185" i="6"/>
  <c r="F186" i="6"/>
  <c r="F187" i="6"/>
  <c r="F188" i="6"/>
  <c r="F189" i="6"/>
  <c r="F190" i="6"/>
  <c r="F191" i="6"/>
  <c r="F192" i="6"/>
  <c r="F193" i="6"/>
  <c r="F194" i="6"/>
  <c r="F195" i="6"/>
  <c r="F196" i="6"/>
  <c r="F197" i="6"/>
  <c r="F198" i="6"/>
  <c r="F199" i="6"/>
  <c r="F200" i="6"/>
  <c r="F201" i="6"/>
  <c r="F202" i="6"/>
  <c r="F203" i="6"/>
  <c r="F204" i="6"/>
  <c r="F205" i="6"/>
  <c r="F206" i="6"/>
  <c r="F207" i="6"/>
  <c r="F208" i="6"/>
  <c r="F209" i="6"/>
  <c r="F210" i="6"/>
  <c r="F211" i="6"/>
  <c r="F212" i="6"/>
  <c r="F213" i="6"/>
  <c r="F214" i="6"/>
  <c r="F215" i="6"/>
  <c r="F216" i="6"/>
  <c r="F217" i="6"/>
  <c r="F218" i="6"/>
  <c r="F219" i="6"/>
  <c r="F220" i="6"/>
  <c r="F221" i="6"/>
  <c r="F222" i="6"/>
  <c r="F223" i="6"/>
  <c r="F224" i="6"/>
  <c r="F225" i="6"/>
  <c r="F226" i="6"/>
  <c r="F227" i="6"/>
  <c r="F228" i="6"/>
  <c r="F229" i="6"/>
  <c r="F230" i="6"/>
  <c r="F2" i="6"/>
  <c r="I51" i="19"/>
  <c r="H51" i="19"/>
  <c r="I50" i="19"/>
  <c r="H50" i="19"/>
  <c r="I49" i="19"/>
  <c r="H49" i="19"/>
  <c r="I48" i="19"/>
  <c r="H48" i="19"/>
  <c r="I47" i="19"/>
  <c r="H47" i="19"/>
  <c r="I46" i="19"/>
  <c r="H46" i="19"/>
  <c r="I45" i="19"/>
  <c r="H45" i="19"/>
  <c r="I44" i="19"/>
  <c r="H44" i="19"/>
  <c r="I43" i="19"/>
  <c r="H43" i="19"/>
  <c r="I42" i="19"/>
  <c r="H42" i="19"/>
  <c r="I41" i="19"/>
  <c r="H41" i="19"/>
  <c r="I40" i="19"/>
  <c r="H40" i="19"/>
  <c r="I39" i="19"/>
  <c r="H39" i="19"/>
  <c r="I38" i="19"/>
  <c r="H38" i="19"/>
  <c r="I37" i="19"/>
  <c r="H37" i="19"/>
  <c r="I36" i="19"/>
  <c r="H36" i="19"/>
  <c r="I35" i="19"/>
  <c r="H35" i="19"/>
  <c r="I34" i="19"/>
  <c r="H34" i="19"/>
  <c r="I33" i="19"/>
  <c r="H33" i="19"/>
  <c r="I32" i="19"/>
  <c r="H32" i="19"/>
  <c r="I31" i="19"/>
  <c r="H31" i="19"/>
  <c r="I30" i="19"/>
  <c r="H30" i="19"/>
  <c r="I29" i="19"/>
  <c r="H29" i="19"/>
  <c r="I28" i="19"/>
  <c r="H28" i="19"/>
  <c r="I27" i="19"/>
  <c r="H27" i="19"/>
  <c r="I26" i="19"/>
  <c r="H26" i="19"/>
  <c r="I25" i="19"/>
  <c r="H25" i="19"/>
  <c r="I24" i="19"/>
  <c r="H24" i="19"/>
  <c r="I23" i="19"/>
  <c r="H23" i="19"/>
  <c r="I22" i="19"/>
  <c r="H22" i="19"/>
  <c r="I21" i="19"/>
  <c r="H21" i="19"/>
  <c r="I20" i="19"/>
  <c r="H20" i="19"/>
  <c r="I19" i="19"/>
  <c r="H19" i="19"/>
  <c r="I18" i="19"/>
  <c r="H18" i="19"/>
  <c r="I17" i="19"/>
  <c r="H17" i="19"/>
  <c r="I16" i="19"/>
  <c r="H16" i="19"/>
  <c r="I15" i="19"/>
  <c r="H15" i="19"/>
  <c r="I14" i="19"/>
  <c r="H14" i="19"/>
  <c r="I13" i="19"/>
  <c r="H13" i="19"/>
  <c r="I12" i="19"/>
  <c r="H12" i="19"/>
  <c r="I11" i="19"/>
  <c r="H11" i="19"/>
  <c r="I10" i="19"/>
  <c r="H10" i="19"/>
  <c r="I9" i="19"/>
  <c r="H9" i="19"/>
  <c r="I8" i="19"/>
  <c r="H8" i="19"/>
  <c r="I7" i="19"/>
  <c r="H7" i="19"/>
  <c r="C7" i="19"/>
  <c r="C8" i="19" s="1"/>
  <c r="B7" i="19"/>
  <c r="B8" i="19" s="1"/>
  <c r="I6" i="19"/>
  <c r="H6" i="19"/>
  <c r="I5" i="19"/>
  <c r="H5" i="19"/>
  <c r="I4" i="19"/>
  <c r="H4" i="19"/>
  <c r="C4" i="19"/>
  <c r="B4" i="19"/>
  <c r="I3" i="19"/>
  <c r="H3" i="19"/>
  <c r="I2" i="19"/>
  <c r="H2" i="19"/>
  <c r="C2" i="19"/>
  <c r="B2" i="19"/>
  <c r="B3" i="19" s="1"/>
  <c r="B48" i="17"/>
  <c r="D45" i="17"/>
  <c r="C45" i="17"/>
  <c r="B45" i="17"/>
  <c r="D44" i="17"/>
  <c r="C44" i="17"/>
  <c r="B44" i="17"/>
  <c r="D43" i="17"/>
  <c r="C43" i="17"/>
  <c r="B43" i="17"/>
  <c r="D42" i="17"/>
  <c r="C42" i="17"/>
  <c r="B42" i="17"/>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E24" i="17" s="1"/>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 i="17"/>
  <c r="C4" i="17"/>
  <c r="B4" i="17"/>
  <c r="D3" i="17"/>
  <c r="C3" i="17"/>
  <c r="E3" i="17" s="1"/>
  <c r="B3" i="17"/>
  <c r="L33" i="16"/>
  <c r="J33" i="16" s="1"/>
  <c r="K33" i="16"/>
  <c r="I33" i="16"/>
  <c r="H33" i="16"/>
  <c r="G33" i="16"/>
  <c r="F33" i="16"/>
  <c r="E33" i="16"/>
  <c r="D33" i="16"/>
  <c r="B33" i="16"/>
  <c r="L32" i="16"/>
  <c r="K32" i="16"/>
  <c r="I32" i="16"/>
  <c r="H32" i="16"/>
  <c r="G32" i="16"/>
  <c r="F32" i="16"/>
  <c r="E32" i="16"/>
  <c r="D32" i="16"/>
  <c r="B32" i="16"/>
  <c r="L31" i="16"/>
  <c r="K31" i="16"/>
  <c r="J31" i="16" s="1"/>
  <c r="I31" i="16"/>
  <c r="H31" i="16"/>
  <c r="G31" i="16"/>
  <c r="F31" i="16"/>
  <c r="E31" i="16"/>
  <c r="D31" i="16"/>
  <c r="B31" i="16"/>
  <c r="L30" i="16"/>
  <c r="K30" i="16"/>
  <c r="I30" i="16"/>
  <c r="H30" i="16"/>
  <c r="G30" i="16"/>
  <c r="F30" i="16"/>
  <c r="E30" i="16"/>
  <c r="D30" i="16"/>
  <c r="B30" i="16"/>
  <c r="L29" i="16"/>
  <c r="K29" i="16"/>
  <c r="I29" i="16"/>
  <c r="H29" i="16"/>
  <c r="G29" i="16"/>
  <c r="F29" i="16"/>
  <c r="E29" i="16"/>
  <c r="D29" i="16"/>
  <c r="C29" i="16" s="1"/>
  <c r="B29" i="16"/>
  <c r="L28" i="16"/>
  <c r="K28" i="16"/>
  <c r="I28" i="16"/>
  <c r="H28" i="16"/>
  <c r="G28" i="16"/>
  <c r="F28" i="16"/>
  <c r="E28" i="16"/>
  <c r="C28" i="16" s="1"/>
  <c r="D28" i="16"/>
  <c r="B28" i="16"/>
  <c r="L27" i="16"/>
  <c r="K27" i="16"/>
  <c r="J27" i="16" s="1"/>
  <c r="I27" i="16"/>
  <c r="H27" i="16"/>
  <c r="G27" i="16"/>
  <c r="F27" i="16"/>
  <c r="E27" i="16"/>
  <c r="D27" i="16"/>
  <c r="B27" i="16"/>
  <c r="L26" i="16"/>
  <c r="K26" i="16"/>
  <c r="I26" i="16"/>
  <c r="H26" i="16"/>
  <c r="G26" i="16"/>
  <c r="F26" i="16"/>
  <c r="E26" i="16"/>
  <c r="D26" i="16"/>
  <c r="B26" i="16"/>
  <c r="L25" i="16"/>
  <c r="K25" i="16"/>
  <c r="I25" i="16"/>
  <c r="H25" i="16"/>
  <c r="G25" i="16"/>
  <c r="F25" i="16"/>
  <c r="E25" i="16"/>
  <c r="D25" i="16"/>
  <c r="B25" i="16"/>
  <c r="L24" i="16"/>
  <c r="K24" i="16"/>
  <c r="I24" i="16"/>
  <c r="H24" i="16"/>
  <c r="G24" i="16"/>
  <c r="F24" i="16"/>
  <c r="E24" i="16"/>
  <c r="D24" i="16"/>
  <c r="B24" i="16"/>
  <c r="L23" i="16"/>
  <c r="K23" i="16"/>
  <c r="J23" i="16" s="1"/>
  <c r="I23" i="16"/>
  <c r="H23" i="16"/>
  <c r="G23" i="16"/>
  <c r="F23" i="16"/>
  <c r="E23" i="16"/>
  <c r="D23" i="16"/>
  <c r="B23" i="16"/>
  <c r="L22" i="16"/>
  <c r="K22" i="16"/>
  <c r="I22" i="16"/>
  <c r="H22" i="16"/>
  <c r="G22" i="16"/>
  <c r="F22" i="16"/>
  <c r="E22" i="16"/>
  <c r="D22" i="16"/>
  <c r="B22" i="16"/>
  <c r="L21" i="16"/>
  <c r="K21" i="16"/>
  <c r="I21" i="16"/>
  <c r="H21" i="16"/>
  <c r="G21" i="16"/>
  <c r="F21" i="16"/>
  <c r="E21" i="16"/>
  <c r="D21" i="16"/>
  <c r="C21" i="16" s="1"/>
  <c r="B21" i="16"/>
  <c r="L20" i="16"/>
  <c r="K20" i="16"/>
  <c r="I20" i="16"/>
  <c r="H20" i="16"/>
  <c r="G20" i="16"/>
  <c r="F20" i="16"/>
  <c r="E20" i="16"/>
  <c r="C20" i="16" s="1"/>
  <c r="D20" i="16"/>
  <c r="B20" i="16"/>
  <c r="L19" i="16"/>
  <c r="K19" i="16"/>
  <c r="J19" i="16" s="1"/>
  <c r="I19" i="16"/>
  <c r="H19" i="16"/>
  <c r="G19" i="16"/>
  <c r="F19" i="16"/>
  <c r="E19" i="16"/>
  <c r="D19" i="16"/>
  <c r="B19" i="16"/>
  <c r="L18" i="16"/>
  <c r="K18" i="16"/>
  <c r="I18" i="16"/>
  <c r="H18" i="16"/>
  <c r="G18" i="16"/>
  <c r="F18" i="16"/>
  <c r="E18" i="16"/>
  <c r="D18" i="16"/>
  <c r="B18" i="16"/>
  <c r="L17" i="16"/>
  <c r="K17" i="16"/>
  <c r="I17" i="16"/>
  <c r="H17" i="16"/>
  <c r="G17" i="16"/>
  <c r="F17" i="16"/>
  <c r="E17" i="16"/>
  <c r="D17" i="16"/>
  <c r="B17" i="16"/>
  <c r="L16" i="16"/>
  <c r="K16" i="16"/>
  <c r="I16" i="16"/>
  <c r="H16" i="16"/>
  <c r="G16" i="16"/>
  <c r="F16" i="16"/>
  <c r="E16" i="16"/>
  <c r="D16" i="16"/>
  <c r="B16" i="16"/>
  <c r="L15" i="16"/>
  <c r="K15" i="16"/>
  <c r="J15" i="16" s="1"/>
  <c r="I15" i="16"/>
  <c r="H15" i="16"/>
  <c r="G15" i="16"/>
  <c r="F15" i="16"/>
  <c r="E15" i="16"/>
  <c r="D15" i="16"/>
  <c r="B15" i="16"/>
  <c r="L14" i="16"/>
  <c r="K14" i="16"/>
  <c r="I14" i="16"/>
  <c r="H14" i="16"/>
  <c r="G14" i="16"/>
  <c r="F14" i="16"/>
  <c r="E14" i="16"/>
  <c r="D14" i="16"/>
  <c r="B14" i="16"/>
  <c r="L13" i="16"/>
  <c r="K13" i="16"/>
  <c r="I13" i="16"/>
  <c r="H13" i="16"/>
  <c r="G13" i="16"/>
  <c r="F13" i="16"/>
  <c r="E13" i="16"/>
  <c r="D13" i="16"/>
  <c r="C13" i="16" s="1"/>
  <c r="B13" i="16"/>
  <c r="L12" i="16"/>
  <c r="K12" i="16"/>
  <c r="I12" i="16"/>
  <c r="H12" i="16"/>
  <c r="G12" i="16"/>
  <c r="F12" i="16"/>
  <c r="E12" i="16"/>
  <c r="C12" i="16" s="1"/>
  <c r="D12" i="16"/>
  <c r="B12" i="16"/>
  <c r="L11" i="16"/>
  <c r="K11" i="16"/>
  <c r="J11" i="16" s="1"/>
  <c r="I11" i="16"/>
  <c r="H11" i="16"/>
  <c r="G11" i="16"/>
  <c r="F11" i="16"/>
  <c r="E11" i="16"/>
  <c r="D11" i="16"/>
  <c r="B11" i="16"/>
  <c r="L10" i="16"/>
  <c r="K10" i="16"/>
  <c r="I10" i="16"/>
  <c r="H10" i="16"/>
  <c r="G10" i="16"/>
  <c r="F10" i="16"/>
  <c r="E10" i="16"/>
  <c r="D10" i="16"/>
  <c r="B10" i="16"/>
  <c r="L9" i="16"/>
  <c r="K9" i="16"/>
  <c r="I9" i="16"/>
  <c r="H9" i="16"/>
  <c r="G9" i="16"/>
  <c r="F9" i="16"/>
  <c r="E9" i="16"/>
  <c r="D9" i="16"/>
  <c r="B9" i="16"/>
  <c r="L8" i="16"/>
  <c r="K8" i="16"/>
  <c r="I8" i="16"/>
  <c r="H8" i="16"/>
  <c r="G8" i="16"/>
  <c r="F8" i="16"/>
  <c r="E8" i="16"/>
  <c r="D8" i="16"/>
  <c r="B8" i="16"/>
  <c r="L7" i="16"/>
  <c r="K7" i="16"/>
  <c r="J7" i="16" s="1"/>
  <c r="I7" i="16"/>
  <c r="H7" i="16"/>
  <c r="G7" i="16"/>
  <c r="F7" i="16"/>
  <c r="E7" i="16"/>
  <c r="D7" i="16"/>
  <c r="B7" i="16"/>
  <c r="L6" i="16"/>
  <c r="K6" i="16"/>
  <c r="I6" i="16"/>
  <c r="H6" i="16"/>
  <c r="G6" i="16"/>
  <c r="F6" i="16"/>
  <c r="E6" i="16"/>
  <c r="D6" i="16"/>
  <c r="B6" i="16"/>
  <c r="L5" i="16"/>
  <c r="K5" i="16"/>
  <c r="I5" i="16"/>
  <c r="H5" i="16"/>
  <c r="G5" i="16"/>
  <c r="F5" i="16"/>
  <c r="E5" i="16"/>
  <c r="D5" i="16"/>
  <c r="C5" i="16" s="1"/>
  <c r="B5" i="16"/>
  <c r="L4" i="16"/>
  <c r="K4" i="16"/>
  <c r="I4" i="16"/>
  <c r="I34" i="16" s="1"/>
  <c r="H4" i="16"/>
  <c r="G4" i="16"/>
  <c r="G34" i="16" s="1"/>
  <c r="F4" i="16"/>
  <c r="E4" i="16"/>
  <c r="C4" i="16" s="1"/>
  <c r="D4" i="16"/>
  <c r="B4" i="16"/>
  <c r="H22" i="15"/>
  <c r="G22" i="15"/>
  <c r="H21" i="15"/>
  <c r="G21" i="15"/>
  <c r="H288" i="12"/>
  <c r="H287" i="12"/>
  <c r="H286" i="12"/>
  <c r="H285" i="12"/>
  <c r="H284" i="12"/>
  <c r="H283" i="12"/>
  <c r="H282" i="12"/>
  <c r="H281" i="12"/>
  <c r="H280" i="12"/>
  <c r="H279" i="12"/>
  <c r="H278" i="12"/>
  <c r="H277" i="12"/>
  <c r="H276" i="12"/>
  <c r="H275" i="12"/>
  <c r="H274" i="12"/>
  <c r="H273" i="12"/>
  <c r="H272" i="12"/>
  <c r="H271" i="12"/>
  <c r="H270" i="12"/>
  <c r="H269" i="12"/>
  <c r="H268" i="12"/>
  <c r="H267" i="12"/>
  <c r="H266" i="12"/>
  <c r="H265" i="12"/>
  <c r="H264" i="12"/>
  <c r="H263" i="12"/>
  <c r="H262" i="12"/>
  <c r="H261" i="12"/>
  <c r="H260" i="12"/>
  <c r="H259" i="12"/>
  <c r="H258" i="12"/>
  <c r="H257" i="12"/>
  <c r="H256" i="12"/>
  <c r="H255" i="12"/>
  <c r="H254" i="12"/>
  <c r="H253" i="12"/>
  <c r="H251" i="12"/>
  <c r="H250" i="12"/>
  <c r="H232" i="12"/>
  <c r="H230" i="12"/>
  <c r="H229" i="12"/>
  <c r="H228" i="12"/>
  <c r="H227" i="12"/>
  <c r="H226" i="12"/>
  <c r="H225" i="12"/>
  <c r="H224" i="12"/>
  <c r="H223" i="12"/>
  <c r="H222" i="12"/>
  <c r="H221" i="12"/>
  <c r="H220" i="12"/>
  <c r="H219" i="12"/>
  <c r="H217" i="12"/>
  <c r="H215" i="12"/>
  <c r="H214" i="12"/>
  <c r="H213" i="12"/>
  <c r="H212" i="12"/>
  <c r="H210" i="12"/>
  <c r="H209" i="12"/>
  <c r="H208" i="12"/>
  <c r="H207" i="12"/>
  <c r="H206" i="12"/>
  <c r="H205" i="12"/>
  <c r="H204" i="12"/>
  <c r="H203" i="12"/>
  <c r="H202" i="12"/>
  <c r="H200" i="12"/>
  <c r="H199" i="12"/>
  <c r="H198" i="12"/>
  <c r="H197" i="12"/>
  <c r="H196" i="12"/>
  <c r="H195" i="12"/>
  <c r="H194" i="12"/>
  <c r="H193" i="12"/>
  <c r="H189" i="12"/>
  <c r="H188" i="12"/>
  <c r="H187" i="12"/>
  <c r="H186" i="12"/>
  <c r="H185" i="12"/>
  <c r="H184" i="12"/>
  <c r="H164" i="12"/>
  <c r="H163" i="12"/>
  <c r="H162" i="12"/>
  <c r="H161" i="12"/>
  <c r="H160" i="12"/>
  <c r="H159" i="12"/>
  <c r="H158" i="12"/>
  <c r="H157" i="12"/>
  <c r="H156" i="12"/>
  <c r="H155" i="12"/>
  <c r="H154" i="12"/>
  <c r="H153" i="12"/>
  <c r="H152" i="12"/>
  <c r="H151" i="12"/>
  <c r="H150" i="12"/>
  <c r="H149" i="12"/>
  <c r="H148" i="12"/>
  <c r="H147" i="12"/>
  <c r="H146" i="12"/>
  <c r="H145" i="12"/>
  <c r="H144" i="12"/>
  <c r="H143" i="12"/>
  <c r="H142" i="12"/>
  <c r="H141" i="12"/>
  <c r="H140" i="12"/>
  <c r="H139" i="12"/>
  <c r="H138" i="12"/>
  <c r="H137" i="12"/>
  <c r="H136" i="12"/>
  <c r="H135" i="12"/>
  <c r="H134" i="12"/>
  <c r="H133" i="12"/>
  <c r="H132" i="12"/>
  <c r="H131" i="12"/>
  <c r="H130" i="12"/>
  <c r="H129" i="12"/>
  <c r="H128" i="12"/>
  <c r="H126" i="12"/>
  <c r="H125" i="12"/>
  <c r="H124" i="12"/>
  <c r="H121" i="12"/>
  <c r="H120" i="12"/>
  <c r="H119" i="12"/>
  <c r="H118" i="12"/>
  <c r="H117" i="12"/>
  <c r="H116" i="12"/>
  <c r="H115" i="12"/>
  <c r="H113" i="12"/>
  <c r="H112" i="12"/>
  <c r="H110" i="12"/>
  <c r="H90" i="12"/>
  <c r="H89" i="12"/>
  <c r="H85" i="12"/>
  <c r="H81" i="12"/>
  <c r="H78" i="12"/>
  <c r="H76" i="12"/>
  <c r="H75" i="12"/>
  <c r="H73" i="12"/>
  <c r="H72" i="12"/>
  <c r="H70" i="12"/>
  <c r="H67" i="12"/>
  <c r="H66" i="12"/>
  <c r="H62" i="12"/>
  <c r="H60" i="12"/>
  <c r="H59" i="12"/>
  <c r="H54" i="12"/>
  <c r="H40" i="12"/>
  <c r="H39" i="12"/>
  <c r="H38" i="12"/>
  <c r="H34" i="12"/>
  <c r="J861" i="7" a="1"/>
  <c r="J861" i="7" s="1"/>
  <c r="J860" i="7" a="1"/>
  <c r="J860" i="7" s="1"/>
  <c r="J859" i="7" a="1"/>
  <c r="J859" i="7" s="1"/>
  <c r="J858" i="7" a="1"/>
  <c r="J858" i="7" s="1"/>
  <c r="J857" i="7" a="1"/>
  <c r="J857" i="7" s="1"/>
  <c r="J856" i="7" a="1"/>
  <c r="J856" i="7" s="1"/>
  <c r="J855" i="7" a="1"/>
  <c r="J855" i="7"/>
  <c r="J854" i="7" a="1"/>
  <c r="J854" i="7" s="1"/>
  <c r="J853" i="7" a="1"/>
  <c r="J853" i="7" s="1"/>
  <c r="J852" i="7" a="1"/>
  <c r="J852" i="7" s="1"/>
  <c r="J851" i="7" a="1"/>
  <c r="J851" i="7" s="1"/>
  <c r="J850" i="7" a="1"/>
  <c r="J850" i="7" s="1"/>
  <c r="J849" i="7" a="1"/>
  <c r="J849" i="7" s="1"/>
  <c r="J848" i="7" a="1"/>
  <c r="J848" i="7" s="1"/>
  <c r="J847" i="7" a="1"/>
  <c r="J847" i="7"/>
  <c r="J846" i="7" a="1"/>
  <c r="J846" i="7" s="1"/>
  <c r="J845" i="7" a="1"/>
  <c r="J845" i="7" s="1"/>
  <c r="J844" i="7" a="1"/>
  <c r="J844" i="7" s="1"/>
  <c r="J843" i="7" a="1"/>
  <c r="J843" i="7" s="1"/>
  <c r="J842" i="7" a="1"/>
  <c r="J842" i="7" s="1"/>
  <c r="J841" i="7" a="1"/>
  <c r="J841" i="7" s="1"/>
  <c r="J840" i="7" a="1"/>
  <c r="J840" i="7" s="1"/>
  <c r="J839" i="7" a="1"/>
  <c r="J839" i="7"/>
  <c r="J838" i="7" a="1"/>
  <c r="J838" i="7" s="1"/>
  <c r="J837" i="7" a="1"/>
  <c r="J837" i="7" s="1"/>
  <c r="J836" i="7" a="1"/>
  <c r="J836" i="7" s="1"/>
  <c r="J835" i="7" a="1"/>
  <c r="J835" i="7" s="1"/>
  <c r="J834" i="7" a="1"/>
  <c r="J834" i="7" s="1"/>
  <c r="J833" i="7" a="1"/>
  <c r="J833" i="7" s="1"/>
  <c r="J832" i="7" a="1"/>
  <c r="J832" i="7" s="1"/>
  <c r="J831" i="7" a="1"/>
  <c r="J831" i="7"/>
  <c r="J830" i="7" a="1"/>
  <c r="J830" i="7" s="1"/>
  <c r="J829" i="7" a="1"/>
  <c r="J829" i="7" s="1"/>
  <c r="J828" i="7" a="1"/>
  <c r="J828" i="7" s="1"/>
  <c r="J827" i="7" a="1"/>
  <c r="J827" i="7" s="1"/>
  <c r="J826" i="7" a="1"/>
  <c r="J826" i="7" s="1"/>
  <c r="J825" i="7" a="1"/>
  <c r="J825" i="7" s="1"/>
  <c r="J824" i="7" a="1"/>
  <c r="J824" i="7" s="1"/>
  <c r="J823" i="7" a="1"/>
  <c r="J823" i="7" s="1"/>
  <c r="J822" i="7" a="1"/>
  <c r="J822" i="7" s="1"/>
  <c r="J821" i="7" a="1"/>
  <c r="J821" i="7" s="1"/>
  <c r="J820" i="7" a="1"/>
  <c r="J820" i="7" s="1"/>
  <c r="J819" i="7" a="1"/>
  <c r="J819" i="7" s="1"/>
  <c r="J818" i="7" a="1"/>
  <c r="J818" i="7" s="1"/>
  <c r="J817" i="7" a="1"/>
  <c r="J817" i="7" s="1"/>
  <c r="J816" i="7" a="1"/>
  <c r="J816" i="7" s="1"/>
  <c r="J815" i="7" a="1"/>
  <c r="J815" i="7" s="1"/>
  <c r="J814" i="7" a="1"/>
  <c r="J814" i="7" s="1"/>
  <c r="J813" i="7" a="1"/>
  <c r="J813" i="7" s="1"/>
  <c r="J812" i="7" a="1"/>
  <c r="J812" i="7" s="1"/>
  <c r="J811" i="7" a="1"/>
  <c r="J811" i="7" s="1"/>
  <c r="J810" i="7" a="1"/>
  <c r="J810" i="7" s="1"/>
  <c r="J809" i="7" a="1"/>
  <c r="J809" i="7" s="1"/>
  <c r="J808" i="7" a="1"/>
  <c r="J808" i="7" s="1"/>
  <c r="J807" i="7" a="1"/>
  <c r="J807" i="7" s="1"/>
  <c r="J806" i="7" a="1"/>
  <c r="J806" i="7" s="1"/>
  <c r="J805" i="7" a="1"/>
  <c r="J805" i="7" s="1"/>
  <c r="J804" i="7" a="1"/>
  <c r="J804" i="7" s="1"/>
  <c r="J803" i="7" a="1"/>
  <c r="J803" i="7" s="1"/>
  <c r="J802" i="7" a="1"/>
  <c r="J802" i="7" s="1"/>
  <c r="J801" i="7" a="1"/>
  <c r="J801" i="7" s="1"/>
  <c r="J800" i="7" a="1"/>
  <c r="J800" i="7" s="1"/>
  <c r="J799" i="7" a="1"/>
  <c r="J799" i="7" s="1"/>
  <c r="J798" i="7" a="1"/>
  <c r="J798" i="7" s="1"/>
  <c r="J797" i="7" a="1"/>
  <c r="J797" i="7" s="1"/>
  <c r="J796" i="7" a="1"/>
  <c r="J796" i="7" s="1"/>
  <c r="J795" i="7" a="1"/>
  <c r="J795" i="7" s="1"/>
  <c r="J794" i="7" a="1"/>
  <c r="J794" i="7" s="1"/>
  <c r="J793" i="7" a="1"/>
  <c r="J793" i="7" s="1"/>
  <c r="J792" i="7" a="1"/>
  <c r="J792" i="7" s="1"/>
  <c r="J791" i="7" a="1"/>
  <c r="J791" i="7" s="1"/>
  <c r="J790" i="7" a="1"/>
  <c r="J790" i="7" s="1"/>
  <c r="J789" i="7" a="1"/>
  <c r="J789" i="7" s="1"/>
  <c r="J788" i="7" a="1"/>
  <c r="J788" i="7" s="1"/>
  <c r="J787" i="7" a="1"/>
  <c r="J787" i="7" s="1"/>
  <c r="J786" i="7" a="1"/>
  <c r="J786" i="7" s="1"/>
  <c r="J785" i="7" a="1"/>
  <c r="J785" i="7" s="1"/>
  <c r="J784" i="7" a="1"/>
  <c r="J784" i="7" s="1"/>
  <c r="J783" i="7" a="1"/>
  <c r="J783" i="7" s="1"/>
  <c r="J782" i="7" a="1"/>
  <c r="J782" i="7" s="1"/>
  <c r="J781" i="7" a="1"/>
  <c r="J781" i="7" s="1"/>
  <c r="J780" i="7" a="1"/>
  <c r="J780" i="7" s="1"/>
  <c r="J779" i="7" a="1"/>
  <c r="J779" i="7" s="1"/>
  <c r="J778" i="7" a="1"/>
  <c r="J778" i="7" s="1"/>
  <c r="J777" i="7" a="1"/>
  <c r="J777" i="7" s="1"/>
  <c r="J776" i="7" a="1"/>
  <c r="J776" i="7" s="1"/>
  <c r="J775" i="7" a="1"/>
  <c r="J775" i="7" s="1"/>
  <c r="J774" i="7" a="1"/>
  <c r="J774" i="7" s="1"/>
  <c r="J773" i="7" a="1"/>
  <c r="J773" i="7" s="1"/>
  <c r="J772" i="7" a="1"/>
  <c r="J772" i="7" s="1"/>
  <c r="J771" i="7" a="1"/>
  <c r="J771" i="7" s="1"/>
  <c r="J770" i="7" a="1"/>
  <c r="J770" i="7" s="1"/>
  <c r="J769" i="7" a="1"/>
  <c r="J769" i="7" s="1"/>
  <c r="J768" i="7" a="1"/>
  <c r="J768" i="7" s="1"/>
  <c r="J767" i="7" a="1"/>
  <c r="J767" i="7" s="1"/>
  <c r="J766" i="7" a="1"/>
  <c r="J766" i="7" s="1"/>
  <c r="J765" i="7" a="1"/>
  <c r="J765" i="7" s="1"/>
  <c r="J764" i="7" a="1"/>
  <c r="J764" i="7" s="1"/>
  <c r="J763" i="7" a="1"/>
  <c r="J763" i="7" s="1"/>
  <c r="J762" i="7" a="1"/>
  <c r="J762" i="7" s="1"/>
  <c r="J761" i="7" a="1"/>
  <c r="J761" i="7" s="1"/>
  <c r="J760" i="7" a="1"/>
  <c r="J760" i="7" s="1"/>
  <c r="J759" i="7" a="1"/>
  <c r="J759" i="7" s="1"/>
  <c r="J758" i="7" a="1"/>
  <c r="J758" i="7" s="1"/>
  <c r="J757" i="7" a="1"/>
  <c r="J757" i="7" s="1"/>
  <c r="J756" i="7" a="1"/>
  <c r="J756" i="7" s="1"/>
  <c r="J755" i="7" a="1"/>
  <c r="J755" i="7" s="1"/>
  <c r="J754" i="7" a="1"/>
  <c r="J754" i="7" s="1"/>
  <c r="J753" i="7" a="1"/>
  <c r="J753" i="7" s="1"/>
  <c r="J752" i="7" a="1"/>
  <c r="J752" i="7" s="1"/>
  <c r="J751" i="7" a="1"/>
  <c r="J751" i="7" s="1"/>
  <c r="J750" i="7" a="1"/>
  <c r="J750" i="7" s="1"/>
  <c r="J749" i="7" a="1"/>
  <c r="J749" i="7" s="1"/>
  <c r="J748" i="7" a="1"/>
  <c r="J748" i="7" s="1"/>
  <c r="J747" i="7" a="1"/>
  <c r="J747" i="7" s="1"/>
  <c r="J746" i="7" a="1"/>
  <c r="J746" i="7"/>
  <c r="J745" i="7" a="1"/>
  <c r="J745" i="7" s="1"/>
  <c r="J744" i="7" a="1"/>
  <c r="J744" i="7" s="1"/>
  <c r="J743" i="7" a="1"/>
  <c r="J743" i="7"/>
  <c r="J742" i="7" a="1"/>
  <c r="J742" i="7" s="1"/>
  <c r="J741" i="7" a="1"/>
  <c r="J741" i="7" s="1"/>
  <c r="J740" i="7" a="1"/>
  <c r="J740" i="7" s="1"/>
  <c r="J739" i="7" a="1"/>
  <c r="J739" i="7" s="1"/>
  <c r="J738" i="7" a="1"/>
  <c r="J738" i="7" s="1"/>
  <c r="J737" i="7" a="1"/>
  <c r="J737" i="7" s="1"/>
  <c r="J736" i="7" a="1"/>
  <c r="J736" i="7" s="1"/>
  <c r="J735" i="7" a="1"/>
  <c r="J735" i="7" s="1"/>
  <c r="J734" i="7" a="1"/>
  <c r="J734" i="7" s="1"/>
  <c r="J733" i="7" a="1"/>
  <c r="J733" i="7" s="1"/>
  <c r="J732" i="7" a="1"/>
  <c r="J732" i="7" s="1"/>
  <c r="J731" i="7" a="1"/>
  <c r="J731" i="7" s="1"/>
  <c r="J730" i="7" a="1"/>
  <c r="J730" i="7" s="1"/>
  <c r="J729" i="7" a="1"/>
  <c r="J729" i="7" s="1"/>
  <c r="J728" i="7" a="1"/>
  <c r="J728" i="7" s="1"/>
  <c r="J727" i="7" a="1"/>
  <c r="J727" i="7"/>
  <c r="J726" i="7" a="1"/>
  <c r="J726" i="7" s="1"/>
  <c r="J725" i="7" a="1"/>
  <c r="J725" i="7" s="1"/>
  <c r="J724" i="7" a="1"/>
  <c r="J724" i="7" s="1"/>
  <c r="J723" i="7" a="1"/>
  <c r="J723" i="7" s="1"/>
  <c r="J722" i="7" a="1"/>
  <c r="J722" i="7" s="1"/>
  <c r="J721" i="7" a="1"/>
  <c r="J721" i="7" s="1"/>
  <c r="J720" i="7" a="1"/>
  <c r="J720" i="7" s="1"/>
  <c r="J719" i="7" a="1"/>
  <c r="J719" i="7" s="1"/>
  <c r="J718" i="7" a="1"/>
  <c r="J718" i="7" s="1"/>
  <c r="J717" i="7" a="1"/>
  <c r="J717" i="7" s="1"/>
  <c r="J716" i="7" a="1"/>
  <c r="J716" i="7" s="1"/>
  <c r="J715" i="7" a="1"/>
  <c r="J715" i="7" s="1"/>
  <c r="J714" i="7" a="1"/>
  <c r="J714" i="7" s="1"/>
  <c r="J713" i="7" a="1"/>
  <c r="J713" i="7" s="1"/>
  <c r="J712" i="7" a="1"/>
  <c r="J712" i="7" s="1"/>
  <c r="J711" i="7" a="1"/>
  <c r="J711" i="7"/>
  <c r="J710" i="7" a="1"/>
  <c r="J710" i="7" s="1"/>
  <c r="J709" i="7" a="1"/>
  <c r="J709" i="7" s="1"/>
  <c r="J708" i="7" a="1"/>
  <c r="J708" i="7" s="1"/>
  <c r="J707" i="7" a="1"/>
  <c r="J707" i="7" s="1"/>
  <c r="J706" i="7" a="1"/>
  <c r="J706" i="7" s="1"/>
  <c r="J705" i="7" a="1"/>
  <c r="J705" i="7" s="1"/>
  <c r="J704" i="7" a="1"/>
  <c r="J704" i="7" s="1"/>
  <c r="J703" i="7" a="1"/>
  <c r="J703" i="7" s="1"/>
  <c r="J702" i="7" a="1"/>
  <c r="J702" i="7" s="1"/>
  <c r="J701" i="7" a="1"/>
  <c r="J701" i="7" s="1"/>
  <c r="J700" i="7" a="1"/>
  <c r="J700" i="7" s="1"/>
  <c r="J699" i="7" a="1"/>
  <c r="J699" i="7" s="1"/>
  <c r="J698" i="7" a="1"/>
  <c r="J698" i="7" s="1"/>
  <c r="J697" i="7" a="1"/>
  <c r="J697" i="7" s="1"/>
  <c r="J696" i="7" a="1"/>
  <c r="J696" i="7" s="1"/>
  <c r="J695" i="7" a="1"/>
  <c r="J695" i="7"/>
  <c r="J694" i="7" a="1"/>
  <c r="J694" i="7" s="1"/>
  <c r="J693" i="7" a="1"/>
  <c r="J693" i="7" s="1"/>
  <c r="J692" i="7" a="1"/>
  <c r="J692" i="7" s="1"/>
  <c r="J691" i="7" a="1"/>
  <c r="J691" i="7" s="1"/>
  <c r="J690" i="7" a="1"/>
  <c r="J690" i="7" s="1"/>
  <c r="J689" i="7" a="1"/>
  <c r="J689" i="7" s="1"/>
  <c r="J688" i="7" a="1"/>
  <c r="J688" i="7" s="1"/>
  <c r="J687" i="7" a="1"/>
  <c r="J687" i="7" s="1"/>
  <c r="J686" i="7" a="1"/>
  <c r="J686" i="7" s="1"/>
  <c r="J685" i="7" a="1"/>
  <c r="J685" i="7" s="1"/>
  <c r="J684" i="7" a="1"/>
  <c r="J684" i="7" s="1"/>
  <c r="J683" i="7" a="1"/>
  <c r="J683" i="7" s="1"/>
  <c r="J682" i="7" a="1"/>
  <c r="J682" i="7" s="1"/>
  <c r="J681" i="7" a="1"/>
  <c r="J681" i="7" s="1"/>
  <c r="J680" i="7" a="1"/>
  <c r="J680" i="7" s="1"/>
  <c r="J679" i="7" a="1"/>
  <c r="J679" i="7"/>
  <c r="J678" i="7" a="1"/>
  <c r="J678" i="7" s="1"/>
  <c r="J677" i="7" a="1"/>
  <c r="J677" i="7" s="1"/>
  <c r="J676" i="7" a="1"/>
  <c r="J676" i="7" s="1"/>
  <c r="J675" i="7" a="1"/>
  <c r="J675" i="7" s="1"/>
  <c r="J674" i="7" a="1"/>
  <c r="J674" i="7" s="1"/>
  <c r="J673" i="7" a="1"/>
  <c r="J673" i="7" s="1"/>
  <c r="J672" i="7" a="1"/>
  <c r="J672" i="7" s="1"/>
  <c r="J671" i="7" a="1"/>
  <c r="J671" i="7" s="1"/>
  <c r="J670" i="7" a="1"/>
  <c r="J670" i="7" s="1"/>
  <c r="J669" i="7" a="1"/>
  <c r="J669" i="7" s="1"/>
  <c r="J668" i="7" a="1"/>
  <c r="J668" i="7" s="1"/>
  <c r="J667" i="7" a="1"/>
  <c r="J667" i="7" s="1"/>
  <c r="J666" i="7" a="1"/>
  <c r="J666" i="7" s="1"/>
  <c r="J665" i="7" a="1"/>
  <c r="J665" i="7" s="1"/>
  <c r="J664" i="7" a="1"/>
  <c r="J664" i="7" s="1"/>
  <c r="J663" i="7" a="1"/>
  <c r="J663" i="7"/>
  <c r="J662" i="7" a="1"/>
  <c r="J662" i="7" s="1"/>
  <c r="J661" i="7" a="1"/>
  <c r="J661" i="7" s="1"/>
  <c r="J660" i="7" a="1"/>
  <c r="J660" i="7" s="1"/>
  <c r="J659" i="7" a="1"/>
  <c r="J659" i="7" s="1"/>
  <c r="J658" i="7" a="1"/>
  <c r="J658" i="7" s="1"/>
  <c r="J657" i="7" a="1"/>
  <c r="J657" i="7" s="1"/>
  <c r="J656" i="7" a="1"/>
  <c r="J656" i="7" s="1"/>
  <c r="J655" i="7" a="1"/>
  <c r="J655" i="7" s="1"/>
  <c r="J654" i="7" a="1"/>
  <c r="J654" i="7" s="1"/>
  <c r="J653" i="7" a="1"/>
  <c r="J653" i="7" s="1"/>
  <c r="J652" i="7" a="1"/>
  <c r="J652" i="7" s="1"/>
  <c r="J651" i="7" a="1"/>
  <c r="J651" i="7" s="1"/>
  <c r="J650" i="7" a="1"/>
  <c r="J650" i="7" s="1"/>
  <c r="J649" i="7" a="1"/>
  <c r="J649" i="7" s="1"/>
  <c r="J648" i="7" a="1"/>
  <c r="J648" i="7" s="1"/>
  <c r="J647" i="7" a="1"/>
  <c r="J647" i="7"/>
  <c r="J646" i="7" a="1"/>
  <c r="J646" i="7" s="1"/>
  <c r="J645" i="7" a="1"/>
  <c r="J645" i="7" s="1"/>
  <c r="J644" i="7" a="1"/>
  <c r="J644" i="7" s="1"/>
  <c r="J643" i="7" a="1"/>
  <c r="J643" i="7" s="1"/>
  <c r="J642" i="7" a="1"/>
  <c r="J642" i="7" s="1"/>
  <c r="J641" i="7" a="1"/>
  <c r="J641" i="7" s="1"/>
  <c r="J640" i="7" a="1"/>
  <c r="J640" i="7" s="1"/>
  <c r="J639" i="7" a="1"/>
  <c r="J639" i="7" s="1"/>
  <c r="J638" i="7" a="1"/>
  <c r="J638" i="7" s="1"/>
  <c r="J637" i="7" a="1"/>
  <c r="J637" i="7" s="1"/>
  <c r="J636" i="7" a="1"/>
  <c r="J636" i="7" s="1"/>
  <c r="J635" i="7" a="1"/>
  <c r="J635" i="7" s="1"/>
  <c r="J634" i="7" a="1"/>
  <c r="J634" i="7" s="1"/>
  <c r="J633" i="7" a="1"/>
  <c r="J633" i="7" s="1"/>
  <c r="J632" i="7" a="1"/>
  <c r="J632" i="7" s="1"/>
  <c r="J631" i="7" a="1"/>
  <c r="J631" i="7"/>
  <c r="J630" i="7" a="1"/>
  <c r="J630" i="7" s="1"/>
  <c r="J629" i="7" a="1"/>
  <c r="J629" i="7" s="1"/>
  <c r="J628" i="7" a="1"/>
  <c r="J628" i="7" s="1"/>
  <c r="J627" i="7" a="1"/>
  <c r="J627" i="7" s="1"/>
  <c r="J626" i="7" a="1"/>
  <c r="J626" i="7" s="1"/>
  <c r="J625" i="7" a="1"/>
  <c r="J625" i="7" s="1"/>
  <c r="J624" i="7" a="1"/>
  <c r="J624" i="7" s="1"/>
  <c r="J623" i="7" a="1"/>
  <c r="J623" i="7" s="1"/>
  <c r="J622" i="7" a="1"/>
  <c r="J622" i="7" s="1"/>
  <c r="J621" i="7" a="1"/>
  <c r="J621" i="7" s="1"/>
  <c r="J620" i="7" a="1"/>
  <c r="J620" i="7" s="1"/>
  <c r="J619" i="7" a="1"/>
  <c r="J619" i="7" s="1"/>
  <c r="J618" i="7" a="1"/>
  <c r="J618" i="7" s="1"/>
  <c r="J617" i="7" a="1"/>
  <c r="J617" i="7" s="1"/>
  <c r="J616" i="7" a="1"/>
  <c r="J616" i="7" s="1"/>
  <c r="J615" i="7" a="1"/>
  <c r="J615" i="7"/>
  <c r="J614" i="7" a="1"/>
  <c r="J614" i="7" s="1"/>
  <c r="J613" i="7" a="1"/>
  <c r="J613" i="7" s="1"/>
  <c r="J612" i="7" a="1"/>
  <c r="J612" i="7" s="1"/>
  <c r="J611" i="7" a="1"/>
  <c r="J611" i="7" s="1"/>
  <c r="J610" i="7" a="1"/>
  <c r="J610" i="7" s="1"/>
  <c r="J609" i="7" a="1"/>
  <c r="J609" i="7" s="1"/>
  <c r="J608" i="7" a="1"/>
  <c r="J608" i="7" s="1"/>
  <c r="J607" i="7" a="1"/>
  <c r="J607" i="7" s="1"/>
  <c r="J606" i="7" a="1"/>
  <c r="J606" i="7" s="1"/>
  <c r="J605" i="7" a="1"/>
  <c r="J605" i="7" s="1"/>
  <c r="J604" i="7" a="1"/>
  <c r="J604" i="7" s="1"/>
  <c r="J603" i="7" a="1"/>
  <c r="J603" i="7" s="1"/>
  <c r="J602" i="7" a="1"/>
  <c r="J602" i="7" s="1"/>
  <c r="J601" i="7" a="1"/>
  <c r="J601" i="7" s="1"/>
  <c r="J600" i="7" a="1"/>
  <c r="J600" i="7" s="1"/>
  <c r="J599" i="7" a="1"/>
  <c r="J599" i="7"/>
  <c r="J598" i="7" a="1"/>
  <c r="J598" i="7" s="1"/>
  <c r="J597" i="7" a="1"/>
  <c r="J597" i="7" s="1"/>
  <c r="J596" i="7" a="1"/>
  <c r="J596" i="7" s="1"/>
  <c r="J595" i="7" a="1"/>
  <c r="J595" i="7" s="1"/>
  <c r="J594" i="7" a="1"/>
  <c r="J594" i="7" s="1"/>
  <c r="J593" i="7" a="1"/>
  <c r="J593" i="7" s="1"/>
  <c r="J592" i="7" a="1"/>
  <c r="J592" i="7" s="1"/>
  <c r="J591" i="7" a="1"/>
  <c r="J591" i="7" s="1"/>
  <c r="J590" i="7" a="1"/>
  <c r="J590" i="7" s="1"/>
  <c r="J589" i="7" a="1"/>
  <c r="J589" i="7" s="1"/>
  <c r="J588" i="7" a="1"/>
  <c r="J588" i="7" s="1"/>
  <c r="J587" i="7" a="1"/>
  <c r="J587" i="7" s="1"/>
  <c r="J586" i="7" a="1"/>
  <c r="J586" i="7" s="1"/>
  <c r="J585" i="7" a="1"/>
  <c r="J585" i="7" s="1"/>
  <c r="J584" i="7" a="1"/>
  <c r="J584" i="7" s="1"/>
  <c r="J583" i="7" a="1"/>
  <c r="J583" i="7"/>
  <c r="J582" i="7" a="1"/>
  <c r="J582" i="7" s="1"/>
  <c r="J581" i="7" a="1"/>
  <c r="J581" i="7" s="1"/>
  <c r="J580" i="7" a="1"/>
  <c r="J580" i="7" s="1"/>
  <c r="J579" i="7" a="1"/>
  <c r="J579" i="7" s="1"/>
  <c r="J578" i="7" a="1"/>
  <c r="J578" i="7" s="1"/>
  <c r="J577" i="7" a="1"/>
  <c r="J577" i="7" s="1"/>
  <c r="J576" i="7" a="1"/>
  <c r="J576" i="7" s="1"/>
  <c r="J575" i="7" a="1"/>
  <c r="J575" i="7" s="1"/>
  <c r="J574" i="7" a="1"/>
  <c r="J574" i="7" s="1"/>
  <c r="J573" i="7" a="1"/>
  <c r="J573" i="7" s="1"/>
  <c r="J572" i="7" a="1"/>
  <c r="J572" i="7" s="1"/>
  <c r="J571" i="7" a="1"/>
  <c r="J571" i="7" s="1"/>
  <c r="J570" i="7" a="1"/>
  <c r="J570" i="7" s="1"/>
  <c r="J569" i="7" a="1"/>
  <c r="J569" i="7" s="1"/>
  <c r="J568" i="7" a="1"/>
  <c r="J568" i="7" s="1"/>
  <c r="J567" i="7" a="1"/>
  <c r="J567" i="7"/>
  <c r="J566" i="7" a="1"/>
  <c r="J566" i="7" s="1"/>
  <c r="J565" i="7" a="1"/>
  <c r="J565" i="7" s="1"/>
  <c r="J564" i="7" a="1"/>
  <c r="J564" i="7" s="1"/>
  <c r="J563" i="7" a="1"/>
  <c r="J563" i="7" s="1"/>
  <c r="J562" i="7" a="1"/>
  <c r="J562" i="7" s="1"/>
  <c r="J561" i="7" a="1"/>
  <c r="J561" i="7" s="1"/>
  <c r="J560" i="7" a="1"/>
  <c r="J560" i="7" s="1"/>
  <c r="J559" i="7" a="1"/>
  <c r="J559" i="7" s="1"/>
  <c r="J558" i="7" a="1"/>
  <c r="J558" i="7" s="1"/>
  <c r="J557" i="7" a="1"/>
  <c r="J557" i="7" s="1"/>
  <c r="J556" i="7" a="1"/>
  <c r="J556" i="7" s="1"/>
  <c r="J555" i="7" a="1"/>
  <c r="J555" i="7" s="1"/>
  <c r="J554" i="7" a="1"/>
  <c r="J554" i="7" s="1"/>
  <c r="J553" i="7" a="1"/>
  <c r="J553" i="7" s="1"/>
  <c r="J552" i="7" a="1"/>
  <c r="J552" i="7" s="1"/>
  <c r="J551" i="7" a="1"/>
  <c r="J551" i="7"/>
  <c r="J550" i="7" a="1"/>
  <c r="J550" i="7" s="1"/>
  <c r="J549" i="7" a="1"/>
  <c r="J549" i="7" s="1"/>
  <c r="J548" i="7" a="1"/>
  <c r="J548" i="7" s="1"/>
  <c r="J547" i="7" a="1"/>
  <c r="J547" i="7" s="1"/>
  <c r="J546" i="7" a="1"/>
  <c r="J546" i="7" s="1"/>
  <c r="J545" i="7" a="1"/>
  <c r="J545" i="7" s="1"/>
  <c r="J544" i="7" a="1"/>
  <c r="J544" i="7" s="1"/>
  <c r="J543" i="7" a="1"/>
  <c r="J543" i="7" s="1"/>
  <c r="J542" i="7" a="1"/>
  <c r="J542" i="7" s="1"/>
  <c r="J541" i="7" a="1"/>
  <c r="J541" i="7" s="1"/>
  <c r="J540" i="7" a="1"/>
  <c r="J540" i="7" s="1"/>
  <c r="J539" i="7" a="1"/>
  <c r="J539" i="7" s="1"/>
  <c r="J538" i="7" a="1"/>
  <c r="J538" i="7" s="1"/>
  <c r="J537" i="7" a="1"/>
  <c r="J537" i="7" s="1"/>
  <c r="J536" i="7" a="1"/>
  <c r="J536" i="7" s="1"/>
  <c r="J535" i="7" a="1"/>
  <c r="J535" i="7"/>
  <c r="J534" i="7" a="1"/>
  <c r="J534" i="7" s="1"/>
  <c r="J533" i="7" a="1"/>
  <c r="J533" i="7" s="1"/>
  <c r="J532" i="7" a="1"/>
  <c r="J532" i="7" s="1"/>
  <c r="J531" i="7" a="1"/>
  <c r="J531" i="7" s="1"/>
  <c r="J530" i="7" a="1"/>
  <c r="J530" i="7" s="1"/>
  <c r="J529" i="7" a="1"/>
  <c r="J529" i="7" s="1"/>
  <c r="J528" i="7" a="1"/>
  <c r="J528" i="7" s="1"/>
  <c r="J527" i="7" a="1"/>
  <c r="J527" i="7" s="1"/>
  <c r="J526" i="7" a="1"/>
  <c r="J526" i="7" s="1"/>
  <c r="J525" i="7" a="1"/>
  <c r="J525" i="7" s="1"/>
  <c r="J524" i="7" a="1"/>
  <c r="J524" i="7" s="1"/>
  <c r="J523" i="7" a="1"/>
  <c r="J523" i="7" s="1"/>
  <c r="J522" i="7" a="1"/>
  <c r="J522" i="7" s="1"/>
  <c r="J521" i="7" a="1"/>
  <c r="J521" i="7" s="1"/>
  <c r="J520" i="7" a="1"/>
  <c r="J520" i="7" s="1"/>
  <c r="J519" i="7" a="1"/>
  <c r="J519" i="7"/>
  <c r="J518" i="7" a="1"/>
  <c r="J518" i="7" s="1"/>
  <c r="J517" i="7" a="1"/>
  <c r="J517" i="7" s="1"/>
  <c r="J516" i="7" a="1"/>
  <c r="J516" i="7" s="1"/>
  <c r="J515" i="7" a="1"/>
  <c r="J515" i="7" s="1"/>
  <c r="J514" i="7" a="1"/>
  <c r="J514" i="7" s="1"/>
  <c r="J513" i="7" a="1"/>
  <c r="J513" i="7" s="1"/>
  <c r="J512" i="7" a="1"/>
  <c r="J512" i="7" s="1"/>
  <c r="J511" i="7" a="1"/>
  <c r="J511" i="7" s="1"/>
  <c r="J510" i="7" a="1"/>
  <c r="J510" i="7" s="1"/>
  <c r="J509" i="7" a="1"/>
  <c r="J509" i="7" s="1"/>
  <c r="J508" i="7" a="1"/>
  <c r="J508" i="7" s="1"/>
  <c r="J507" i="7" a="1"/>
  <c r="J507" i="7" s="1"/>
  <c r="J506" i="7" a="1"/>
  <c r="J506" i="7" s="1"/>
  <c r="J505" i="7" a="1"/>
  <c r="J505" i="7" s="1"/>
  <c r="J504" i="7" a="1"/>
  <c r="J504" i="7" s="1"/>
  <c r="J503" i="7" a="1"/>
  <c r="J503" i="7"/>
  <c r="J502" i="7" a="1"/>
  <c r="J502" i="7" s="1"/>
  <c r="J501" i="7" a="1"/>
  <c r="J501" i="7" s="1"/>
  <c r="J500" i="7" a="1"/>
  <c r="J500" i="7" s="1"/>
  <c r="J499" i="7" a="1"/>
  <c r="J499" i="7" s="1"/>
  <c r="J498" i="7" a="1"/>
  <c r="J498" i="7" s="1"/>
  <c r="J497" i="7" a="1"/>
  <c r="J497" i="7" s="1"/>
  <c r="J496" i="7" a="1"/>
  <c r="J496" i="7" s="1"/>
  <c r="J495" i="7" a="1"/>
  <c r="J495" i="7" s="1"/>
  <c r="J494" i="7" a="1"/>
  <c r="J494" i="7" s="1"/>
  <c r="J493" i="7" a="1"/>
  <c r="J493" i="7" s="1"/>
  <c r="J492" i="7" a="1"/>
  <c r="J492" i="7" s="1"/>
  <c r="J491" i="7" a="1"/>
  <c r="J491" i="7" s="1"/>
  <c r="J490" i="7" a="1"/>
  <c r="J490" i="7" s="1"/>
  <c r="J489" i="7" a="1"/>
  <c r="J489" i="7" s="1"/>
  <c r="J488" i="7" a="1"/>
  <c r="J488" i="7" s="1"/>
  <c r="J487" i="7" a="1"/>
  <c r="J487" i="7"/>
  <c r="J486" i="7" a="1"/>
  <c r="J486" i="7" s="1"/>
  <c r="J485" i="7" a="1"/>
  <c r="J485" i="7" s="1"/>
  <c r="J484" i="7" a="1"/>
  <c r="J484" i="7" s="1"/>
  <c r="J483" i="7" a="1"/>
  <c r="J483" i="7" s="1"/>
  <c r="J482" i="7" a="1"/>
  <c r="J482" i="7" s="1"/>
  <c r="J481" i="7" a="1"/>
  <c r="J481" i="7" s="1"/>
  <c r="J480" i="7" a="1"/>
  <c r="J480" i="7" s="1"/>
  <c r="J479" i="7" a="1"/>
  <c r="J479" i="7" s="1"/>
  <c r="J478" i="7" a="1"/>
  <c r="J478" i="7" s="1"/>
  <c r="J477" i="7" a="1"/>
  <c r="J477" i="7" s="1"/>
  <c r="J476" i="7" a="1"/>
  <c r="J476" i="7" s="1"/>
  <c r="J475" i="7" a="1"/>
  <c r="J475" i="7" s="1"/>
  <c r="J474" i="7" a="1"/>
  <c r="J474" i="7" s="1"/>
  <c r="J473" i="7" a="1"/>
  <c r="J473" i="7" s="1"/>
  <c r="J472" i="7" a="1"/>
  <c r="J472" i="7" s="1"/>
  <c r="J471" i="7" a="1"/>
  <c r="J471" i="7"/>
  <c r="J470" i="7" a="1"/>
  <c r="J470" i="7" s="1"/>
  <c r="J469" i="7" a="1"/>
  <c r="J469" i="7" s="1"/>
  <c r="J468" i="7" a="1"/>
  <c r="J468" i="7" s="1"/>
  <c r="J467" i="7" a="1"/>
  <c r="J467" i="7" s="1"/>
  <c r="J466" i="7" a="1"/>
  <c r="J466" i="7" s="1"/>
  <c r="J465" i="7" a="1"/>
  <c r="J465" i="7" s="1"/>
  <c r="J464" i="7" a="1"/>
  <c r="J464" i="7" s="1"/>
  <c r="J463" i="7" a="1"/>
  <c r="J463" i="7" s="1"/>
  <c r="J462" i="7" a="1"/>
  <c r="J462" i="7" s="1"/>
  <c r="J461" i="7" a="1"/>
  <c r="J461" i="7" s="1"/>
  <c r="J460" i="7" a="1"/>
  <c r="J460" i="7" s="1"/>
  <c r="J459" i="7" a="1"/>
  <c r="J459" i="7" s="1"/>
  <c r="J458" i="7" a="1"/>
  <c r="J458" i="7" s="1"/>
  <c r="J457" i="7" a="1"/>
  <c r="J457" i="7" s="1"/>
  <c r="J456" i="7" a="1"/>
  <c r="J456" i="7" s="1"/>
  <c r="J455" i="7" a="1"/>
  <c r="J455" i="7"/>
  <c r="J454" i="7" a="1"/>
  <c r="J454" i="7" s="1"/>
  <c r="J453" i="7" a="1"/>
  <c r="J453" i="7" s="1"/>
  <c r="J452" i="7" a="1"/>
  <c r="J452" i="7" s="1"/>
  <c r="J451" i="7" a="1"/>
  <c r="J451" i="7" s="1"/>
  <c r="J450" i="7" a="1"/>
  <c r="J450" i="7" s="1"/>
  <c r="J449" i="7" a="1"/>
  <c r="J449" i="7" s="1"/>
  <c r="J448" i="7" a="1"/>
  <c r="J448" i="7" s="1"/>
  <c r="J447" i="7" a="1"/>
  <c r="J447" i="7" s="1"/>
  <c r="J446" i="7" a="1"/>
  <c r="J446" i="7" s="1"/>
  <c r="J445" i="7" a="1"/>
  <c r="J445" i="7" s="1"/>
  <c r="J444" i="7" a="1"/>
  <c r="J444" i="7" s="1"/>
  <c r="J443" i="7" a="1"/>
  <c r="J443" i="7" s="1"/>
  <c r="J442" i="7" a="1"/>
  <c r="J442" i="7" s="1"/>
  <c r="J441" i="7" a="1"/>
  <c r="J441" i="7" s="1"/>
  <c r="J440" i="7" a="1"/>
  <c r="J440" i="7" s="1"/>
  <c r="J439" i="7" a="1"/>
  <c r="J439" i="7"/>
  <c r="J438" i="7" a="1"/>
  <c r="J438" i="7" s="1"/>
  <c r="J437" i="7" a="1"/>
  <c r="J437" i="7" s="1"/>
  <c r="J436" i="7" a="1"/>
  <c r="J436" i="7" s="1"/>
  <c r="J435" i="7" a="1"/>
  <c r="J435" i="7" s="1"/>
  <c r="J434" i="7" a="1"/>
  <c r="J434" i="7" s="1"/>
  <c r="J433" i="7" a="1"/>
  <c r="J433" i="7" s="1"/>
  <c r="J432" i="7" a="1"/>
  <c r="J432" i="7" s="1"/>
  <c r="J431" i="7" a="1"/>
  <c r="J431" i="7" s="1"/>
  <c r="J430" i="7" a="1"/>
  <c r="J430" i="7" s="1"/>
  <c r="J429" i="7" a="1"/>
  <c r="J429" i="7" s="1"/>
  <c r="J428" i="7" a="1"/>
  <c r="J428" i="7" s="1"/>
  <c r="J427" i="7" a="1"/>
  <c r="J427" i="7" s="1"/>
  <c r="J426" i="7" a="1"/>
  <c r="J426" i="7" s="1"/>
  <c r="J425" i="7" a="1"/>
  <c r="J425" i="7" s="1"/>
  <c r="J424" i="7" a="1"/>
  <c r="J424" i="7" s="1"/>
  <c r="J423" i="7" a="1"/>
  <c r="J423" i="7"/>
  <c r="J422" i="7" a="1"/>
  <c r="J422" i="7" s="1"/>
  <c r="J421" i="7" a="1"/>
  <c r="J421" i="7" s="1"/>
  <c r="J420" i="7" a="1"/>
  <c r="J420" i="7" s="1"/>
  <c r="J419" i="7" a="1"/>
  <c r="J419" i="7" s="1"/>
  <c r="J418" i="7" a="1"/>
  <c r="J418" i="7" s="1"/>
  <c r="J417" i="7" a="1"/>
  <c r="J417" i="7" s="1"/>
  <c r="J416" i="7" a="1"/>
  <c r="J416" i="7" s="1"/>
  <c r="J415" i="7" a="1"/>
  <c r="J415" i="7" s="1"/>
  <c r="J414" i="7" a="1"/>
  <c r="J414" i="7" s="1"/>
  <c r="J413" i="7" a="1"/>
  <c r="J413" i="7" s="1"/>
  <c r="J412" i="7" a="1"/>
  <c r="J412" i="7" s="1"/>
  <c r="J411" i="7" a="1"/>
  <c r="J411" i="7" s="1"/>
  <c r="J410" i="7" a="1"/>
  <c r="J410" i="7" s="1"/>
  <c r="J409" i="7" a="1"/>
  <c r="J409" i="7" s="1"/>
  <c r="J408" i="7" a="1"/>
  <c r="J408" i="7" s="1"/>
  <c r="J407" i="7" a="1"/>
  <c r="J407" i="7"/>
  <c r="J406" i="7" a="1"/>
  <c r="J406" i="7"/>
  <c r="J405" i="7" a="1"/>
  <c r="J405" i="7"/>
  <c r="J404" i="7" a="1"/>
  <c r="J404" i="7"/>
  <c r="J403" i="7" a="1"/>
  <c r="J403" i="7"/>
  <c r="J402" i="7" a="1"/>
  <c r="J402" i="7"/>
  <c r="J401" i="7" a="1"/>
  <c r="J401" i="7"/>
  <c r="J400" i="7" a="1"/>
  <c r="J400" i="7"/>
  <c r="J399" i="7" a="1"/>
  <c r="J399" i="7"/>
  <c r="J398" i="7" a="1"/>
  <c r="J398" i="7"/>
  <c r="J397" i="7" a="1"/>
  <c r="J397" i="7"/>
  <c r="J396" i="7" a="1"/>
  <c r="J396" i="7"/>
  <c r="J395" i="7" a="1"/>
  <c r="J395" i="7"/>
  <c r="J394" i="7" a="1"/>
  <c r="J394" i="7"/>
  <c r="J393" i="7" a="1"/>
  <c r="J393" i="7"/>
  <c r="J392" i="7" a="1"/>
  <c r="J392" i="7"/>
  <c r="J391" i="7" a="1"/>
  <c r="J391" i="7"/>
  <c r="J390" i="7" a="1"/>
  <c r="J390" i="7"/>
  <c r="J389" i="7" a="1"/>
  <c r="J389" i="7"/>
  <c r="J388" i="7" a="1"/>
  <c r="J388" i="7"/>
  <c r="J387" i="7" a="1"/>
  <c r="J387" i="7"/>
  <c r="J386" i="7" a="1"/>
  <c r="J386" i="7"/>
  <c r="J385" i="7" a="1"/>
  <c r="J385" i="7"/>
  <c r="J384" i="7" a="1"/>
  <c r="J384" i="7"/>
  <c r="J383" i="7" a="1"/>
  <c r="J383" i="7"/>
  <c r="J382" i="7" a="1"/>
  <c r="J382" i="7"/>
  <c r="J381" i="7" a="1"/>
  <c r="J381" i="7"/>
  <c r="J380" i="7" a="1"/>
  <c r="J380" i="7"/>
  <c r="J379" i="7" a="1"/>
  <c r="J379" i="7"/>
  <c r="J378" i="7" a="1"/>
  <c r="J378" i="7"/>
  <c r="J377" i="7" a="1"/>
  <c r="J377" i="7"/>
  <c r="J376" i="7" a="1"/>
  <c r="J376" i="7"/>
  <c r="J375" i="7" a="1"/>
  <c r="J375" i="7"/>
  <c r="J374" i="7" a="1"/>
  <c r="J374" i="7"/>
  <c r="J373" i="7" a="1"/>
  <c r="J373" i="7"/>
  <c r="J372" i="7" a="1"/>
  <c r="J372" i="7"/>
  <c r="J371" i="7" a="1"/>
  <c r="J371" i="7"/>
  <c r="J370" i="7" a="1"/>
  <c r="J370" i="7"/>
  <c r="J369" i="7" a="1"/>
  <c r="J369" i="7"/>
  <c r="J368" i="7" a="1"/>
  <c r="J368" i="7"/>
  <c r="J367" i="7" a="1"/>
  <c r="J367" i="7"/>
  <c r="J366" i="7" a="1"/>
  <c r="J366" i="7"/>
  <c r="J365" i="7" a="1"/>
  <c r="J365" i="7"/>
  <c r="J364" i="7" a="1"/>
  <c r="J364" i="7"/>
  <c r="J363" i="7" a="1"/>
  <c r="J363" i="7"/>
  <c r="J362" i="7" a="1"/>
  <c r="J362" i="7"/>
  <c r="J361" i="7" a="1"/>
  <c r="J361" i="7"/>
  <c r="J360" i="7" a="1"/>
  <c r="J360" i="7"/>
  <c r="J359" i="7" a="1"/>
  <c r="J359" i="7"/>
  <c r="J358" i="7" a="1"/>
  <c r="J358" i="7"/>
  <c r="J357" i="7" a="1"/>
  <c r="J357" i="7"/>
  <c r="J356" i="7" a="1"/>
  <c r="J356" i="7"/>
  <c r="J355" i="7" a="1"/>
  <c r="J355" i="7"/>
  <c r="J354" i="7" a="1"/>
  <c r="J354" i="7"/>
  <c r="J353" i="7" a="1"/>
  <c r="J353" i="7"/>
  <c r="J352" i="7" a="1"/>
  <c r="J352" i="7"/>
  <c r="J351" i="7" a="1"/>
  <c r="J351" i="7"/>
  <c r="J350" i="7" a="1"/>
  <c r="J350" i="7"/>
  <c r="J349" i="7" a="1"/>
  <c r="J349" i="7"/>
  <c r="J348" i="7" a="1"/>
  <c r="J348" i="7"/>
  <c r="J347" i="7" a="1"/>
  <c r="J347" i="7"/>
  <c r="J346" i="7" a="1"/>
  <c r="J346" i="7"/>
  <c r="B24" i="7" s="1"/>
  <c r="C24" i="7" s="1"/>
  <c r="J344" i="7" a="1"/>
  <c r="J344" i="7"/>
  <c r="J343" i="7" a="1"/>
  <c r="J343" i="7"/>
  <c r="J342" i="7" a="1"/>
  <c r="J342" i="7"/>
  <c r="J341" i="7" a="1"/>
  <c r="J341" i="7"/>
  <c r="J340" i="7" a="1"/>
  <c r="J340" i="7"/>
  <c r="J339" i="7" a="1"/>
  <c r="J339" i="7"/>
  <c r="J338" i="7" a="1"/>
  <c r="J338" i="7"/>
  <c r="J337" i="7" a="1"/>
  <c r="J337" i="7"/>
  <c r="J336" i="7" a="1"/>
  <c r="J336" i="7"/>
  <c r="J335" i="7" a="1"/>
  <c r="J335" i="7"/>
  <c r="J334" i="7" a="1"/>
  <c r="J334" i="7"/>
  <c r="J333" i="7" a="1"/>
  <c r="J333" i="7"/>
  <c r="J332" i="7" a="1"/>
  <c r="J332" i="7"/>
  <c r="J331" i="7" a="1"/>
  <c r="J331" i="7"/>
  <c r="J330" i="7" a="1"/>
  <c r="J330" i="7"/>
  <c r="J329" i="7" a="1"/>
  <c r="J329" i="7"/>
  <c r="J328" i="7" a="1"/>
  <c r="J328" i="7"/>
  <c r="J327" i="7" a="1"/>
  <c r="J327" i="7"/>
  <c r="J326" i="7" a="1"/>
  <c r="J326" i="7"/>
  <c r="J325" i="7" a="1"/>
  <c r="J325" i="7"/>
  <c r="J324" i="7" a="1"/>
  <c r="J324" i="7"/>
  <c r="J323" i="7" a="1"/>
  <c r="J323" i="7"/>
  <c r="J322" i="7" a="1"/>
  <c r="J322" i="7"/>
  <c r="J321" i="7" a="1"/>
  <c r="J321" i="7"/>
  <c r="J320" i="7" a="1"/>
  <c r="J320" i="7"/>
  <c r="J319" i="7" a="1"/>
  <c r="J319" i="7"/>
  <c r="B8" i="7" s="1"/>
  <c r="C8" i="7" s="1"/>
  <c r="J318" i="7" a="1"/>
  <c r="J318" i="7"/>
  <c r="J317" i="7" a="1"/>
  <c r="J317" i="7"/>
  <c r="J316" i="7" a="1"/>
  <c r="J316" i="7"/>
  <c r="J315" i="7" a="1"/>
  <c r="J315" i="7"/>
  <c r="J314" i="7" a="1"/>
  <c r="J314" i="7"/>
  <c r="J313" i="7" a="1"/>
  <c r="J313" i="7"/>
  <c r="J312" i="7" a="1"/>
  <c r="J312" i="7"/>
  <c r="J311" i="7" a="1"/>
  <c r="J311" i="7"/>
  <c r="J310" i="7" a="1"/>
  <c r="J310" i="7"/>
  <c r="J309" i="7" a="1"/>
  <c r="J309" i="7"/>
  <c r="J308" i="7" a="1"/>
  <c r="J308" i="7"/>
  <c r="J307" i="7" a="1"/>
  <c r="J307" i="7"/>
  <c r="J306" i="7" a="1"/>
  <c r="J306" i="7"/>
  <c r="J305" i="7" a="1"/>
  <c r="J305" i="7"/>
  <c r="J304" i="7" a="1"/>
  <c r="J304" i="7"/>
  <c r="J303" i="7" a="1"/>
  <c r="J303" i="7"/>
  <c r="J302" i="7" a="1"/>
  <c r="J302" i="7"/>
  <c r="J301" i="7" a="1"/>
  <c r="J301" i="7"/>
  <c r="J300" i="7" a="1"/>
  <c r="J300" i="7"/>
  <c r="J299" i="7" a="1"/>
  <c r="J299" i="7"/>
  <c r="J298" i="7" a="1"/>
  <c r="J298" i="7"/>
  <c r="J297" i="7" a="1"/>
  <c r="J297" i="7"/>
  <c r="B13" i="7" s="1"/>
  <c r="C13" i="7" s="1"/>
  <c r="J296" i="7" a="1"/>
  <c r="J296" i="7"/>
  <c r="J295" i="7" a="1"/>
  <c r="J295" i="7"/>
  <c r="J294" i="7" a="1"/>
  <c r="J294" i="7"/>
  <c r="J293" i="7" a="1"/>
  <c r="J293" i="7"/>
  <c r="J292" i="7" a="1"/>
  <c r="J292" i="7"/>
  <c r="J291" i="7" a="1"/>
  <c r="J291" i="7"/>
  <c r="J290" i="7" a="1"/>
  <c r="J290" i="7"/>
  <c r="J289" i="7" a="1"/>
  <c r="J289" i="7"/>
  <c r="J288" i="7" a="1"/>
  <c r="J288" i="7"/>
  <c r="J287" i="7" a="1"/>
  <c r="J287" i="7"/>
  <c r="J286" i="7" a="1"/>
  <c r="J286" i="7"/>
  <c r="J285" i="7" a="1"/>
  <c r="J285" i="7"/>
  <c r="J284" i="7" a="1"/>
  <c r="J284" i="7"/>
  <c r="J283" i="7" a="1"/>
  <c r="J283" i="7"/>
  <c r="J282" i="7" a="1"/>
  <c r="J282" i="7"/>
  <c r="J281" i="7" a="1"/>
  <c r="J281" i="7"/>
  <c r="J280" i="7" a="1"/>
  <c r="J280" i="7"/>
  <c r="J279" i="7" a="1"/>
  <c r="J279" i="7"/>
  <c r="J278" i="7" a="1"/>
  <c r="J278" i="7"/>
  <c r="J277" i="7" a="1"/>
  <c r="J277" i="7"/>
  <c r="J276" i="7" a="1"/>
  <c r="J276" i="7"/>
  <c r="J275" i="7" a="1"/>
  <c r="J275" i="7"/>
  <c r="J274" i="7" a="1"/>
  <c r="J274" i="7"/>
  <c r="J273" i="7" a="1"/>
  <c r="J273" i="7"/>
  <c r="J272" i="7" a="1"/>
  <c r="J272" i="7"/>
  <c r="J271" i="7" a="1"/>
  <c r="J271" i="7"/>
  <c r="J270" i="7" a="1"/>
  <c r="J270" i="7"/>
  <c r="J269" i="7" a="1"/>
  <c r="J269" i="7"/>
  <c r="J268" i="7" a="1"/>
  <c r="J268" i="7"/>
  <c r="J267" i="7" a="1"/>
  <c r="J267" i="7"/>
  <c r="J266" i="7" a="1"/>
  <c r="J266" i="7"/>
  <c r="J265" i="7" a="1"/>
  <c r="J265" i="7"/>
  <c r="J264" i="7" a="1"/>
  <c r="J264" i="7"/>
  <c r="J263" i="7" a="1"/>
  <c r="J263" i="7"/>
  <c r="J262" i="7" a="1"/>
  <c r="J262" i="7"/>
  <c r="J261" i="7" a="1"/>
  <c r="J261" i="7"/>
  <c r="J260" i="7" a="1"/>
  <c r="J260" i="7"/>
  <c r="J259" i="7" a="1"/>
  <c r="J259" i="7"/>
  <c r="J258" i="7" a="1"/>
  <c r="J258" i="7"/>
  <c r="J257" i="7" a="1"/>
  <c r="J257" i="7"/>
  <c r="J256" i="7" a="1"/>
  <c r="J256" i="7"/>
  <c r="J255" i="7" a="1"/>
  <c r="J255" i="7"/>
  <c r="J254" i="7" a="1"/>
  <c r="J254" i="7"/>
  <c r="J253" i="7" a="1"/>
  <c r="J253" i="7"/>
  <c r="J252" i="7" a="1"/>
  <c r="J252" i="7"/>
  <c r="J251" i="7" a="1"/>
  <c r="J251" i="7"/>
  <c r="J250" i="7" a="1"/>
  <c r="J250" i="7"/>
  <c r="J249" i="7" a="1"/>
  <c r="J249" i="7"/>
  <c r="J248" i="7" a="1"/>
  <c r="J248" i="7"/>
  <c r="J247" i="7" a="1"/>
  <c r="J247" i="7"/>
  <c r="J246" i="7" a="1"/>
  <c r="J246" i="7"/>
  <c r="J245" i="7" a="1"/>
  <c r="J245" i="7"/>
  <c r="B23" i="7" s="1"/>
  <c r="C23" i="7" s="1"/>
  <c r="J244" i="7" a="1"/>
  <c r="J244" i="7"/>
  <c r="J243" i="7" a="1"/>
  <c r="J243" i="7"/>
  <c r="J242" i="7" a="1"/>
  <c r="J242" i="7"/>
  <c r="J241" i="7" a="1"/>
  <c r="J241" i="7"/>
  <c r="J240" i="7" a="1"/>
  <c r="J240" i="7"/>
  <c r="J239" i="7" a="1"/>
  <c r="J239" i="7"/>
  <c r="J238" i="7" a="1"/>
  <c r="J238" i="7"/>
  <c r="J237" i="7" a="1"/>
  <c r="J237" i="7"/>
  <c r="J236" i="7" a="1"/>
  <c r="J236" i="7"/>
  <c r="J235" i="7" a="1"/>
  <c r="J235" i="7"/>
  <c r="J234" i="7" a="1"/>
  <c r="J234" i="7"/>
  <c r="J233" i="7" a="1"/>
  <c r="J233" i="7"/>
  <c r="J232" i="7" a="1"/>
  <c r="J232" i="7"/>
  <c r="J231" i="7" a="1"/>
  <c r="J231" i="7"/>
  <c r="J230" i="7" a="1"/>
  <c r="J230" i="7"/>
  <c r="J229" i="7" a="1"/>
  <c r="J229" i="7"/>
  <c r="J228" i="7" a="1"/>
  <c r="J228" i="7"/>
  <c r="J227" i="7" a="1"/>
  <c r="J227" i="7"/>
  <c r="J226" i="7" a="1"/>
  <c r="J226" i="7"/>
  <c r="J225" i="7" a="1"/>
  <c r="J225" i="7"/>
  <c r="J224" i="7" a="1"/>
  <c r="J224" i="7"/>
  <c r="J223" i="7" a="1"/>
  <c r="J223" i="7"/>
  <c r="B30" i="7" s="1"/>
  <c r="C30" i="7" s="1"/>
  <c r="J222" i="7" a="1"/>
  <c r="J222" i="7"/>
  <c r="J221" i="7" a="1"/>
  <c r="J221" i="7"/>
  <c r="J220" i="7" a="1"/>
  <c r="J220" i="7"/>
  <c r="J219" i="7" a="1"/>
  <c r="J219" i="7"/>
  <c r="J218" i="7" a="1"/>
  <c r="J218" i="7"/>
  <c r="J217" i="7" a="1"/>
  <c r="J217" i="7"/>
  <c r="J216" i="7" a="1"/>
  <c r="J216" i="7"/>
  <c r="J215" i="7" a="1"/>
  <c r="J215" i="7"/>
  <c r="J214" i="7" a="1"/>
  <c r="J214" i="7"/>
  <c r="J213" i="7" a="1"/>
  <c r="J213" i="7"/>
  <c r="J212" i="7" a="1"/>
  <c r="J212" i="7"/>
  <c r="J211" i="7" a="1"/>
  <c r="J211" i="7"/>
  <c r="J210" i="7" a="1"/>
  <c r="J210" i="7"/>
  <c r="J209" i="7" a="1"/>
  <c r="J209" i="7"/>
  <c r="J208" i="7" a="1"/>
  <c r="J208" i="7"/>
  <c r="J207" i="7" a="1"/>
  <c r="J207" i="7"/>
  <c r="J206" i="7" a="1"/>
  <c r="J206" i="7"/>
  <c r="J205" i="7" a="1"/>
  <c r="J205" i="7"/>
  <c r="J204" i="7" a="1"/>
  <c r="J204" i="7"/>
  <c r="J203" i="7" a="1"/>
  <c r="J203" i="7"/>
  <c r="J202" i="7" a="1"/>
  <c r="J202" i="7"/>
  <c r="J201" i="7" a="1"/>
  <c r="J201" i="7"/>
  <c r="J200" i="7" a="1"/>
  <c r="J200" i="7"/>
  <c r="J199" i="7" a="1"/>
  <c r="J199" i="7"/>
  <c r="B18" i="7" s="1"/>
  <c r="C18" i="7" s="1"/>
  <c r="J198" i="7" a="1"/>
  <c r="J198" i="7"/>
  <c r="J197" i="7" a="1"/>
  <c r="J197" i="7"/>
  <c r="J196" i="7" a="1"/>
  <c r="J196" i="7"/>
  <c r="J195" i="7" a="1"/>
  <c r="J195" i="7"/>
  <c r="J194" i="7" a="1"/>
  <c r="J194" i="7"/>
  <c r="J193" i="7" a="1"/>
  <c r="J193" i="7"/>
  <c r="J192" i="7" a="1"/>
  <c r="J192" i="7"/>
  <c r="J191" i="7" a="1"/>
  <c r="J191" i="7"/>
  <c r="J190" i="7" a="1"/>
  <c r="J190" i="7"/>
  <c r="J189" i="7" a="1"/>
  <c r="J189" i="7"/>
  <c r="J188" i="7" a="1"/>
  <c r="J188" i="7"/>
  <c r="J187" i="7" a="1"/>
  <c r="J187" i="7"/>
  <c r="J186" i="7" a="1"/>
  <c r="J186" i="7"/>
  <c r="J185" i="7" a="1"/>
  <c r="J185" i="7"/>
  <c r="J184" i="7" a="1"/>
  <c r="J184" i="7"/>
  <c r="J183" i="7" a="1"/>
  <c r="J183" i="7"/>
  <c r="J182" i="7" a="1"/>
  <c r="J182" i="7"/>
  <c r="J181" i="7" a="1"/>
  <c r="J181" i="7"/>
  <c r="J180" i="7" a="1"/>
  <c r="J180" i="7"/>
  <c r="J179" i="7" a="1"/>
  <c r="J179" i="7"/>
  <c r="J178" i="7" a="1"/>
  <c r="J178" i="7"/>
  <c r="J177" i="7" a="1"/>
  <c r="J177" i="7"/>
  <c r="J176" i="7" a="1"/>
  <c r="J176" i="7"/>
  <c r="J175" i="7" a="1"/>
  <c r="J175" i="7"/>
  <c r="J174" i="7" a="1"/>
  <c r="J174" i="7"/>
  <c r="J173" i="7" a="1"/>
  <c r="J173" i="7"/>
  <c r="J172" i="7" a="1"/>
  <c r="J172" i="7"/>
  <c r="J171" i="7" a="1"/>
  <c r="J171" i="7"/>
  <c r="J170" i="7" a="1"/>
  <c r="J170" i="7"/>
  <c r="J169" i="7" a="1"/>
  <c r="J169" i="7"/>
  <c r="J168" i="7" a="1"/>
  <c r="J168" i="7"/>
  <c r="J167" i="7" a="1"/>
  <c r="J167" i="7"/>
  <c r="J166" i="7" a="1"/>
  <c r="J166" i="7"/>
  <c r="J165" i="7" a="1"/>
  <c r="J165" i="7"/>
  <c r="J164" i="7" a="1"/>
  <c r="J164" i="7"/>
  <c r="J163" i="7" a="1"/>
  <c r="J163" i="7"/>
  <c r="J162" i="7" a="1"/>
  <c r="J162" i="7"/>
  <c r="J161" i="7" a="1"/>
  <c r="J161" i="7"/>
  <c r="J160" i="7" a="1"/>
  <c r="J160" i="7"/>
  <c r="J159" i="7" a="1"/>
  <c r="J159" i="7"/>
  <c r="J158" i="7" a="1"/>
  <c r="J158" i="7"/>
  <c r="J157" i="7" a="1"/>
  <c r="J157" i="7"/>
  <c r="J156" i="7" a="1"/>
  <c r="J156" i="7"/>
  <c r="J155" i="7" a="1"/>
  <c r="J155" i="7"/>
  <c r="J154" i="7" a="1"/>
  <c r="J154" i="7"/>
  <c r="J153" i="7" a="1"/>
  <c r="J153" i="7"/>
  <c r="J152" i="7" a="1"/>
  <c r="J152" i="7"/>
  <c r="J151" i="7" a="1"/>
  <c r="J151" i="7"/>
  <c r="J150" i="7" a="1"/>
  <c r="J150" i="7"/>
  <c r="J149" i="7" a="1"/>
  <c r="J149" i="7"/>
  <c r="J148" i="7" a="1"/>
  <c r="J148" i="7"/>
  <c r="J147" i="7" a="1"/>
  <c r="J147" i="7"/>
  <c r="J146" i="7" a="1"/>
  <c r="J146" i="7"/>
  <c r="J145" i="7" a="1"/>
  <c r="J145" i="7"/>
  <c r="J144" i="7" a="1"/>
  <c r="J144" i="7"/>
  <c r="J143" i="7" a="1"/>
  <c r="J143" i="7"/>
  <c r="J142" i="7" a="1"/>
  <c r="J142" i="7"/>
  <c r="J141" i="7" a="1"/>
  <c r="J141" i="7"/>
  <c r="J140" i="7" a="1"/>
  <c r="J140" i="7"/>
  <c r="J139" i="7" a="1"/>
  <c r="J139" i="7"/>
  <c r="J138" i="7" a="1"/>
  <c r="J138" i="7"/>
  <c r="J137" i="7" a="1"/>
  <c r="J137" i="7"/>
  <c r="J136" i="7" a="1"/>
  <c r="J136" i="7"/>
  <c r="J135" i="7" a="1"/>
  <c r="J135" i="7"/>
  <c r="J134" i="7" a="1"/>
  <c r="J134" i="7"/>
  <c r="J133" i="7" a="1"/>
  <c r="J133" i="7"/>
  <c r="J132" i="7" a="1"/>
  <c r="J132" i="7"/>
  <c r="J131" i="7" a="1"/>
  <c r="J131" i="7"/>
  <c r="J130" i="7" a="1"/>
  <c r="J130" i="7"/>
  <c r="J129" i="7" a="1"/>
  <c r="J129" i="7"/>
  <c r="J128" i="7" a="1"/>
  <c r="J128" i="7"/>
  <c r="J127" i="7" a="1"/>
  <c r="J127" i="7"/>
  <c r="J126" i="7" a="1"/>
  <c r="J126" i="7"/>
  <c r="J125" i="7" a="1"/>
  <c r="J125" i="7"/>
  <c r="J124" i="7" a="1"/>
  <c r="J124" i="7"/>
  <c r="J123" i="7" a="1"/>
  <c r="J123" i="7"/>
  <c r="J122" i="7" a="1"/>
  <c r="J122" i="7"/>
  <c r="J121" i="7" a="1"/>
  <c r="J121" i="7"/>
  <c r="J120" i="7" a="1"/>
  <c r="J120" i="7"/>
  <c r="J119" i="7" a="1"/>
  <c r="J119" i="7"/>
  <c r="J118" i="7" a="1"/>
  <c r="J118" i="7"/>
  <c r="J117" i="7" a="1"/>
  <c r="J117" i="7"/>
  <c r="J116" i="7" a="1"/>
  <c r="J116" i="7"/>
  <c r="J115" i="7" a="1"/>
  <c r="J115" i="7"/>
  <c r="J114" i="7" a="1"/>
  <c r="J114" i="7"/>
  <c r="J113" i="7" a="1"/>
  <c r="J113" i="7"/>
  <c r="J112" i="7" a="1"/>
  <c r="J112" i="7"/>
  <c r="J111" i="7" a="1"/>
  <c r="J111" i="7"/>
  <c r="J110" i="7" a="1"/>
  <c r="J110" i="7"/>
  <c r="J109" i="7" a="1"/>
  <c r="J109" i="7"/>
  <c r="J108" i="7" a="1"/>
  <c r="J108" i="7"/>
  <c r="J107" i="7" a="1"/>
  <c r="J107" i="7"/>
  <c r="J106" i="7" a="1"/>
  <c r="J106" i="7"/>
  <c r="J105" i="7" a="1"/>
  <c r="J105" i="7"/>
  <c r="J104" i="7" a="1"/>
  <c r="J104" i="7"/>
  <c r="J103" i="7" a="1"/>
  <c r="J103" i="7"/>
  <c r="J102" i="7" a="1"/>
  <c r="J102" i="7"/>
  <c r="J101" i="7" a="1"/>
  <c r="J101" i="7"/>
  <c r="J100" i="7" a="1"/>
  <c r="J100" i="7"/>
  <c r="J99" i="7" a="1"/>
  <c r="J99" i="7"/>
  <c r="J98" i="7" a="1"/>
  <c r="J98" i="7"/>
  <c r="Q97" i="7" a="1"/>
  <c r="Q97" i="7"/>
  <c r="P97" i="7" a="1"/>
  <c r="P97" i="7"/>
  <c r="J97" i="7" a="1"/>
  <c r="J97" i="7"/>
  <c r="Q96" i="7" a="1"/>
  <c r="Q96" i="7"/>
  <c r="P96" i="7" a="1"/>
  <c r="P96" i="7"/>
  <c r="J96" i="7" a="1"/>
  <c r="J96" i="7"/>
  <c r="Q95" i="7" a="1"/>
  <c r="Q95" i="7"/>
  <c r="P95" i="7" a="1"/>
  <c r="P95" i="7"/>
  <c r="J95" i="7" a="1"/>
  <c r="J95" i="7"/>
  <c r="B22" i="7" s="1"/>
  <c r="C22" i="7" s="1"/>
  <c r="Q94" i="7" a="1"/>
  <c r="Q94" i="7"/>
  <c r="P94" i="7" a="1"/>
  <c r="P94" i="7"/>
  <c r="J94" i="7" a="1"/>
  <c r="J94" i="7"/>
  <c r="Q93" i="7" a="1"/>
  <c r="Q93" i="7"/>
  <c r="P93" i="7" a="1"/>
  <c r="P93" i="7"/>
  <c r="J93" i="7" a="1"/>
  <c r="J93" i="7"/>
  <c r="Q92" i="7" a="1"/>
  <c r="Q92" i="7"/>
  <c r="P92" i="7" a="1"/>
  <c r="P92" i="7"/>
  <c r="J92" i="7" a="1"/>
  <c r="J92" i="7"/>
  <c r="Q91" i="7" a="1"/>
  <c r="Q91" i="7"/>
  <c r="P91" i="7" a="1"/>
  <c r="P91" i="7"/>
  <c r="J91" i="7" a="1"/>
  <c r="J91" i="7"/>
  <c r="Q90" i="7" a="1"/>
  <c r="Q90" i="7"/>
  <c r="P90" i="7" a="1"/>
  <c r="P90" i="7"/>
  <c r="J90" i="7" a="1"/>
  <c r="J90" i="7"/>
  <c r="Q89" i="7" a="1"/>
  <c r="Q89" i="7"/>
  <c r="P89" i="7" a="1"/>
  <c r="P89" i="7"/>
  <c r="D17" i="7" s="1"/>
  <c r="E17" i="7" s="1"/>
  <c r="J89" i="7" a="1"/>
  <c r="J89" i="7"/>
  <c r="Q88" i="7" a="1"/>
  <c r="Q88" i="7"/>
  <c r="P88" i="7" a="1"/>
  <c r="P88" i="7"/>
  <c r="J88" i="7" a="1"/>
  <c r="J88" i="7"/>
  <c r="Q87" i="7" a="1"/>
  <c r="Q87" i="7"/>
  <c r="P87" i="7" a="1"/>
  <c r="P87" i="7"/>
  <c r="J87" i="7" a="1"/>
  <c r="J87" i="7"/>
  <c r="Q86" i="7" a="1"/>
  <c r="Q86" i="7"/>
  <c r="P86" i="7" a="1"/>
  <c r="P86" i="7"/>
  <c r="J86" i="7" a="1"/>
  <c r="J86" i="7"/>
  <c r="Q85" i="7" a="1"/>
  <c r="Q85" i="7"/>
  <c r="P85" i="7" a="1"/>
  <c r="P85" i="7"/>
  <c r="J85" i="7" a="1"/>
  <c r="J85" i="7"/>
  <c r="Q84" i="7" a="1"/>
  <c r="Q84" i="7"/>
  <c r="P84" i="7" a="1"/>
  <c r="P84" i="7"/>
  <c r="D16" i="7" s="1"/>
  <c r="E16" i="7" s="1"/>
  <c r="J84" i="7" a="1"/>
  <c r="J84" i="7"/>
  <c r="Q83" i="7" a="1"/>
  <c r="Q83" i="7"/>
  <c r="P83" i="7" a="1"/>
  <c r="P83" i="7"/>
  <c r="D20" i="7" s="1"/>
  <c r="E20" i="7" s="1"/>
  <c r="J83" i="7" a="1"/>
  <c r="J83" i="7"/>
  <c r="Q82" i="7" a="1"/>
  <c r="Q82" i="7"/>
  <c r="P82" i="7" a="1"/>
  <c r="P82" i="7"/>
  <c r="J82" i="7" a="1"/>
  <c r="J82" i="7"/>
  <c r="Q81" i="7" a="1"/>
  <c r="Q81" i="7"/>
  <c r="P81" i="7" a="1"/>
  <c r="P81" i="7"/>
  <c r="J81" i="7" a="1"/>
  <c r="J81" i="7"/>
  <c r="Q80" i="7" a="1"/>
  <c r="Q80" i="7"/>
  <c r="P80" i="7" a="1"/>
  <c r="P80" i="7"/>
  <c r="J80" i="7" a="1"/>
  <c r="J80" i="7"/>
  <c r="Q79" i="7" a="1"/>
  <c r="Q79" i="7"/>
  <c r="P79" i="7" a="1"/>
  <c r="P79" i="7"/>
  <c r="J79" i="7" a="1"/>
  <c r="J79" i="7"/>
  <c r="Q78" i="7" a="1"/>
  <c r="Q78" i="7"/>
  <c r="P78" i="7" a="1"/>
  <c r="P78" i="7"/>
  <c r="D15" i="7" s="1"/>
  <c r="E15" i="7" s="1"/>
  <c r="J78" i="7" a="1"/>
  <c r="J78" i="7"/>
  <c r="Q77" i="7" a="1"/>
  <c r="Q77" i="7"/>
  <c r="P77" i="7" a="1"/>
  <c r="P77" i="7"/>
  <c r="J77" i="7" a="1"/>
  <c r="J77" i="7"/>
  <c r="Q76" i="7" a="1"/>
  <c r="Q76" i="7"/>
  <c r="P76" i="7" a="1"/>
  <c r="P76" i="7"/>
  <c r="D29" i="7" s="1"/>
  <c r="E29" i="7" s="1"/>
  <c r="J76" i="7" a="1"/>
  <c r="J76" i="7"/>
  <c r="Q75" i="7" a="1"/>
  <c r="Q75" i="7"/>
  <c r="P75" i="7" a="1"/>
  <c r="P75" i="7"/>
  <c r="J75" i="7" a="1"/>
  <c r="J75" i="7"/>
  <c r="Q74" i="7" a="1"/>
  <c r="Q74" i="7"/>
  <c r="P74" i="7" a="1"/>
  <c r="P74" i="7"/>
  <c r="D19" i="7" s="1"/>
  <c r="E19" i="7" s="1"/>
  <c r="J74" i="7" a="1"/>
  <c r="J74" i="7"/>
  <c r="Q73" i="7" a="1"/>
  <c r="Q73" i="7"/>
  <c r="P73" i="7" a="1"/>
  <c r="P73" i="7"/>
  <c r="J73" i="7" a="1"/>
  <c r="J73" i="7"/>
  <c r="Q72" i="7" a="1"/>
  <c r="Q72" i="7"/>
  <c r="P72" i="7" a="1"/>
  <c r="P72" i="7"/>
  <c r="J72" i="7" a="1"/>
  <c r="J72" i="7"/>
  <c r="Q71" i="7" a="1"/>
  <c r="Q71" i="7"/>
  <c r="P71" i="7" a="1"/>
  <c r="P71" i="7"/>
  <c r="J71" i="7" a="1"/>
  <c r="J71" i="7"/>
  <c r="Q70" i="7" a="1"/>
  <c r="Q70" i="7"/>
  <c r="P70" i="7" a="1"/>
  <c r="P70" i="7"/>
  <c r="D6" i="7" s="1"/>
  <c r="E6" i="7" s="1"/>
  <c r="J70" i="7" a="1"/>
  <c r="J70" i="7"/>
  <c r="Q69" i="7" a="1"/>
  <c r="Q69" i="7"/>
  <c r="P69" i="7" a="1"/>
  <c r="P69" i="7"/>
  <c r="J69" i="7" a="1"/>
  <c r="J69" i="7"/>
  <c r="Q68" i="7" a="1"/>
  <c r="Q68" i="7"/>
  <c r="P68" i="7" a="1"/>
  <c r="P68" i="7"/>
  <c r="J68" i="7" a="1"/>
  <c r="J68" i="7"/>
  <c r="Q67" i="7" a="1"/>
  <c r="Q67" i="7" s="1"/>
  <c r="P67" i="7" a="1"/>
  <c r="P67" i="7" s="1"/>
  <c r="J67" i="7" a="1"/>
  <c r="J67" i="7" s="1"/>
  <c r="Q66" i="7" a="1"/>
  <c r="Q66" i="7"/>
  <c r="P66" i="7" a="1"/>
  <c r="P66" i="7" s="1"/>
  <c r="J66" i="7" a="1"/>
  <c r="J66" i="7" s="1"/>
  <c r="Q65" i="7" a="1"/>
  <c r="Q65" i="7" s="1"/>
  <c r="P65" i="7" a="1"/>
  <c r="P65" i="7"/>
  <c r="J65" i="7" a="1"/>
  <c r="J65" i="7" s="1"/>
  <c r="Q64" i="7" a="1"/>
  <c r="Q64" i="7" s="1"/>
  <c r="P64" i="7" a="1"/>
  <c r="P64" i="7" s="1"/>
  <c r="J64" i="7" a="1"/>
  <c r="J64" i="7" s="1"/>
  <c r="Q63" i="7" a="1"/>
  <c r="Q63" i="7" s="1"/>
  <c r="P63" i="7" a="1"/>
  <c r="P63" i="7" s="1"/>
  <c r="J63" i="7" a="1"/>
  <c r="J63" i="7" s="1"/>
  <c r="Q62" i="7" a="1"/>
  <c r="Q62" i="7"/>
  <c r="P62" i="7" a="1"/>
  <c r="P62" i="7" s="1"/>
  <c r="J62" i="7" a="1"/>
  <c r="J62" i="7" s="1"/>
  <c r="Q61" i="7" a="1"/>
  <c r="Q61" i="7" s="1"/>
  <c r="P61" i="7" a="1"/>
  <c r="P61" i="7" s="1"/>
  <c r="J61" i="7" a="1"/>
  <c r="J61" i="7" s="1"/>
  <c r="Q60" i="7" a="1"/>
  <c r="Q60" i="7" s="1"/>
  <c r="P60" i="7" a="1"/>
  <c r="P60" i="7" s="1"/>
  <c r="J60" i="7" a="1"/>
  <c r="J60" i="7"/>
  <c r="Q59" i="7" a="1"/>
  <c r="Q59" i="7" s="1"/>
  <c r="P59" i="7" a="1"/>
  <c r="P59" i="7" s="1"/>
  <c r="J59" i="7" a="1"/>
  <c r="J59" i="7" s="1"/>
  <c r="Q58" i="7" a="1"/>
  <c r="Q58" i="7"/>
  <c r="P58" i="7" a="1"/>
  <c r="P58" i="7" s="1"/>
  <c r="J58" i="7" a="1"/>
  <c r="J58" i="7" s="1"/>
  <c r="Q57" i="7" a="1"/>
  <c r="Q57" i="7" s="1"/>
  <c r="P57" i="7" a="1"/>
  <c r="P57" i="7"/>
  <c r="J57" i="7" a="1"/>
  <c r="J57" i="7" s="1"/>
  <c r="Q56" i="7" a="1"/>
  <c r="Q56" i="7" s="1"/>
  <c r="P56" i="7" a="1"/>
  <c r="P56" i="7" s="1"/>
  <c r="J56" i="7" a="1"/>
  <c r="J56" i="7" s="1"/>
  <c r="Q55" i="7" a="1"/>
  <c r="Q55" i="7" s="1"/>
  <c r="P55" i="7" a="1"/>
  <c r="P55" i="7" s="1"/>
  <c r="J55" i="7" a="1"/>
  <c r="J55" i="7" s="1"/>
  <c r="Q54" i="7" a="1"/>
  <c r="Q54" i="7"/>
  <c r="P54" i="7" a="1"/>
  <c r="P54" i="7" s="1"/>
  <c r="J54" i="7" a="1"/>
  <c r="J54" i="7" s="1"/>
  <c r="Q53" i="7" a="1"/>
  <c r="Q53" i="7" s="1"/>
  <c r="P53" i="7" a="1"/>
  <c r="P53" i="7" s="1"/>
  <c r="J53" i="7" a="1"/>
  <c r="J53" i="7" s="1"/>
  <c r="Q52" i="7" a="1"/>
  <c r="Q52" i="7" s="1"/>
  <c r="P52" i="7" a="1"/>
  <c r="P52" i="7" s="1"/>
  <c r="J52" i="7" a="1"/>
  <c r="J52" i="7"/>
  <c r="Q51" i="7" a="1"/>
  <c r="Q51" i="7" s="1"/>
  <c r="P51" i="7" a="1"/>
  <c r="P51" i="7" s="1"/>
  <c r="J51" i="7" a="1"/>
  <c r="J51" i="7" s="1"/>
  <c r="Q50" i="7" a="1"/>
  <c r="Q50" i="7"/>
  <c r="P50" i="7" a="1"/>
  <c r="P50" i="7" s="1"/>
  <c r="J50" i="7" a="1"/>
  <c r="J50" i="7" s="1"/>
  <c r="Q49" i="7" a="1"/>
  <c r="Q49" i="7" s="1"/>
  <c r="P49" i="7" a="1"/>
  <c r="P49" i="7"/>
  <c r="J49" i="7" a="1"/>
  <c r="J49" i="7" s="1"/>
  <c r="Q48" i="7" a="1"/>
  <c r="Q48" i="7" s="1"/>
  <c r="P48" i="7" a="1"/>
  <c r="P48" i="7" s="1"/>
  <c r="J48" i="7" a="1"/>
  <c r="J48" i="7" s="1"/>
  <c r="Q47" i="7" a="1"/>
  <c r="Q47" i="7" s="1"/>
  <c r="P47" i="7" a="1"/>
  <c r="P47" i="7" s="1"/>
  <c r="J47" i="7" a="1"/>
  <c r="J47" i="7" s="1"/>
  <c r="Q46" i="7" a="1"/>
  <c r="Q46" i="7"/>
  <c r="P46" i="7" a="1"/>
  <c r="P46" i="7" s="1"/>
  <c r="J46" i="7" a="1"/>
  <c r="J46" i="7" s="1"/>
  <c r="Q45" i="7" a="1"/>
  <c r="Q45" i="7" s="1"/>
  <c r="P45" i="7" a="1"/>
  <c r="P45" i="7" s="1"/>
  <c r="J45" i="7" a="1"/>
  <c r="J45" i="7" s="1"/>
  <c r="Q44" i="7" a="1"/>
  <c r="Q44" i="7" s="1"/>
  <c r="P44" i="7" a="1"/>
  <c r="P44" i="7" s="1"/>
  <c r="J44" i="7" a="1"/>
  <c r="J44" i="7"/>
  <c r="Q43" i="7" a="1"/>
  <c r="Q43" i="7" s="1"/>
  <c r="P43" i="7" a="1"/>
  <c r="P43" i="7" s="1"/>
  <c r="J43" i="7" a="1"/>
  <c r="J43" i="7" s="1"/>
  <c r="Q42" i="7" a="1"/>
  <c r="Q42" i="7"/>
  <c r="P42" i="7" a="1"/>
  <c r="P42" i="7" s="1"/>
  <c r="J42" i="7" a="1"/>
  <c r="J42" i="7" s="1"/>
  <c r="Q41" i="7" a="1"/>
  <c r="Q41" i="7" s="1"/>
  <c r="P41" i="7" a="1"/>
  <c r="P41" i="7"/>
  <c r="J41" i="7" a="1"/>
  <c r="J41" i="7" s="1"/>
  <c r="Q40" i="7" a="1"/>
  <c r="Q40" i="7" s="1"/>
  <c r="P40" i="7" a="1"/>
  <c r="P40" i="7" s="1"/>
  <c r="J40" i="7" a="1"/>
  <c r="J40" i="7" s="1"/>
  <c r="Q39" i="7" a="1"/>
  <c r="Q39" i="7" s="1"/>
  <c r="P39" i="7" a="1"/>
  <c r="P39" i="7" s="1"/>
  <c r="J39" i="7" a="1"/>
  <c r="J39" i="7" s="1"/>
  <c r="Q38" i="7" a="1"/>
  <c r="Q38" i="7"/>
  <c r="P38" i="7" a="1"/>
  <c r="P38" i="7" s="1"/>
  <c r="J38" i="7" a="1"/>
  <c r="J38" i="7" s="1"/>
  <c r="Q37" i="7" a="1"/>
  <c r="Q37" i="7" s="1"/>
  <c r="P37" i="7" a="1"/>
  <c r="P37" i="7" s="1"/>
  <c r="J37" i="7" a="1"/>
  <c r="J37" i="7" s="1"/>
  <c r="Q36" i="7" a="1"/>
  <c r="Q36" i="7" s="1"/>
  <c r="P36" i="7" a="1"/>
  <c r="P36" i="7" s="1"/>
  <c r="J36" i="7" a="1"/>
  <c r="J36" i="7"/>
  <c r="Q35" i="7" a="1"/>
  <c r="Q35" i="7" s="1"/>
  <c r="P35" i="7" a="1"/>
  <c r="P35" i="7" s="1"/>
  <c r="J35" i="7" a="1"/>
  <c r="J35" i="7" s="1"/>
  <c r="Q34" i="7" a="1"/>
  <c r="Q34" i="7"/>
  <c r="P34" i="7" a="1"/>
  <c r="P34" i="7" s="1"/>
  <c r="J34" i="7" a="1"/>
  <c r="J34" i="7" s="1"/>
  <c r="Q33" i="7" a="1"/>
  <c r="Q33" i="7" s="1"/>
  <c r="P33" i="7" a="1"/>
  <c r="P33" i="7" s="1"/>
  <c r="J33" i="7" a="1"/>
  <c r="J33" i="7" s="1"/>
  <c r="Q32" i="7" a="1"/>
  <c r="Q32" i="7"/>
  <c r="P32" i="7" a="1"/>
  <c r="P32" i="7" s="1"/>
  <c r="J32" i="7" a="1"/>
  <c r="J32" i="7" s="1"/>
  <c r="E32" i="7"/>
  <c r="D32" i="7"/>
  <c r="Q31" i="7" a="1"/>
  <c r="Q31" i="7" s="1"/>
  <c r="P31" i="7" a="1"/>
  <c r="P31" i="7"/>
  <c r="J31" i="7" a="1"/>
  <c r="J31" i="7" s="1"/>
  <c r="Q30" i="7" a="1"/>
  <c r="Q30" i="7" s="1"/>
  <c r="P30" i="7" a="1"/>
  <c r="P30" i="7" s="1"/>
  <c r="J30" i="7" a="1"/>
  <c r="J30" i="7" s="1"/>
  <c r="Q29" i="7" a="1"/>
  <c r="Q29" i="7" s="1"/>
  <c r="P29" i="7" a="1"/>
  <c r="P29" i="7"/>
  <c r="J29" i="7" a="1"/>
  <c r="J29" i="7" s="1"/>
  <c r="Q28" i="7" a="1"/>
  <c r="Q28" i="7"/>
  <c r="P28" i="7" a="1"/>
  <c r="P28" i="7" s="1"/>
  <c r="J28" i="7" a="1"/>
  <c r="J28" i="7" s="1"/>
  <c r="Q27" i="7" a="1"/>
  <c r="Q27" i="7" s="1"/>
  <c r="P27" i="7" a="1"/>
  <c r="P27" i="7"/>
  <c r="J27" i="7" a="1"/>
  <c r="J27" i="7" s="1"/>
  <c r="Q26" i="7" a="1"/>
  <c r="Q26" i="7" s="1"/>
  <c r="P26" i="7" a="1"/>
  <c r="P26" i="7" s="1"/>
  <c r="J26" i="7" a="1"/>
  <c r="J26" i="7" s="1"/>
  <c r="Q25" i="7" a="1"/>
  <c r="Q25" i="7" s="1"/>
  <c r="P25" i="7" a="1"/>
  <c r="P25" i="7" s="1"/>
  <c r="J25" i="7" a="1"/>
  <c r="J25" i="7" s="1"/>
  <c r="Q24" i="7" a="1"/>
  <c r="Q24" i="7"/>
  <c r="P24" i="7" a="1"/>
  <c r="P24" i="7" s="1"/>
  <c r="D13" i="7" s="1"/>
  <c r="E13" i="7" s="1"/>
  <c r="J24" i="7" a="1"/>
  <c r="J24" i="7" s="1"/>
  <c r="Q23" i="7" a="1"/>
  <c r="Q23" i="7" s="1"/>
  <c r="P23" i="7" a="1"/>
  <c r="P23" i="7" s="1"/>
  <c r="D31" i="7" s="1"/>
  <c r="E31" i="7" s="1"/>
  <c r="J23" i="7" a="1"/>
  <c r="J23" i="7" s="1"/>
  <c r="Q22" i="7" a="1"/>
  <c r="Q22" i="7"/>
  <c r="P22" i="7" a="1"/>
  <c r="P22" i="7" s="1"/>
  <c r="J22" i="7" a="1"/>
  <c r="J22" i="7" s="1"/>
  <c r="Q21" i="7" a="1"/>
  <c r="Q21" i="7" s="1"/>
  <c r="P21" i="7" a="1"/>
  <c r="P21" i="7" s="1"/>
  <c r="J21" i="7" a="1"/>
  <c r="J21" i="7" s="1"/>
  <c r="Q20" i="7" a="1"/>
  <c r="Q20" i="7" s="1"/>
  <c r="P20" i="7" a="1"/>
  <c r="P20" i="7" s="1"/>
  <c r="J20" i="7" a="1"/>
  <c r="J20" i="7" s="1"/>
  <c r="Q19" i="7" a="1"/>
  <c r="Q19" i="7" s="1"/>
  <c r="P19" i="7" a="1"/>
  <c r="P19" i="7" s="1"/>
  <c r="J19" i="7" a="1"/>
  <c r="J19" i="7" s="1"/>
  <c r="Q18" i="7" a="1"/>
  <c r="Q18" i="7" s="1"/>
  <c r="P18" i="7" a="1"/>
  <c r="P18" i="7" s="1"/>
  <c r="J18" i="7" a="1"/>
  <c r="J18" i="7"/>
  <c r="Q17" i="7" a="1"/>
  <c r="Q17" i="7" s="1"/>
  <c r="P17" i="7" a="1"/>
  <c r="P17" i="7" s="1"/>
  <c r="J17" i="7" a="1"/>
  <c r="J17" i="7" s="1"/>
  <c r="Q16" i="7" a="1"/>
  <c r="Q16" i="7"/>
  <c r="P16" i="7" a="1"/>
  <c r="P16" i="7" s="1"/>
  <c r="J16" i="7" a="1"/>
  <c r="J16" i="7" s="1"/>
  <c r="Q15" i="7" a="1"/>
  <c r="Q15" i="7" s="1"/>
  <c r="P15" i="7" a="1"/>
  <c r="P15" i="7" s="1"/>
  <c r="J15" i="7" a="1"/>
  <c r="J15" i="7" s="1"/>
  <c r="Q14" i="7" a="1"/>
  <c r="Q14" i="7" s="1"/>
  <c r="P14" i="7" a="1"/>
  <c r="P14" i="7" s="1"/>
  <c r="J14" i="7" a="1"/>
  <c r="J14" i="7"/>
  <c r="Q13" i="7" a="1"/>
  <c r="Q13" i="7" s="1"/>
  <c r="P13" i="7" a="1"/>
  <c r="P13" i="7" s="1"/>
  <c r="J13" i="7" a="1"/>
  <c r="J13" i="7" s="1"/>
  <c r="Q12" i="7" a="1"/>
  <c r="Q12" i="7"/>
  <c r="P12" i="7" a="1"/>
  <c r="P12" i="7" s="1"/>
  <c r="J12" i="7" a="1"/>
  <c r="J12" i="7" s="1"/>
  <c r="Q11" i="7" a="1"/>
  <c r="Q11" i="7" s="1"/>
  <c r="P11" i="7" a="1"/>
  <c r="P11" i="7"/>
  <c r="J11" i="7" a="1"/>
  <c r="J11" i="7" s="1"/>
  <c r="Q10" i="7" a="1"/>
  <c r="Q10" i="7" s="1"/>
  <c r="P10" i="7" a="1"/>
  <c r="P10" i="7" s="1"/>
  <c r="J10" i="7" a="1"/>
  <c r="J10" i="7" s="1"/>
  <c r="Q9" i="7" a="1"/>
  <c r="Q9" i="7" s="1"/>
  <c r="P9" i="7" a="1"/>
  <c r="P9" i="7"/>
  <c r="J9" i="7" a="1"/>
  <c r="J9" i="7" s="1"/>
  <c r="D9" i="7"/>
  <c r="E9" i="7" s="1"/>
  <c r="Q8" i="7" a="1"/>
  <c r="Q8" i="7" s="1"/>
  <c r="P8" i="7" a="1"/>
  <c r="P8" i="7" s="1"/>
  <c r="D10" i="7" s="1"/>
  <c r="E10" i="7" s="1"/>
  <c r="J8" i="7" a="1"/>
  <c r="J8" i="7" s="1"/>
  <c r="Q7" i="7" a="1"/>
  <c r="Q7" i="7" s="1"/>
  <c r="P7" i="7" a="1"/>
  <c r="P7" i="7" s="1"/>
  <c r="J7" i="7" a="1"/>
  <c r="J7" i="7" s="1"/>
  <c r="Q6" i="7" a="1"/>
  <c r="Q6" i="7" s="1"/>
  <c r="P6" i="7" a="1"/>
  <c r="P6" i="7" s="1"/>
  <c r="J6" i="7" a="1"/>
  <c r="J6" i="7" s="1"/>
  <c r="Q5" i="7" a="1"/>
  <c r="Q5" i="7" s="1"/>
  <c r="P5" i="7" a="1"/>
  <c r="P5" i="7" s="1"/>
  <c r="J5" i="7" a="1"/>
  <c r="J5" i="7" s="1"/>
  <c r="Q4" i="7" a="1"/>
  <c r="Q4" i="7" s="1"/>
  <c r="P4" i="7" a="1"/>
  <c r="P4" i="7" s="1"/>
  <c r="J4" i="7" a="1"/>
  <c r="J4" i="7" s="1"/>
  <c r="Q3" i="7" a="1"/>
  <c r="Q3" i="7" s="1"/>
  <c r="P3" i="7" a="1"/>
  <c r="P3" i="7" s="1"/>
  <c r="J3" i="7" a="1"/>
  <c r="J3" i="7" s="1"/>
  <c r="Q2" i="7" a="1"/>
  <c r="Q2" i="7" s="1"/>
  <c r="P2" i="7" a="1"/>
  <c r="P2" i="7" s="1"/>
  <c r="J2" i="7" a="1"/>
  <c r="J2" i="7" s="1"/>
  <c r="D229" i="6"/>
  <c r="E228" i="6" a="1"/>
  <c r="E228" i="6" s="1"/>
  <c r="D227" i="6"/>
  <c r="D225" i="6"/>
  <c r="D223" i="6"/>
  <c r="E222" i="6" a="1"/>
  <c r="E222" i="6" s="1"/>
  <c r="D221" i="6"/>
  <c r="D219" i="6"/>
  <c r="D217" i="6"/>
  <c r="E216" i="6" a="1"/>
  <c r="E216" i="6" s="1"/>
  <c r="D215" i="6"/>
  <c r="D213" i="6"/>
  <c r="D211" i="6"/>
  <c r="E210" i="6" a="1"/>
  <c r="E210" i="6" s="1"/>
  <c r="D209" i="6"/>
  <c r="E208" i="6" a="1"/>
  <c r="E208" i="6" s="1"/>
  <c r="D207" i="6"/>
  <c r="D205" i="6"/>
  <c r="E204" i="6" a="1"/>
  <c r="E204" i="6" s="1"/>
  <c r="D203" i="6"/>
  <c r="D201" i="6"/>
  <c r="E200" i="6" a="1"/>
  <c r="E200" i="6" s="1"/>
  <c r="D199" i="6"/>
  <c r="D197" i="6"/>
  <c r="D195" i="6"/>
  <c r="E194" i="6" a="1"/>
  <c r="E194" i="6" s="1"/>
  <c r="D193" i="6"/>
  <c r="E192" i="6" a="1"/>
  <c r="E192" i="6" s="1"/>
  <c r="D191" i="6"/>
  <c r="E190" i="6" a="1"/>
  <c r="E190" i="6" s="1"/>
  <c r="D189" i="6"/>
  <c r="E188" i="6" a="1"/>
  <c r="E188" i="6" s="1"/>
  <c r="D187" i="6"/>
  <c r="D185" i="6"/>
  <c r="E184" i="6" a="1"/>
  <c r="E184" i="6" s="1"/>
  <c r="D183" i="6"/>
  <c r="D181" i="6"/>
  <c r="D179" i="6"/>
  <c r="D177" i="6"/>
  <c r="E176" i="6" a="1"/>
  <c r="E176" i="6" s="1"/>
  <c r="D175" i="6"/>
  <c r="D173" i="6"/>
  <c r="D171" i="6"/>
  <c r="D169" i="6"/>
  <c r="D167" i="6"/>
  <c r="D165" i="6"/>
  <c r="E164" i="6" a="1"/>
  <c r="E164" i="6" s="1"/>
  <c r="D163" i="6"/>
  <c r="D161" i="6"/>
  <c r="D159" i="6"/>
  <c r="D157" i="6"/>
  <c r="E156" i="6" a="1"/>
  <c r="E156" i="6" s="1"/>
  <c r="D155" i="6"/>
  <c r="D153" i="6"/>
  <c r="D151" i="6"/>
  <c r="D149" i="6"/>
  <c r="D147" i="6"/>
  <c r="D145" i="6"/>
  <c r="D143" i="6"/>
  <c r="E142" i="6" a="1"/>
  <c r="E142" i="6" s="1"/>
  <c r="D141" i="6"/>
  <c r="E140" i="6" a="1"/>
  <c r="E140" i="6" s="1"/>
  <c r="D139" i="6"/>
  <c r="D137" i="6"/>
  <c r="D135" i="6"/>
  <c r="D133" i="6"/>
  <c r="E132" i="6" a="1"/>
  <c r="E132" i="6" s="1"/>
  <c r="D131" i="6"/>
  <c r="E130" i="6" a="1"/>
  <c r="E130" i="6" s="1"/>
  <c r="D129" i="6"/>
  <c r="D127" i="6"/>
  <c r="D125" i="6"/>
  <c r="D123" i="6"/>
  <c r="E121" i="6" a="1"/>
  <c r="E121" i="6" s="1"/>
  <c r="D121" i="6"/>
  <c r="D120" i="6"/>
  <c r="D118" i="6"/>
  <c r="E117" i="6" a="1"/>
  <c r="E117" i="6" s="1"/>
  <c r="D116" i="6"/>
  <c r="D114" i="6"/>
  <c r="D112" i="6"/>
  <c r="E111" i="6" a="1"/>
  <c r="E111" i="6" s="1"/>
  <c r="D110" i="6"/>
  <c r="E109" i="6" a="1"/>
  <c r="E109" i="6" s="1"/>
  <c r="D108" i="6"/>
  <c r="E107" i="6" a="1"/>
  <c r="E107" i="6" s="1"/>
  <c r="D106" i="6"/>
  <c r="E105" i="6" a="1"/>
  <c r="E105" i="6" s="1"/>
  <c r="D104" i="6"/>
  <c r="E103" i="6" a="1"/>
  <c r="E103" i="6" s="1"/>
  <c r="D102" i="6"/>
  <c r="D100" i="6"/>
  <c r="D98" i="6"/>
  <c r="E97" i="6" a="1"/>
  <c r="E97" i="6" s="1"/>
  <c r="E96" i="6" a="1"/>
  <c r="E96" i="6" s="1"/>
  <c r="D96" i="6"/>
  <c r="D95" i="6"/>
  <c r="D93" i="6"/>
  <c r="E92" i="6" a="1"/>
  <c r="E92" i="6" s="1"/>
  <c r="D91" i="6"/>
  <c r="E90" i="6" a="1"/>
  <c r="E90" i="6" s="1"/>
  <c r="D89" i="6"/>
  <c r="D87" i="6"/>
  <c r="D85" i="6"/>
  <c r="D83" i="6"/>
  <c r="D81" i="6"/>
  <c r="D79" i="6"/>
  <c r="D77" i="6"/>
  <c r="D75" i="6"/>
  <c r="D73" i="6"/>
  <c r="D71" i="6"/>
  <c r="D69" i="6"/>
  <c r="D67" i="6"/>
  <c r="D65" i="6"/>
  <c r="E64" i="6" a="1"/>
  <c r="E64" i="6" s="1"/>
  <c r="D63" i="6"/>
  <c r="D61" i="6"/>
  <c r="D59" i="6"/>
  <c r="E58" i="6" a="1"/>
  <c r="E58" i="6" s="1"/>
  <c r="D57" i="6"/>
  <c r="E56" i="6" a="1"/>
  <c r="E56" i="6" s="1"/>
  <c r="D55" i="6"/>
  <c r="D53" i="6"/>
  <c r="E52" i="6" a="1"/>
  <c r="E52" i="6" s="1"/>
  <c r="D51" i="6"/>
  <c r="E50" i="6" a="1"/>
  <c r="E50" i="6" s="1"/>
  <c r="D49" i="6"/>
  <c r="D47" i="6"/>
  <c r="D46" i="6"/>
  <c r="D44" i="6"/>
  <c r="D42" i="6"/>
  <c r="D40" i="6"/>
  <c r="D38" i="6"/>
  <c r="D36" i="6"/>
  <c r="E35" i="6" a="1"/>
  <c r="E35" i="6" s="1"/>
  <c r="D34" i="6"/>
  <c r="D32" i="6"/>
  <c r="E31" i="6" a="1"/>
  <c r="E31" i="6" s="1"/>
  <c r="D30" i="6"/>
  <c r="E29" i="6" a="1"/>
  <c r="E29" i="6" s="1"/>
  <c r="D28" i="6"/>
  <c r="D26" i="6"/>
  <c r="E25" i="6" a="1"/>
  <c r="E25" i="6" s="1"/>
  <c r="D24" i="6"/>
  <c r="E23" i="6" a="1"/>
  <c r="E23" i="6" s="1"/>
  <c r="D22" i="6"/>
  <c r="E21" i="6" a="1"/>
  <c r="E21" i="6" s="1"/>
  <c r="D20" i="6"/>
  <c r="D18" i="6"/>
  <c r="D16" i="6"/>
  <c r="D14" i="6"/>
  <c r="D12" i="6"/>
  <c r="D10" i="6"/>
  <c r="D8" i="6"/>
  <c r="D6" i="6"/>
  <c r="D4" i="6"/>
  <c r="D2" i="6"/>
  <c r="F15" i="5"/>
  <c r="F13" i="5"/>
  <c r="F11" i="5"/>
  <c r="F10" i="5"/>
  <c r="F7" i="5"/>
  <c r="F6" i="5"/>
  <c r="G43" i="4"/>
  <c r="G42" i="4"/>
  <c r="G41" i="4"/>
  <c r="G36" i="4"/>
  <c r="G35" i="4"/>
  <c r="G30" i="4"/>
  <c r="G27" i="4"/>
  <c r="G26" i="4"/>
  <c r="G25" i="4"/>
  <c r="G24" i="4"/>
  <c r="G22" i="4"/>
  <c r="G21" i="4"/>
  <c r="G20" i="4"/>
  <c r="G19" i="4"/>
  <c r="G17" i="4"/>
  <c r="G16" i="4"/>
  <c r="G15" i="4"/>
  <c r="G13" i="4"/>
  <c r="G12" i="4"/>
  <c r="G10" i="4"/>
  <c r="G9" i="4"/>
  <c r="X1907" i="1"/>
  <c r="W1907" i="1"/>
  <c r="V1907" i="1"/>
  <c r="X1906" i="1"/>
  <c r="W1906" i="1"/>
  <c r="V1906" i="1"/>
  <c r="X1905" i="1"/>
  <c r="W1905" i="1"/>
  <c r="V1905" i="1"/>
  <c r="X1904" i="1"/>
  <c r="W1904" i="1"/>
  <c r="V1904" i="1"/>
  <c r="X1903" i="1"/>
  <c r="W1903" i="1"/>
  <c r="V1903" i="1"/>
  <c r="X1902" i="1"/>
  <c r="W1902" i="1"/>
  <c r="V1902" i="1"/>
  <c r="X1901" i="1"/>
  <c r="W1901" i="1"/>
  <c r="V1901" i="1"/>
  <c r="X1900" i="1"/>
  <c r="W1900" i="1"/>
  <c r="V1900" i="1"/>
  <c r="X1899" i="1"/>
  <c r="W1899" i="1"/>
  <c r="V1899" i="1"/>
  <c r="X1898" i="1"/>
  <c r="W1898" i="1"/>
  <c r="V1898" i="1"/>
  <c r="X1897" i="1"/>
  <c r="W1897" i="1"/>
  <c r="V1897" i="1"/>
  <c r="X1896" i="1"/>
  <c r="W1896" i="1"/>
  <c r="V1896" i="1"/>
  <c r="X1895" i="1"/>
  <c r="W1895" i="1"/>
  <c r="V1895" i="1"/>
  <c r="X1894" i="1"/>
  <c r="W1894" i="1"/>
  <c r="V1894" i="1"/>
  <c r="X1893" i="1"/>
  <c r="W1893" i="1"/>
  <c r="V1893" i="1"/>
  <c r="X1892" i="1"/>
  <c r="W1892" i="1"/>
  <c r="V1892" i="1"/>
  <c r="X1891" i="1"/>
  <c r="W1891" i="1"/>
  <c r="V1891" i="1"/>
  <c r="X1890" i="1"/>
  <c r="W1890" i="1"/>
  <c r="V1890" i="1"/>
  <c r="X1889" i="1"/>
  <c r="W1889" i="1"/>
  <c r="V1889" i="1"/>
  <c r="X1888" i="1"/>
  <c r="W1888" i="1"/>
  <c r="V1888" i="1"/>
  <c r="X1887" i="1"/>
  <c r="W1887" i="1"/>
  <c r="V1887" i="1"/>
  <c r="X1886" i="1"/>
  <c r="W1886" i="1"/>
  <c r="V1886" i="1"/>
  <c r="X1885" i="1"/>
  <c r="W1885" i="1"/>
  <c r="V1885" i="1"/>
  <c r="X1884" i="1"/>
  <c r="W1884" i="1"/>
  <c r="V1884" i="1"/>
  <c r="X1883" i="1"/>
  <c r="W1883" i="1"/>
  <c r="V1883" i="1"/>
  <c r="X1882" i="1"/>
  <c r="W1882" i="1"/>
  <c r="V1882" i="1"/>
  <c r="X1881" i="1"/>
  <c r="W1881" i="1"/>
  <c r="V1881" i="1"/>
  <c r="X1880" i="1"/>
  <c r="W1880" i="1"/>
  <c r="V1880" i="1"/>
  <c r="X1879" i="1"/>
  <c r="W1879" i="1"/>
  <c r="V1879" i="1"/>
  <c r="X1878" i="1"/>
  <c r="W1878" i="1"/>
  <c r="V1878" i="1"/>
  <c r="X1877" i="1"/>
  <c r="W1877" i="1"/>
  <c r="V1877" i="1"/>
  <c r="X1876" i="1"/>
  <c r="W1876" i="1"/>
  <c r="V1876" i="1"/>
  <c r="X1875" i="1"/>
  <c r="W1875" i="1"/>
  <c r="V1875" i="1"/>
  <c r="X1874" i="1"/>
  <c r="W1874" i="1"/>
  <c r="V1874" i="1"/>
  <c r="X1873" i="1"/>
  <c r="W1873" i="1"/>
  <c r="V1873" i="1"/>
  <c r="X1872" i="1"/>
  <c r="W1872" i="1"/>
  <c r="V1872" i="1"/>
  <c r="X1871" i="1"/>
  <c r="W1871" i="1"/>
  <c r="V1871" i="1"/>
  <c r="X1870" i="1"/>
  <c r="W1870" i="1"/>
  <c r="V1870" i="1"/>
  <c r="X1869" i="1"/>
  <c r="W1869" i="1"/>
  <c r="V1869" i="1"/>
  <c r="X1868" i="1"/>
  <c r="W1868" i="1"/>
  <c r="V1868" i="1"/>
  <c r="X1867" i="1"/>
  <c r="W1867" i="1"/>
  <c r="V1867" i="1"/>
  <c r="X1866" i="1"/>
  <c r="W1866" i="1"/>
  <c r="V1866" i="1"/>
  <c r="X1865" i="1"/>
  <c r="W1865" i="1"/>
  <c r="V1865" i="1"/>
  <c r="X1864" i="1"/>
  <c r="W1864" i="1"/>
  <c r="V1864" i="1"/>
  <c r="X1863" i="1"/>
  <c r="W1863" i="1"/>
  <c r="V1863" i="1"/>
  <c r="X1862" i="1"/>
  <c r="W1862" i="1"/>
  <c r="V1862" i="1"/>
  <c r="X1861" i="1"/>
  <c r="W1861" i="1"/>
  <c r="V1861" i="1"/>
  <c r="X1860" i="1"/>
  <c r="W1860" i="1"/>
  <c r="V1860" i="1"/>
  <c r="X1859" i="1"/>
  <c r="W1859" i="1"/>
  <c r="V1859" i="1"/>
  <c r="X1858" i="1"/>
  <c r="W1858" i="1"/>
  <c r="V1858" i="1"/>
  <c r="X1857" i="1"/>
  <c r="W1857" i="1"/>
  <c r="V1857" i="1"/>
  <c r="X1856" i="1"/>
  <c r="W1856" i="1"/>
  <c r="V1856" i="1"/>
  <c r="X1855" i="1"/>
  <c r="W1855" i="1"/>
  <c r="V1855" i="1"/>
  <c r="X1854" i="1"/>
  <c r="W1854" i="1"/>
  <c r="V1854" i="1"/>
  <c r="X1853" i="1"/>
  <c r="W1853" i="1"/>
  <c r="V1853" i="1"/>
  <c r="X1852" i="1"/>
  <c r="W1852" i="1"/>
  <c r="V1852" i="1"/>
  <c r="X1851" i="1"/>
  <c r="W1851" i="1"/>
  <c r="V1851" i="1"/>
  <c r="X1850" i="1"/>
  <c r="W1850" i="1"/>
  <c r="V1850" i="1"/>
  <c r="X1849" i="1"/>
  <c r="W1849" i="1"/>
  <c r="V1849" i="1"/>
  <c r="X1848" i="1"/>
  <c r="W1848" i="1"/>
  <c r="V1848" i="1"/>
  <c r="X1847" i="1"/>
  <c r="W1847" i="1"/>
  <c r="V1847" i="1"/>
  <c r="X1846" i="1"/>
  <c r="W1846" i="1"/>
  <c r="V1846" i="1"/>
  <c r="X1845" i="1"/>
  <c r="W1845" i="1"/>
  <c r="V1845" i="1"/>
  <c r="X1844" i="1"/>
  <c r="W1844" i="1"/>
  <c r="V1844" i="1"/>
  <c r="X1843" i="1"/>
  <c r="W1843" i="1"/>
  <c r="V1843" i="1"/>
  <c r="X1842" i="1"/>
  <c r="W1842" i="1"/>
  <c r="V1842" i="1"/>
  <c r="X1841" i="1"/>
  <c r="W1841" i="1"/>
  <c r="V1841" i="1"/>
  <c r="X1840" i="1"/>
  <c r="W1840" i="1"/>
  <c r="V1840" i="1"/>
  <c r="X1839" i="1"/>
  <c r="W1839" i="1"/>
  <c r="V1839" i="1"/>
  <c r="X1838" i="1"/>
  <c r="W1838" i="1"/>
  <c r="V1838" i="1"/>
  <c r="X1837" i="1"/>
  <c r="W1837" i="1"/>
  <c r="V1837" i="1"/>
  <c r="X1836" i="1"/>
  <c r="W1836" i="1"/>
  <c r="V1836" i="1"/>
  <c r="X1835" i="1"/>
  <c r="W1835" i="1"/>
  <c r="V1835" i="1"/>
  <c r="X1834" i="1"/>
  <c r="W1834" i="1"/>
  <c r="V1834" i="1"/>
  <c r="X1833" i="1"/>
  <c r="W1833" i="1"/>
  <c r="V1833" i="1"/>
  <c r="X1832" i="1"/>
  <c r="W1832" i="1"/>
  <c r="V1832" i="1"/>
  <c r="X1831" i="1"/>
  <c r="W1831" i="1"/>
  <c r="V1831" i="1"/>
  <c r="X1830" i="1"/>
  <c r="W1830" i="1"/>
  <c r="V1830" i="1"/>
  <c r="X1829" i="1"/>
  <c r="W1829" i="1"/>
  <c r="V1829" i="1"/>
  <c r="X1828" i="1"/>
  <c r="W1828" i="1"/>
  <c r="V1828" i="1"/>
  <c r="X1827" i="1"/>
  <c r="W1827" i="1"/>
  <c r="V1827" i="1"/>
  <c r="X1826" i="1"/>
  <c r="W1826" i="1"/>
  <c r="V1826" i="1"/>
  <c r="X1825" i="1"/>
  <c r="W1825" i="1"/>
  <c r="V1825" i="1"/>
  <c r="X1824" i="1"/>
  <c r="W1824" i="1"/>
  <c r="V1824" i="1"/>
  <c r="X1823" i="1"/>
  <c r="W1823" i="1"/>
  <c r="V1823" i="1"/>
  <c r="X1822" i="1"/>
  <c r="W1822" i="1"/>
  <c r="V1822" i="1"/>
  <c r="X1821" i="1"/>
  <c r="W1821" i="1"/>
  <c r="V1821" i="1"/>
  <c r="X1820" i="1"/>
  <c r="W1820" i="1"/>
  <c r="V1820" i="1"/>
  <c r="X1819" i="1"/>
  <c r="W1819" i="1"/>
  <c r="V1819" i="1"/>
  <c r="X1818" i="1"/>
  <c r="W1818" i="1"/>
  <c r="V1818" i="1"/>
  <c r="X1817" i="1"/>
  <c r="W1817" i="1"/>
  <c r="V1817" i="1"/>
  <c r="X1816" i="1"/>
  <c r="W1816" i="1"/>
  <c r="V1816" i="1"/>
  <c r="X1815" i="1"/>
  <c r="W1815" i="1"/>
  <c r="V1815" i="1"/>
  <c r="X1814" i="1"/>
  <c r="W1814" i="1"/>
  <c r="V1814" i="1"/>
  <c r="X1813" i="1"/>
  <c r="W1813" i="1"/>
  <c r="V1813" i="1"/>
  <c r="X1812" i="1"/>
  <c r="W1812" i="1"/>
  <c r="V1812" i="1"/>
  <c r="X1811" i="1"/>
  <c r="W1811" i="1"/>
  <c r="V1811" i="1"/>
  <c r="X1810" i="1"/>
  <c r="W1810" i="1"/>
  <c r="V1810" i="1"/>
  <c r="X1809" i="1"/>
  <c r="W1809" i="1"/>
  <c r="V1809" i="1"/>
  <c r="X1808" i="1"/>
  <c r="W1808" i="1"/>
  <c r="V1808" i="1"/>
  <c r="X1807" i="1"/>
  <c r="W1807" i="1"/>
  <c r="V1807" i="1"/>
  <c r="X1806" i="1"/>
  <c r="W1806" i="1"/>
  <c r="V1806" i="1"/>
  <c r="X1805" i="1"/>
  <c r="W1805" i="1"/>
  <c r="V1805" i="1"/>
  <c r="X1804" i="1"/>
  <c r="W1804" i="1"/>
  <c r="V1804" i="1"/>
  <c r="X1803" i="1"/>
  <c r="W1803" i="1"/>
  <c r="V1803" i="1"/>
  <c r="X1802" i="1"/>
  <c r="W1802" i="1"/>
  <c r="V1802" i="1"/>
  <c r="X1801" i="1"/>
  <c r="W1801" i="1"/>
  <c r="V1801" i="1"/>
  <c r="X1800" i="1"/>
  <c r="W1800" i="1"/>
  <c r="V1800" i="1"/>
  <c r="X1799" i="1"/>
  <c r="W1799" i="1"/>
  <c r="V1799" i="1"/>
  <c r="X1798" i="1"/>
  <c r="W1798" i="1"/>
  <c r="V1798" i="1"/>
  <c r="X1797" i="1"/>
  <c r="W1797" i="1"/>
  <c r="V1797" i="1"/>
  <c r="X1796" i="1"/>
  <c r="W1796" i="1"/>
  <c r="V1796" i="1"/>
  <c r="X1795" i="1"/>
  <c r="W1795" i="1"/>
  <c r="V1795" i="1"/>
  <c r="X1794" i="1"/>
  <c r="W1794" i="1"/>
  <c r="V1794" i="1"/>
  <c r="X1793" i="1"/>
  <c r="W1793" i="1"/>
  <c r="V1793" i="1"/>
  <c r="X1792" i="1"/>
  <c r="W1792" i="1"/>
  <c r="V1792" i="1"/>
  <c r="X1791" i="1"/>
  <c r="W1791" i="1"/>
  <c r="V1791" i="1"/>
  <c r="X1790" i="1"/>
  <c r="W1790" i="1"/>
  <c r="V1790" i="1"/>
  <c r="X1789" i="1"/>
  <c r="W1789" i="1"/>
  <c r="V1789" i="1"/>
  <c r="X1788" i="1"/>
  <c r="W1788" i="1"/>
  <c r="V1788" i="1"/>
  <c r="X1787" i="1"/>
  <c r="W1787" i="1"/>
  <c r="V1787" i="1"/>
  <c r="X1786" i="1"/>
  <c r="W1786" i="1"/>
  <c r="V1786" i="1"/>
  <c r="X1785" i="1"/>
  <c r="W1785" i="1"/>
  <c r="V1785" i="1"/>
  <c r="X1784" i="1"/>
  <c r="W1784" i="1"/>
  <c r="V1784" i="1"/>
  <c r="X1783" i="1"/>
  <c r="W1783" i="1"/>
  <c r="V1783" i="1"/>
  <c r="X1782" i="1"/>
  <c r="W1782" i="1"/>
  <c r="V1782" i="1"/>
  <c r="X1781" i="1"/>
  <c r="W1781" i="1"/>
  <c r="V1781" i="1"/>
  <c r="X1780" i="1"/>
  <c r="W1780" i="1"/>
  <c r="V1780" i="1"/>
  <c r="X1779" i="1"/>
  <c r="W1779" i="1"/>
  <c r="V1779" i="1"/>
  <c r="X1778" i="1"/>
  <c r="W1778" i="1"/>
  <c r="V1778" i="1"/>
  <c r="X1777" i="1"/>
  <c r="W1777" i="1"/>
  <c r="V1777" i="1"/>
  <c r="X1776" i="1"/>
  <c r="W1776" i="1"/>
  <c r="V1776" i="1"/>
  <c r="X1775" i="1"/>
  <c r="W1775" i="1"/>
  <c r="V1775" i="1"/>
  <c r="X1774" i="1"/>
  <c r="W1774" i="1"/>
  <c r="V1774" i="1"/>
  <c r="X1773" i="1"/>
  <c r="W1773" i="1"/>
  <c r="V1773" i="1"/>
  <c r="X1772" i="1"/>
  <c r="W1772" i="1"/>
  <c r="V1772" i="1"/>
  <c r="X1771" i="1"/>
  <c r="W1771" i="1"/>
  <c r="V1771" i="1"/>
  <c r="X1770" i="1"/>
  <c r="W1770" i="1"/>
  <c r="V1770" i="1"/>
  <c r="X1769" i="1"/>
  <c r="W1769" i="1"/>
  <c r="V1769" i="1"/>
  <c r="X1768" i="1"/>
  <c r="W1768" i="1"/>
  <c r="V1768" i="1"/>
  <c r="X1767" i="1"/>
  <c r="W1767" i="1"/>
  <c r="V1767" i="1"/>
  <c r="X1766" i="1"/>
  <c r="W1766" i="1"/>
  <c r="V1766" i="1"/>
  <c r="X1765" i="1"/>
  <c r="W1765" i="1"/>
  <c r="V1765" i="1"/>
  <c r="X1764" i="1"/>
  <c r="W1764" i="1"/>
  <c r="V1764" i="1"/>
  <c r="X1763" i="1"/>
  <c r="W1763" i="1"/>
  <c r="V1763" i="1"/>
  <c r="X1762" i="1"/>
  <c r="W1762" i="1"/>
  <c r="V1762" i="1"/>
  <c r="X1761" i="1"/>
  <c r="W1761" i="1"/>
  <c r="V1761" i="1"/>
  <c r="X1760" i="1"/>
  <c r="W1760" i="1"/>
  <c r="V1760" i="1"/>
  <c r="X1759" i="1"/>
  <c r="W1759" i="1"/>
  <c r="V1759" i="1"/>
  <c r="X1758" i="1"/>
  <c r="W1758" i="1"/>
  <c r="V1758" i="1"/>
  <c r="X1757" i="1"/>
  <c r="W1757" i="1"/>
  <c r="V1757" i="1"/>
  <c r="X1756" i="1"/>
  <c r="W1756" i="1"/>
  <c r="V1756" i="1"/>
  <c r="X1755" i="1"/>
  <c r="W1755" i="1"/>
  <c r="V1755" i="1"/>
  <c r="X1754" i="1"/>
  <c r="W1754" i="1"/>
  <c r="V1754" i="1"/>
  <c r="X1753" i="1"/>
  <c r="W1753" i="1"/>
  <c r="V1753" i="1"/>
  <c r="X1752" i="1"/>
  <c r="W1752" i="1"/>
  <c r="V1752" i="1"/>
  <c r="X1751" i="1"/>
  <c r="W1751" i="1"/>
  <c r="V1751" i="1"/>
  <c r="X1750" i="1"/>
  <c r="W1750" i="1"/>
  <c r="V1750" i="1"/>
  <c r="X1749" i="1"/>
  <c r="W1749" i="1"/>
  <c r="V1749" i="1"/>
  <c r="X1748" i="1"/>
  <c r="W1748" i="1"/>
  <c r="V1748" i="1"/>
  <c r="X1747" i="1"/>
  <c r="W1747" i="1"/>
  <c r="V1747" i="1"/>
  <c r="X1746" i="1"/>
  <c r="W1746" i="1"/>
  <c r="V1746" i="1"/>
  <c r="X1745" i="1"/>
  <c r="W1745" i="1"/>
  <c r="V1745" i="1"/>
  <c r="X1744" i="1"/>
  <c r="W1744" i="1"/>
  <c r="V1744" i="1"/>
  <c r="X1743" i="1"/>
  <c r="W1743" i="1"/>
  <c r="V1743" i="1"/>
  <c r="X1742" i="1"/>
  <c r="W1742" i="1"/>
  <c r="V1742" i="1"/>
  <c r="X1741" i="1"/>
  <c r="W1741" i="1"/>
  <c r="V1741" i="1"/>
  <c r="X1740" i="1"/>
  <c r="W1740" i="1"/>
  <c r="V1740" i="1"/>
  <c r="X1739" i="1"/>
  <c r="W1739" i="1"/>
  <c r="V1739" i="1"/>
  <c r="X1738" i="1"/>
  <c r="W1738" i="1"/>
  <c r="V1738" i="1"/>
  <c r="X1737" i="1"/>
  <c r="W1737" i="1"/>
  <c r="V1737" i="1"/>
  <c r="X1736" i="1"/>
  <c r="W1736" i="1"/>
  <c r="V1736" i="1"/>
  <c r="X1735" i="1"/>
  <c r="W1735" i="1"/>
  <c r="V1735" i="1"/>
  <c r="X1734" i="1"/>
  <c r="W1734" i="1"/>
  <c r="V1734" i="1"/>
  <c r="X1733" i="1"/>
  <c r="W1733" i="1"/>
  <c r="V1733" i="1"/>
  <c r="X1732" i="1"/>
  <c r="W1732" i="1"/>
  <c r="V1732" i="1"/>
  <c r="X1731" i="1"/>
  <c r="W1731" i="1"/>
  <c r="V1731" i="1"/>
  <c r="X1730" i="1"/>
  <c r="W1730" i="1"/>
  <c r="V1730" i="1"/>
  <c r="X1729" i="1"/>
  <c r="W1729" i="1"/>
  <c r="V1729" i="1"/>
  <c r="X1728" i="1"/>
  <c r="W1728" i="1"/>
  <c r="V1728" i="1"/>
  <c r="X1727" i="1"/>
  <c r="W1727" i="1"/>
  <c r="V1727" i="1"/>
  <c r="X1726" i="1"/>
  <c r="W1726" i="1"/>
  <c r="V1726" i="1"/>
  <c r="X1725" i="1"/>
  <c r="W1725" i="1"/>
  <c r="V1725" i="1"/>
  <c r="X1724" i="1"/>
  <c r="W1724" i="1"/>
  <c r="V1724" i="1"/>
  <c r="X1723" i="1"/>
  <c r="W1723" i="1"/>
  <c r="V1723" i="1"/>
  <c r="X1722" i="1"/>
  <c r="W1722" i="1"/>
  <c r="V1722" i="1"/>
  <c r="X1721" i="1"/>
  <c r="W1721" i="1"/>
  <c r="V1721" i="1"/>
  <c r="X1720" i="1"/>
  <c r="W1720" i="1"/>
  <c r="V1720" i="1"/>
  <c r="X1719" i="1"/>
  <c r="W1719" i="1"/>
  <c r="V1719" i="1"/>
  <c r="X1718" i="1"/>
  <c r="W1718" i="1"/>
  <c r="V1718" i="1"/>
  <c r="X1717" i="1"/>
  <c r="W1717" i="1"/>
  <c r="V1717" i="1"/>
  <c r="X1716" i="1"/>
  <c r="W1716" i="1"/>
  <c r="V1716" i="1"/>
  <c r="X1715" i="1"/>
  <c r="W1715" i="1"/>
  <c r="V1715" i="1"/>
  <c r="X1714" i="1"/>
  <c r="W1714" i="1"/>
  <c r="V1714" i="1"/>
  <c r="X1713" i="1"/>
  <c r="W1713" i="1"/>
  <c r="V1713" i="1"/>
  <c r="X1712" i="1"/>
  <c r="W1712" i="1"/>
  <c r="V1712" i="1"/>
  <c r="X1711" i="1"/>
  <c r="W1711" i="1"/>
  <c r="V1711" i="1"/>
  <c r="X1710" i="1"/>
  <c r="W1710" i="1"/>
  <c r="V1710" i="1"/>
  <c r="X1709" i="1"/>
  <c r="W1709" i="1"/>
  <c r="V1709" i="1"/>
  <c r="X1708" i="1"/>
  <c r="W1708" i="1"/>
  <c r="V1708" i="1"/>
  <c r="X1707" i="1"/>
  <c r="W1707" i="1"/>
  <c r="V1707" i="1"/>
  <c r="X1706" i="1"/>
  <c r="W1706" i="1"/>
  <c r="V1706" i="1"/>
  <c r="X1705" i="1"/>
  <c r="W1705" i="1"/>
  <c r="V1705" i="1"/>
  <c r="X1704" i="1"/>
  <c r="W1704" i="1"/>
  <c r="V1704" i="1"/>
  <c r="X1703" i="1"/>
  <c r="W1703" i="1"/>
  <c r="V1703" i="1"/>
  <c r="X1702" i="1"/>
  <c r="W1702" i="1"/>
  <c r="V1702" i="1"/>
  <c r="X1701" i="1"/>
  <c r="W1701" i="1"/>
  <c r="V1701" i="1"/>
  <c r="X1700" i="1"/>
  <c r="W1700" i="1"/>
  <c r="V1700" i="1"/>
  <c r="X1699" i="1"/>
  <c r="W1699" i="1"/>
  <c r="V1699" i="1"/>
  <c r="X1698" i="1"/>
  <c r="W1698" i="1"/>
  <c r="V1698" i="1"/>
  <c r="X1697" i="1"/>
  <c r="W1697" i="1"/>
  <c r="V1697" i="1"/>
  <c r="X1696" i="1"/>
  <c r="W1696" i="1"/>
  <c r="V1696" i="1"/>
  <c r="X1695" i="1"/>
  <c r="W1695" i="1"/>
  <c r="V1695" i="1"/>
  <c r="X1694" i="1"/>
  <c r="W1694" i="1"/>
  <c r="V1694" i="1"/>
  <c r="X1693" i="1"/>
  <c r="W1693" i="1"/>
  <c r="V1693" i="1"/>
  <c r="X1692" i="1"/>
  <c r="W1692" i="1"/>
  <c r="V1692" i="1"/>
  <c r="X1691" i="1"/>
  <c r="W1691" i="1"/>
  <c r="V1691" i="1"/>
  <c r="X1690" i="1"/>
  <c r="W1690" i="1"/>
  <c r="V1690" i="1"/>
  <c r="X1689" i="1"/>
  <c r="W1689" i="1"/>
  <c r="V1689" i="1"/>
  <c r="X1688" i="1"/>
  <c r="W1688" i="1"/>
  <c r="V1688" i="1"/>
  <c r="X1687" i="1"/>
  <c r="W1687" i="1"/>
  <c r="V1687" i="1"/>
  <c r="X1686" i="1"/>
  <c r="W1686" i="1"/>
  <c r="V1686" i="1"/>
  <c r="X1685" i="1"/>
  <c r="W1685" i="1"/>
  <c r="V1685" i="1"/>
  <c r="X1684" i="1"/>
  <c r="W1684" i="1"/>
  <c r="V1684" i="1"/>
  <c r="X1683" i="1"/>
  <c r="W1683" i="1"/>
  <c r="V1683" i="1"/>
  <c r="X1682" i="1"/>
  <c r="W1682" i="1"/>
  <c r="V1682" i="1"/>
  <c r="X1681" i="1"/>
  <c r="W1681" i="1"/>
  <c r="V1681" i="1"/>
  <c r="X1680" i="1"/>
  <c r="W1680" i="1"/>
  <c r="V1680" i="1"/>
  <c r="X1679" i="1"/>
  <c r="W1679" i="1"/>
  <c r="V1679" i="1"/>
  <c r="X1678" i="1"/>
  <c r="W1678" i="1"/>
  <c r="V1678" i="1"/>
  <c r="X1677" i="1"/>
  <c r="W1677" i="1"/>
  <c r="V1677" i="1"/>
  <c r="X1676" i="1"/>
  <c r="W1676" i="1"/>
  <c r="V1676" i="1"/>
  <c r="X1675" i="1"/>
  <c r="W1675" i="1"/>
  <c r="V1675" i="1"/>
  <c r="X1674" i="1"/>
  <c r="W1674" i="1"/>
  <c r="V1674" i="1"/>
  <c r="X1673" i="1"/>
  <c r="W1673" i="1"/>
  <c r="V1673" i="1"/>
  <c r="X1672" i="1"/>
  <c r="W1672" i="1"/>
  <c r="V1672" i="1"/>
  <c r="X1671" i="1"/>
  <c r="W1671" i="1"/>
  <c r="V1671" i="1"/>
  <c r="X1670" i="1"/>
  <c r="W1670" i="1"/>
  <c r="V1670" i="1"/>
  <c r="X1669" i="1"/>
  <c r="W1669" i="1"/>
  <c r="V1669" i="1"/>
  <c r="X1668" i="1"/>
  <c r="W1668" i="1"/>
  <c r="V1668" i="1"/>
  <c r="X1667" i="1"/>
  <c r="W1667" i="1"/>
  <c r="V1667" i="1"/>
  <c r="X1666" i="1"/>
  <c r="W1666" i="1"/>
  <c r="V1666" i="1"/>
  <c r="X1665" i="1"/>
  <c r="W1665" i="1"/>
  <c r="V1665" i="1"/>
  <c r="X1664" i="1"/>
  <c r="W1664" i="1"/>
  <c r="V1664" i="1"/>
  <c r="X1663" i="1"/>
  <c r="W1663" i="1"/>
  <c r="V1663" i="1"/>
  <c r="X1662" i="1"/>
  <c r="W1662" i="1"/>
  <c r="V1662" i="1"/>
  <c r="X1661" i="1"/>
  <c r="W1661" i="1"/>
  <c r="V1661" i="1"/>
  <c r="X1660" i="1"/>
  <c r="W1660" i="1"/>
  <c r="V1660" i="1"/>
  <c r="X1659" i="1"/>
  <c r="W1659" i="1"/>
  <c r="V1659" i="1"/>
  <c r="X1658" i="1"/>
  <c r="W1658" i="1"/>
  <c r="V1658" i="1"/>
  <c r="X1657" i="1"/>
  <c r="W1657" i="1"/>
  <c r="V1657" i="1"/>
  <c r="X1656" i="1"/>
  <c r="W1656" i="1"/>
  <c r="V1656" i="1"/>
  <c r="X1655" i="1"/>
  <c r="W1655" i="1"/>
  <c r="V1655" i="1"/>
  <c r="X1654" i="1"/>
  <c r="W1654" i="1"/>
  <c r="V1654" i="1"/>
  <c r="X1653" i="1"/>
  <c r="W1653" i="1"/>
  <c r="V1653" i="1"/>
  <c r="X1652" i="1"/>
  <c r="W1652" i="1"/>
  <c r="V1652" i="1"/>
  <c r="X1651" i="1"/>
  <c r="W1651" i="1"/>
  <c r="V1651" i="1"/>
  <c r="X1650" i="1"/>
  <c r="W1650" i="1"/>
  <c r="V1650" i="1"/>
  <c r="X1649" i="1"/>
  <c r="W1649" i="1"/>
  <c r="V1649" i="1"/>
  <c r="X1648" i="1"/>
  <c r="W1648" i="1"/>
  <c r="V1648" i="1"/>
  <c r="X1647" i="1"/>
  <c r="W1647" i="1"/>
  <c r="V1647" i="1"/>
  <c r="X1646" i="1"/>
  <c r="W1646" i="1"/>
  <c r="V1646" i="1"/>
  <c r="X1645" i="1"/>
  <c r="W1645" i="1"/>
  <c r="V1645" i="1"/>
  <c r="X1644" i="1"/>
  <c r="W1644" i="1"/>
  <c r="V1644" i="1"/>
  <c r="X1643" i="1"/>
  <c r="W1643" i="1"/>
  <c r="V1643" i="1"/>
  <c r="X1642" i="1"/>
  <c r="W1642" i="1"/>
  <c r="V1642" i="1"/>
  <c r="X1641" i="1"/>
  <c r="W1641" i="1"/>
  <c r="V1641" i="1"/>
  <c r="X1640" i="1"/>
  <c r="W1640" i="1"/>
  <c r="V1640" i="1"/>
  <c r="X1639" i="1"/>
  <c r="W1639" i="1"/>
  <c r="V1639" i="1"/>
  <c r="X1638" i="1"/>
  <c r="W1638" i="1"/>
  <c r="V1638" i="1"/>
  <c r="X1637" i="1"/>
  <c r="W1637" i="1"/>
  <c r="V1637" i="1"/>
  <c r="X1636" i="1"/>
  <c r="W1636" i="1"/>
  <c r="V1636" i="1"/>
  <c r="X1635" i="1"/>
  <c r="W1635" i="1"/>
  <c r="V1635" i="1"/>
  <c r="X1634" i="1"/>
  <c r="W1634" i="1"/>
  <c r="V1634" i="1"/>
  <c r="X1633" i="1"/>
  <c r="W1633" i="1"/>
  <c r="V1633" i="1"/>
  <c r="X1632" i="1"/>
  <c r="W1632" i="1"/>
  <c r="V1632" i="1"/>
  <c r="X1631" i="1"/>
  <c r="W1631" i="1"/>
  <c r="V1631" i="1"/>
  <c r="X1630" i="1"/>
  <c r="W1630" i="1"/>
  <c r="V1630" i="1"/>
  <c r="X1629" i="1"/>
  <c r="W1629" i="1"/>
  <c r="V1629" i="1"/>
  <c r="X1628" i="1"/>
  <c r="W1628" i="1"/>
  <c r="V1628" i="1"/>
  <c r="X1627" i="1"/>
  <c r="W1627" i="1"/>
  <c r="V1627" i="1"/>
  <c r="X1626" i="1"/>
  <c r="W1626" i="1"/>
  <c r="V1626" i="1"/>
  <c r="X1625" i="1"/>
  <c r="W1625" i="1"/>
  <c r="V1625" i="1"/>
  <c r="X1624" i="1"/>
  <c r="W1624" i="1"/>
  <c r="V1624" i="1"/>
  <c r="X1623" i="1"/>
  <c r="W1623" i="1"/>
  <c r="V1623" i="1"/>
  <c r="X1622" i="1"/>
  <c r="W1622" i="1"/>
  <c r="V1622" i="1"/>
  <c r="X1621" i="1"/>
  <c r="W1621" i="1"/>
  <c r="V1621" i="1"/>
  <c r="X1620" i="1"/>
  <c r="W1620" i="1"/>
  <c r="V1620" i="1"/>
  <c r="X1619" i="1"/>
  <c r="W1619" i="1"/>
  <c r="V1619" i="1"/>
  <c r="X1618" i="1"/>
  <c r="W1618" i="1"/>
  <c r="V1618" i="1"/>
  <c r="X1617" i="1"/>
  <c r="W1617" i="1"/>
  <c r="V1617" i="1"/>
  <c r="X1616" i="1"/>
  <c r="W1616" i="1"/>
  <c r="V1616" i="1"/>
  <c r="X1615" i="1"/>
  <c r="W1615" i="1"/>
  <c r="V1615" i="1"/>
  <c r="X1614" i="1"/>
  <c r="W1614" i="1"/>
  <c r="V1614" i="1"/>
  <c r="X1613" i="1"/>
  <c r="W1613" i="1"/>
  <c r="V1613" i="1"/>
  <c r="X1612" i="1"/>
  <c r="W1612" i="1"/>
  <c r="V1612" i="1"/>
  <c r="X1611" i="1"/>
  <c r="W1611" i="1"/>
  <c r="V1611" i="1"/>
  <c r="X1610" i="1"/>
  <c r="W1610" i="1"/>
  <c r="V1610" i="1"/>
  <c r="X1609" i="1"/>
  <c r="W1609" i="1"/>
  <c r="V1609" i="1"/>
  <c r="X1608" i="1"/>
  <c r="W1608" i="1"/>
  <c r="V1608" i="1"/>
  <c r="X1607" i="1"/>
  <c r="W1607" i="1"/>
  <c r="V1607" i="1"/>
  <c r="X1606" i="1"/>
  <c r="W1606" i="1"/>
  <c r="V1606" i="1"/>
  <c r="X1605" i="1"/>
  <c r="W1605" i="1"/>
  <c r="V1605" i="1"/>
  <c r="X1604" i="1"/>
  <c r="W1604" i="1"/>
  <c r="V1604" i="1"/>
  <c r="X1603" i="1"/>
  <c r="W1603" i="1"/>
  <c r="V1603" i="1"/>
  <c r="X1602" i="1"/>
  <c r="W1602" i="1"/>
  <c r="V1602" i="1"/>
  <c r="X1601" i="1"/>
  <c r="W1601" i="1"/>
  <c r="V1601" i="1"/>
  <c r="X1600" i="1"/>
  <c r="W1600" i="1"/>
  <c r="V1600" i="1"/>
  <c r="X1599" i="1"/>
  <c r="W1599" i="1"/>
  <c r="V1599" i="1"/>
  <c r="X1598" i="1"/>
  <c r="W1598" i="1"/>
  <c r="V1598" i="1"/>
  <c r="X1597" i="1"/>
  <c r="W1597" i="1"/>
  <c r="V1597" i="1"/>
  <c r="X1596" i="1"/>
  <c r="W1596" i="1"/>
  <c r="V1596" i="1"/>
  <c r="X1595" i="1"/>
  <c r="W1595" i="1"/>
  <c r="V1595" i="1"/>
  <c r="X1594" i="1"/>
  <c r="W1594" i="1"/>
  <c r="V1594" i="1"/>
  <c r="X1593" i="1"/>
  <c r="W1593" i="1"/>
  <c r="V1593" i="1"/>
  <c r="X1592" i="1"/>
  <c r="W1592" i="1"/>
  <c r="V1592" i="1"/>
  <c r="X1591" i="1"/>
  <c r="W1591" i="1"/>
  <c r="V1591" i="1"/>
  <c r="X1590" i="1"/>
  <c r="W1590" i="1"/>
  <c r="V1590" i="1"/>
  <c r="X1589" i="1"/>
  <c r="W1589" i="1"/>
  <c r="V1589" i="1"/>
  <c r="X1588" i="1"/>
  <c r="W1588" i="1"/>
  <c r="V1588" i="1"/>
  <c r="X1587" i="1"/>
  <c r="W1587" i="1"/>
  <c r="V1587" i="1"/>
  <c r="X1586" i="1"/>
  <c r="W1586" i="1"/>
  <c r="V1586" i="1"/>
  <c r="X1585" i="1"/>
  <c r="W1585" i="1"/>
  <c r="V1585" i="1"/>
  <c r="X1584" i="1"/>
  <c r="W1584" i="1"/>
  <c r="V1584" i="1"/>
  <c r="X1583" i="1"/>
  <c r="W1583" i="1"/>
  <c r="V1583" i="1"/>
  <c r="X1582" i="1"/>
  <c r="W1582" i="1"/>
  <c r="V1582" i="1"/>
  <c r="X1581" i="1"/>
  <c r="W1581" i="1"/>
  <c r="V1581" i="1"/>
  <c r="X1580" i="1"/>
  <c r="W1580" i="1"/>
  <c r="V1580" i="1"/>
  <c r="X1579" i="1"/>
  <c r="W1579" i="1"/>
  <c r="V1579" i="1"/>
  <c r="X1578" i="1"/>
  <c r="W1578" i="1"/>
  <c r="V1578" i="1"/>
  <c r="X1577" i="1"/>
  <c r="W1577" i="1"/>
  <c r="V1577" i="1"/>
  <c r="X1576" i="1"/>
  <c r="W1576" i="1"/>
  <c r="V1576" i="1"/>
  <c r="X1575" i="1"/>
  <c r="W1575" i="1"/>
  <c r="V1575" i="1"/>
  <c r="X1574" i="1"/>
  <c r="W1574" i="1"/>
  <c r="V1574" i="1"/>
  <c r="X1573" i="1"/>
  <c r="W1573" i="1"/>
  <c r="V1573" i="1"/>
  <c r="X1572" i="1"/>
  <c r="W1572" i="1"/>
  <c r="V1572" i="1"/>
  <c r="X1571" i="1"/>
  <c r="W1571" i="1"/>
  <c r="V1571" i="1"/>
  <c r="X1570" i="1"/>
  <c r="W1570" i="1"/>
  <c r="V1570" i="1"/>
  <c r="X1569" i="1"/>
  <c r="W1569" i="1"/>
  <c r="V1569" i="1"/>
  <c r="X1568" i="1"/>
  <c r="W1568" i="1"/>
  <c r="V1568" i="1"/>
  <c r="X1567" i="1"/>
  <c r="W1567" i="1"/>
  <c r="V1567" i="1"/>
  <c r="X1566" i="1"/>
  <c r="W1566" i="1"/>
  <c r="V1566" i="1"/>
  <c r="X1565" i="1"/>
  <c r="W1565" i="1"/>
  <c r="V1565" i="1"/>
  <c r="X1564" i="1"/>
  <c r="W1564" i="1"/>
  <c r="V1564" i="1"/>
  <c r="X1563" i="1"/>
  <c r="W1563" i="1"/>
  <c r="V1563" i="1"/>
  <c r="X1562" i="1"/>
  <c r="W1562" i="1"/>
  <c r="V1562" i="1"/>
  <c r="X1561" i="1"/>
  <c r="W1561" i="1"/>
  <c r="V1561" i="1"/>
  <c r="X1560" i="1"/>
  <c r="W1560" i="1"/>
  <c r="V1560" i="1"/>
  <c r="X1559" i="1"/>
  <c r="W1559" i="1"/>
  <c r="V1559" i="1"/>
  <c r="X1558" i="1"/>
  <c r="W1558" i="1"/>
  <c r="V1558" i="1"/>
  <c r="X1557" i="1"/>
  <c r="W1557" i="1"/>
  <c r="V1557" i="1"/>
  <c r="X1556" i="1"/>
  <c r="W1556" i="1"/>
  <c r="V1556" i="1"/>
  <c r="X1555" i="1"/>
  <c r="W1555" i="1"/>
  <c r="V1555" i="1"/>
  <c r="X1554" i="1"/>
  <c r="W1554" i="1"/>
  <c r="V1554" i="1"/>
  <c r="X1553" i="1"/>
  <c r="W1553" i="1"/>
  <c r="V1553" i="1"/>
  <c r="X1552" i="1"/>
  <c r="W1552" i="1"/>
  <c r="V1552" i="1"/>
  <c r="X1551" i="1"/>
  <c r="W1551" i="1"/>
  <c r="V1551" i="1"/>
  <c r="X1550" i="1"/>
  <c r="W1550" i="1"/>
  <c r="V1550" i="1"/>
  <c r="X1549" i="1"/>
  <c r="W1549" i="1"/>
  <c r="V1549" i="1"/>
  <c r="X1548" i="1"/>
  <c r="W1548" i="1"/>
  <c r="V1548" i="1"/>
  <c r="X1547" i="1"/>
  <c r="W1547" i="1"/>
  <c r="V1547" i="1"/>
  <c r="X1546" i="1"/>
  <c r="W1546" i="1"/>
  <c r="V1546" i="1"/>
  <c r="X1545" i="1"/>
  <c r="W1545" i="1"/>
  <c r="V1545" i="1"/>
  <c r="X1544" i="1"/>
  <c r="W1544" i="1"/>
  <c r="V1544" i="1"/>
  <c r="X1543" i="1"/>
  <c r="W1543" i="1"/>
  <c r="V1543" i="1"/>
  <c r="X1542" i="1"/>
  <c r="W1542" i="1"/>
  <c r="V1542" i="1"/>
  <c r="X1541" i="1"/>
  <c r="W1541" i="1"/>
  <c r="V1541" i="1"/>
  <c r="X1540" i="1"/>
  <c r="W1540" i="1"/>
  <c r="V1540" i="1"/>
  <c r="X1539" i="1"/>
  <c r="W1539" i="1"/>
  <c r="V1539" i="1"/>
  <c r="X1538" i="1"/>
  <c r="W1538" i="1"/>
  <c r="V1538" i="1"/>
  <c r="X1537" i="1"/>
  <c r="W1537" i="1"/>
  <c r="V1537" i="1"/>
  <c r="X1536" i="1"/>
  <c r="W1536" i="1"/>
  <c r="V1536" i="1"/>
  <c r="X1535" i="1"/>
  <c r="W1535" i="1"/>
  <c r="V1535" i="1"/>
  <c r="X1534" i="1"/>
  <c r="W1534" i="1"/>
  <c r="V1534" i="1"/>
  <c r="X1533" i="1"/>
  <c r="W1533" i="1"/>
  <c r="V1533" i="1"/>
  <c r="X1532" i="1"/>
  <c r="W1532" i="1"/>
  <c r="V1532" i="1"/>
  <c r="X1531" i="1"/>
  <c r="W1531" i="1"/>
  <c r="V1531" i="1"/>
  <c r="X1530" i="1"/>
  <c r="W1530" i="1"/>
  <c r="V1530" i="1"/>
  <c r="X1529" i="1"/>
  <c r="W1529" i="1"/>
  <c r="V1529" i="1"/>
  <c r="X1528" i="1"/>
  <c r="W1528" i="1"/>
  <c r="V1528" i="1"/>
  <c r="X1527" i="1"/>
  <c r="W1527" i="1"/>
  <c r="V1527" i="1"/>
  <c r="X1526" i="1"/>
  <c r="W1526" i="1"/>
  <c r="V1526" i="1"/>
  <c r="X1525" i="1"/>
  <c r="W1525" i="1"/>
  <c r="V1525" i="1"/>
  <c r="X1524" i="1"/>
  <c r="W1524" i="1"/>
  <c r="V1524" i="1"/>
  <c r="X1523" i="1"/>
  <c r="W1523" i="1"/>
  <c r="V1523" i="1"/>
  <c r="X1522" i="1"/>
  <c r="W1522" i="1"/>
  <c r="V1522" i="1"/>
  <c r="X1521" i="1"/>
  <c r="W1521" i="1"/>
  <c r="V1521" i="1"/>
  <c r="X1520" i="1"/>
  <c r="W1520" i="1"/>
  <c r="V1520" i="1"/>
  <c r="X1519" i="1"/>
  <c r="W1519" i="1"/>
  <c r="V1519" i="1"/>
  <c r="X1518" i="1"/>
  <c r="W1518" i="1"/>
  <c r="V1518" i="1"/>
  <c r="X1517" i="1"/>
  <c r="W1517" i="1"/>
  <c r="V1517" i="1"/>
  <c r="X1516" i="1"/>
  <c r="W1516" i="1"/>
  <c r="V1516" i="1"/>
  <c r="X1515" i="1"/>
  <c r="W1515" i="1"/>
  <c r="V1515" i="1"/>
  <c r="X1514" i="1"/>
  <c r="W1514" i="1"/>
  <c r="V1514" i="1"/>
  <c r="X1513" i="1"/>
  <c r="W1513" i="1"/>
  <c r="V1513" i="1"/>
  <c r="X1512" i="1"/>
  <c r="W1512" i="1"/>
  <c r="V1512" i="1"/>
  <c r="X1511" i="1"/>
  <c r="W1511" i="1"/>
  <c r="V1511" i="1"/>
  <c r="X1510" i="1"/>
  <c r="W1510" i="1"/>
  <c r="V1510" i="1"/>
  <c r="X1509" i="1"/>
  <c r="W1509" i="1"/>
  <c r="V1509" i="1"/>
  <c r="X1508" i="1"/>
  <c r="W1508" i="1"/>
  <c r="V1508" i="1"/>
  <c r="X1507" i="1"/>
  <c r="W1507" i="1"/>
  <c r="V1507" i="1"/>
  <c r="X1506" i="1"/>
  <c r="W1506" i="1"/>
  <c r="V1506" i="1"/>
  <c r="X1505" i="1"/>
  <c r="W1505" i="1"/>
  <c r="V1505" i="1"/>
  <c r="X1504" i="1"/>
  <c r="W1504" i="1"/>
  <c r="V1504" i="1"/>
  <c r="X1503" i="1"/>
  <c r="W1503" i="1"/>
  <c r="V1503" i="1"/>
  <c r="X1502" i="1"/>
  <c r="W1502" i="1"/>
  <c r="V1502" i="1"/>
  <c r="X1501" i="1"/>
  <c r="W1501" i="1"/>
  <c r="V1501" i="1"/>
  <c r="X1500" i="1"/>
  <c r="W1500" i="1"/>
  <c r="V1500" i="1"/>
  <c r="X1499" i="1"/>
  <c r="W1499" i="1"/>
  <c r="V1499" i="1"/>
  <c r="X1498" i="1"/>
  <c r="W1498" i="1"/>
  <c r="V1498" i="1"/>
  <c r="X1497" i="1"/>
  <c r="W1497" i="1"/>
  <c r="V1497" i="1"/>
  <c r="X1496" i="1"/>
  <c r="W1496" i="1"/>
  <c r="V1496" i="1"/>
  <c r="X1495" i="1"/>
  <c r="W1495" i="1"/>
  <c r="V1495" i="1"/>
  <c r="X1494" i="1"/>
  <c r="W1494" i="1"/>
  <c r="V1494" i="1"/>
  <c r="X1493" i="1"/>
  <c r="W1493" i="1"/>
  <c r="V1493" i="1"/>
  <c r="X1492" i="1"/>
  <c r="W1492" i="1"/>
  <c r="V1492" i="1"/>
  <c r="X1491" i="1"/>
  <c r="W1491" i="1"/>
  <c r="V1491" i="1"/>
  <c r="X1490" i="1"/>
  <c r="W1490" i="1"/>
  <c r="V1490" i="1"/>
  <c r="X1489" i="1"/>
  <c r="W1489" i="1"/>
  <c r="V1489" i="1"/>
  <c r="X1488" i="1"/>
  <c r="W1488" i="1"/>
  <c r="V1488" i="1"/>
  <c r="X1487" i="1"/>
  <c r="W1487" i="1"/>
  <c r="V1487" i="1"/>
  <c r="X1486" i="1"/>
  <c r="W1486" i="1"/>
  <c r="V1486" i="1"/>
  <c r="X1485" i="1"/>
  <c r="W1485" i="1"/>
  <c r="V1485" i="1"/>
  <c r="X1484" i="1"/>
  <c r="W1484" i="1"/>
  <c r="V1484" i="1"/>
  <c r="X1483" i="1"/>
  <c r="W1483" i="1"/>
  <c r="V1483" i="1"/>
  <c r="X1482" i="1"/>
  <c r="W1482" i="1"/>
  <c r="V1482" i="1"/>
  <c r="X1481" i="1"/>
  <c r="W1481" i="1"/>
  <c r="V1481" i="1"/>
  <c r="X1480" i="1"/>
  <c r="W1480" i="1"/>
  <c r="V1480" i="1"/>
  <c r="X1479" i="1"/>
  <c r="W1479" i="1"/>
  <c r="V1479" i="1"/>
  <c r="X1478" i="1"/>
  <c r="W1478" i="1"/>
  <c r="V1478" i="1"/>
  <c r="X1477" i="1"/>
  <c r="W1477" i="1"/>
  <c r="V1477" i="1"/>
  <c r="X1476" i="1"/>
  <c r="W1476" i="1"/>
  <c r="V1476" i="1"/>
  <c r="X1475" i="1"/>
  <c r="W1475" i="1"/>
  <c r="V1475" i="1"/>
  <c r="X1474" i="1"/>
  <c r="W1474" i="1"/>
  <c r="V1474" i="1"/>
  <c r="X1473" i="1"/>
  <c r="W1473" i="1"/>
  <c r="V1473" i="1"/>
  <c r="X1472" i="1"/>
  <c r="W1472" i="1"/>
  <c r="V1472" i="1"/>
  <c r="X1471" i="1"/>
  <c r="W1471" i="1"/>
  <c r="V1471" i="1"/>
  <c r="X1470" i="1"/>
  <c r="W1470" i="1"/>
  <c r="V1470" i="1"/>
  <c r="X1469" i="1"/>
  <c r="W1469" i="1"/>
  <c r="V1469" i="1"/>
  <c r="X1468" i="1"/>
  <c r="W1468" i="1"/>
  <c r="V1468" i="1"/>
  <c r="X1467" i="1"/>
  <c r="W1467" i="1"/>
  <c r="V1467" i="1"/>
  <c r="X1466" i="1"/>
  <c r="W1466" i="1"/>
  <c r="V1466" i="1"/>
  <c r="X1465" i="1"/>
  <c r="W1465" i="1"/>
  <c r="V1465" i="1"/>
  <c r="X1464" i="1"/>
  <c r="W1464" i="1"/>
  <c r="V1464" i="1"/>
  <c r="X1463" i="1"/>
  <c r="W1463" i="1"/>
  <c r="V1463" i="1"/>
  <c r="X1462" i="1"/>
  <c r="W1462" i="1"/>
  <c r="V1462" i="1"/>
  <c r="X1461" i="1"/>
  <c r="W1461" i="1"/>
  <c r="V1461" i="1"/>
  <c r="X1460" i="1"/>
  <c r="W1460" i="1"/>
  <c r="V1460" i="1"/>
  <c r="X1459" i="1"/>
  <c r="W1459" i="1"/>
  <c r="V1459" i="1"/>
  <c r="X1458" i="1"/>
  <c r="W1458" i="1"/>
  <c r="V1458" i="1"/>
  <c r="X1457" i="1"/>
  <c r="W1457" i="1"/>
  <c r="V1457" i="1"/>
  <c r="X1456" i="1"/>
  <c r="W1456" i="1"/>
  <c r="V1456" i="1"/>
  <c r="X1455" i="1"/>
  <c r="W1455" i="1"/>
  <c r="V1455" i="1"/>
  <c r="X1454" i="1"/>
  <c r="W1454" i="1"/>
  <c r="V1454" i="1"/>
  <c r="X1453" i="1"/>
  <c r="W1453" i="1"/>
  <c r="V1453" i="1"/>
  <c r="X1452" i="1"/>
  <c r="W1452" i="1"/>
  <c r="V1452" i="1"/>
  <c r="X1451" i="1"/>
  <c r="W1451" i="1"/>
  <c r="V1451" i="1"/>
  <c r="X1450" i="1"/>
  <c r="W1450" i="1"/>
  <c r="V1450" i="1"/>
  <c r="X1449" i="1"/>
  <c r="W1449" i="1"/>
  <c r="V1449" i="1"/>
  <c r="X1448" i="1"/>
  <c r="W1448" i="1"/>
  <c r="V1448" i="1"/>
  <c r="X1447" i="1"/>
  <c r="W1447" i="1"/>
  <c r="V1447" i="1"/>
  <c r="X1446" i="1"/>
  <c r="W1446" i="1"/>
  <c r="V1446" i="1"/>
  <c r="X1445" i="1"/>
  <c r="W1445" i="1"/>
  <c r="V1445" i="1"/>
  <c r="X1444" i="1"/>
  <c r="W1444" i="1"/>
  <c r="V1444" i="1"/>
  <c r="X1443" i="1"/>
  <c r="W1443" i="1"/>
  <c r="V1443" i="1"/>
  <c r="X1442" i="1"/>
  <c r="W1442" i="1"/>
  <c r="V1442" i="1"/>
  <c r="X1441" i="1"/>
  <c r="W1441" i="1"/>
  <c r="V1441" i="1"/>
  <c r="X1440" i="1"/>
  <c r="W1440" i="1"/>
  <c r="V1440" i="1"/>
  <c r="X1439" i="1"/>
  <c r="W1439" i="1"/>
  <c r="V1439" i="1"/>
  <c r="X1438" i="1"/>
  <c r="W1438" i="1"/>
  <c r="V1438" i="1"/>
  <c r="X1437" i="1"/>
  <c r="W1437" i="1"/>
  <c r="V1437" i="1"/>
  <c r="X1436" i="1"/>
  <c r="W1436" i="1"/>
  <c r="V1436" i="1"/>
  <c r="X1435" i="1"/>
  <c r="W1435" i="1"/>
  <c r="V1435" i="1"/>
  <c r="X1434" i="1"/>
  <c r="W1434" i="1"/>
  <c r="V1434" i="1"/>
  <c r="X1433" i="1"/>
  <c r="W1433" i="1"/>
  <c r="V1433" i="1"/>
  <c r="X1432" i="1"/>
  <c r="W1432" i="1"/>
  <c r="V1432" i="1"/>
  <c r="X1431" i="1"/>
  <c r="W1431" i="1"/>
  <c r="V1431" i="1"/>
  <c r="X1430" i="1"/>
  <c r="W1430" i="1"/>
  <c r="V1430" i="1"/>
  <c r="X1429" i="1"/>
  <c r="W1429" i="1"/>
  <c r="V1429" i="1"/>
  <c r="X1428" i="1"/>
  <c r="W1428" i="1"/>
  <c r="V1428" i="1"/>
  <c r="X1427" i="1"/>
  <c r="W1427" i="1"/>
  <c r="V1427" i="1"/>
  <c r="X1426" i="1"/>
  <c r="W1426" i="1"/>
  <c r="V1426" i="1"/>
  <c r="X1425" i="1"/>
  <c r="W1425" i="1"/>
  <c r="V1425" i="1"/>
  <c r="X1424" i="1"/>
  <c r="W1424" i="1"/>
  <c r="V1424" i="1"/>
  <c r="X1423" i="1"/>
  <c r="W1423" i="1"/>
  <c r="V1423" i="1"/>
  <c r="X1422" i="1"/>
  <c r="W1422" i="1"/>
  <c r="V1422" i="1"/>
  <c r="X1421" i="1"/>
  <c r="W1421" i="1"/>
  <c r="V1421" i="1"/>
  <c r="X1420" i="1"/>
  <c r="W1420" i="1"/>
  <c r="V1420" i="1"/>
  <c r="X1419" i="1"/>
  <c r="W1419" i="1"/>
  <c r="V1419" i="1"/>
  <c r="X1418" i="1"/>
  <c r="W1418" i="1"/>
  <c r="V1418" i="1"/>
  <c r="X1417" i="1"/>
  <c r="W1417" i="1"/>
  <c r="V1417" i="1"/>
  <c r="X1416" i="1"/>
  <c r="W1416" i="1"/>
  <c r="V1416" i="1"/>
  <c r="X1415" i="1"/>
  <c r="W1415" i="1"/>
  <c r="V1415" i="1"/>
  <c r="X1414" i="1"/>
  <c r="W1414" i="1"/>
  <c r="V1414" i="1"/>
  <c r="X1413" i="1"/>
  <c r="W1413" i="1"/>
  <c r="V1413" i="1"/>
  <c r="X1412" i="1"/>
  <c r="W1412" i="1"/>
  <c r="V1412" i="1"/>
  <c r="X1411" i="1"/>
  <c r="W1411" i="1"/>
  <c r="V1411" i="1"/>
  <c r="X1410" i="1"/>
  <c r="W1410" i="1"/>
  <c r="V1410" i="1"/>
  <c r="X1409" i="1"/>
  <c r="W1409" i="1"/>
  <c r="V1409" i="1"/>
  <c r="X1408" i="1"/>
  <c r="W1408" i="1"/>
  <c r="V1408" i="1"/>
  <c r="X1407" i="1"/>
  <c r="W1407" i="1"/>
  <c r="V1407" i="1"/>
  <c r="X1406" i="1"/>
  <c r="W1406" i="1"/>
  <c r="V1406" i="1"/>
  <c r="X1405" i="1"/>
  <c r="W1405" i="1"/>
  <c r="V1405" i="1"/>
  <c r="X1404" i="1"/>
  <c r="W1404" i="1"/>
  <c r="V1404" i="1"/>
  <c r="X1403" i="1"/>
  <c r="W1403" i="1"/>
  <c r="V1403" i="1"/>
  <c r="X1402" i="1"/>
  <c r="W1402" i="1"/>
  <c r="V1402" i="1"/>
  <c r="X1401" i="1"/>
  <c r="W1401" i="1"/>
  <c r="V1401" i="1"/>
  <c r="X1400" i="1"/>
  <c r="W1400" i="1"/>
  <c r="V1400" i="1"/>
  <c r="X1399" i="1"/>
  <c r="W1399" i="1"/>
  <c r="V1399" i="1"/>
  <c r="X1398" i="1"/>
  <c r="W1398" i="1"/>
  <c r="V1398" i="1"/>
  <c r="X1397" i="1"/>
  <c r="W1397" i="1"/>
  <c r="V1397" i="1"/>
  <c r="X1396" i="1"/>
  <c r="W1396" i="1"/>
  <c r="V1396" i="1"/>
  <c r="X1395" i="1"/>
  <c r="W1395" i="1"/>
  <c r="V1395" i="1"/>
  <c r="X1394" i="1"/>
  <c r="W1394" i="1"/>
  <c r="V1394" i="1"/>
  <c r="X1393" i="1"/>
  <c r="W1393" i="1"/>
  <c r="V1393" i="1"/>
  <c r="X1392" i="1"/>
  <c r="W1392" i="1"/>
  <c r="V1392" i="1"/>
  <c r="X1391" i="1"/>
  <c r="W1391" i="1"/>
  <c r="V1391" i="1"/>
  <c r="X1390" i="1"/>
  <c r="W1390" i="1"/>
  <c r="V1390" i="1"/>
  <c r="X1389" i="1"/>
  <c r="W1389" i="1"/>
  <c r="V1389" i="1"/>
  <c r="X1388" i="1"/>
  <c r="W1388" i="1"/>
  <c r="V1388" i="1"/>
  <c r="X1387" i="1"/>
  <c r="W1387" i="1"/>
  <c r="V1387" i="1"/>
  <c r="X1386" i="1"/>
  <c r="W1386" i="1"/>
  <c r="V1386" i="1"/>
  <c r="X1385" i="1"/>
  <c r="W1385" i="1"/>
  <c r="V1385" i="1"/>
  <c r="X1384" i="1"/>
  <c r="W1384" i="1"/>
  <c r="V1384" i="1"/>
  <c r="X1383" i="1"/>
  <c r="W1383" i="1"/>
  <c r="V1383" i="1"/>
  <c r="X1382" i="1"/>
  <c r="W1382" i="1"/>
  <c r="V1382" i="1"/>
  <c r="X1381" i="1"/>
  <c r="W1381" i="1"/>
  <c r="V1381" i="1"/>
  <c r="X1380" i="1"/>
  <c r="W1380" i="1"/>
  <c r="V1380" i="1"/>
  <c r="X1379" i="1"/>
  <c r="W1379" i="1"/>
  <c r="V1379" i="1"/>
  <c r="X1378" i="1"/>
  <c r="W1378" i="1"/>
  <c r="V1378" i="1"/>
  <c r="X1377" i="1"/>
  <c r="W1377" i="1"/>
  <c r="V1377" i="1"/>
  <c r="X1376" i="1"/>
  <c r="W1376" i="1"/>
  <c r="V1376" i="1"/>
  <c r="X1375" i="1"/>
  <c r="W1375" i="1"/>
  <c r="V1375" i="1"/>
  <c r="X1374" i="1"/>
  <c r="W1374" i="1"/>
  <c r="V1374" i="1"/>
  <c r="X1373" i="1"/>
  <c r="W1373" i="1"/>
  <c r="V1373" i="1"/>
  <c r="X1372" i="1"/>
  <c r="W1372" i="1"/>
  <c r="V1372" i="1"/>
  <c r="X1371" i="1"/>
  <c r="W1371" i="1"/>
  <c r="V1371" i="1"/>
  <c r="X1370" i="1"/>
  <c r="W1370" i="1"/>
  <c r="V1370" i="1"/>
  <c r="X1369" i="1"/>
  <c r="W1369" i="1"/>
  <c r="V1369" i="1"/>
  <c r="X1368" i="1"/>
  <c r="W1368" i="1"/>
  <c r="V1368" i="1"/>
  <c r="X1367" i="1"/>
  <c r="W1367" i="1"/>
  <c r="V1367" i="1"/>
  <c r="X1366" i="1"/>
  <c r="W1366" i="1"/>
  <c r="V1366" i="1"/>
  <c r="X1365" i="1"/>
  <c r="W1365" i="1"/>
  <c r="V1365" i="1"/>
  <c r="X1364" i="1"/>
  <c r="W1364" i="1"/>
  <c r="V1364" i="1"/>
  <c r="X1363" i="1"/>
  <c r="W1363" i="1"/>
  <c r="V1363" i="1"/>
  <c r="X1362" i="1"/>
  <c r="W1362" i="1"/>
  <c r="V1362" i="1"/>
  <c r="X1361" i="1"/>
  <c r="W1361" i="1"/>
  <c r="V1361" i="1"/>
  <c r="X1360" i="1"/>
  <c r="W1360" i="1"/>
  <c r="V1360" i="1"/>
  <c r="X1359" i="1"/>
  <c r="W1359" i="1"/>
  <c r="V1359" i="1"/>
  <c r="X1358" i="1"/>
  <c r="W1358" i="1"/>
  <c r="V1358" i="1"/>
  <c r="X1357" i="1"/>
  <c r="W1357" i="1"/>
  <c r="V1357" i="1"/>
  <c r="X1356" i="1"/>
  <c r="W1356" i="1"/>
  <c r="V1356" i="1"/>
  <c r="X1355" i="1"/>
  <c r="W1355" i="1"/>
  <c r="V1355" i="1"/>
  <c r="X1354" i="1"/>
  <c r="W1354" i="1"/>
  <c r="V1354" i="1"/>
  <c r="X1353" i="1"/>
  <c r="W1353" i="1"/>
  <c r="V1353" i="1"/>
  <c r="X1352" i="1"/>
  <c r="W1352" i="1"/>
  <c r="V1352" i="1"/>
  <c r="X1351" i="1"/>
  <c r="W1351" i="1"/>
  <c r="V1351" i="1"/>
  <c r="X1350" i="1"/>
  <c r="W1350" i="1"/>
  <c r="V1350" i="1"/>
  <c r="X1349" i="1"/>
  <c r="W1349" i="1"/>
  <c r="V1349" i="1"/>
  <c r="X1348" i="1"/>
  <c r="W1348" i="1"/>
  <c r="V1348" i="1"/>
  <c r="X1347" i="1"/>
  <c r="W1347" i="1"/>
  <c r="V1347" i="1"/>
  <c r="X1346" i="1"/>
  <c r="W1346" i="1"/>
  <c r="V1346" i="1"/>
  <c r="X1345" i="1"/>
  <c r="W1345" i="1"/>
  <c r="V1345" i="1"/>
  <c r="X1344" i="1"/>
  <c r="W1344" i="1"/>
  <c r="V1344" i="1"/>
  <c r="X1343" i="1"/>
  <c r="W1343" i="1"/>
  <c r="V1343" i="1"/>
  <c r="X1342" i="1"/>
  <c r="W1342" i="1"/>
  <c r="V1342" i="1"/>
  <c r="X1341" i="1"/>
  <c r="W1341" i="1"/>
  <c r="V1341" i="1"/>
  <c r="X1340" i="1"/>
  <c r="W1340" i="1"/>
  <c r="V1340" i="1"/>
  <c r="X1339" i="1"/>
  <c r="W1339" i="1"/>
  <c r="V1339" i="1"/>
  <c r="X1338" i="1"/>
  <c r="W1338" i="1"/>
  <c r="V1338" i="1"/>
  <c r="X1337" i="1"/>
  <c r="W1337" i="1"/>
  <c r="V1337" i="1"/>
  <c r="X1336" i="1"/>
  <c r="W1336" i="1"/>
  <c r="V1336" i="1"/>
  <c r="X1335" i="1"/>
  <c r="W1335" i="1"/>
  <c r="V1335" i="1"/>
  <c r="X1334" i="1"/>
  <c r="W1334" i="1"/>
  <c r="V1334" i="1"/>
  <c r="X1333" i="1"/>
  <c r="W1333" i="1"/>
  <c r="V1333" i="1"/>
  <c r="X1332" i="1"/>
  <c r="W1332" i="1"/>
  <c r="V1332" i="1"/>
  <c r="X1331" i="1"/>
  <c r="W1331" i="1"/>
  <c r="V1331" i="1"/>
  <c r="X1330" i="1"/>
  <c r="W1330" i="1"/>
  <c r="V1330" i="1"/>
  <c r="X1329" i="1"/>
  <c r="W1329" i="1"/>
  <c r="V1329" i="1"/>
  <c r="X1328" i="1"/>
  <c r="W1328" i="1"/>
  <c r="V1328" i="1"/>
  <c r="X1327" i="1"/>
  <c r="W1327" i="1"/>
  <c r="V1327" i="1"/>
  <c r="X1326" i="1"/>
  <c r="W1326" i="1"/>
  <c r="V1326" i="1"/>
  <c r="X1325" i="1"/>
  <c r="W1325" i="1"/>
  <c r="V1325" i="1"/>
  <c r="X1324" i="1"/>
  <c r="W1324" i="1"/>
  <c r="V1324" i="1"/>
  <c r="X1323" i="1"/>
  <c r="W1323" i="1"/>
  <c r="V1323" i="1"/>
  <c r="X1322" i="1"/>
  <c r="W1322" i="1"/>
  <c r="V1322" i="1"/>
  <c r="X1321" i="1"/>
  <c r="W1321" i="1"/>
  <c r="V1321" i="1"/>
  <c r="X1320" i="1"/>
  <c r="W1320" i="1"/>
  <c r="V1320" i="1"/>
  <c r="X1319" i="1"/>
  <c r="W1319" i="1"/>
  <c r="V1319" i="1"/>
  <c r="X1318" i="1"/>
  <c r="W1318" i="1"/>
  <c r="V1318" i="1"/>
  <c r="X1317" i="1"/>
  <c r="W1317" i="1"/>
  <c r="V1317" i="1"/>
  <c r="X1316" i="1"/>
  <c r="W1316" i="1"/>
  <c r="V1316" i="1"/>
  <c r="X1315" i="1"/>
  <c r="W1315" i="1"/>
  <c r="V1315" i="1"/>
  <c r="X1314" i="1"/>
  <c r="W1314" i="1"/>
  <c r="V1314" i="1"/>
  <c r="X1313" i="1"/>
  <c r="W1313" i="1"/>
  <c r="V1313" i="1"/>
  <c r="X1312" i="1"/>
  <c r="W1312" i="1"/>
  <c r="V1312" i="1"/>
  <c r="X1311" i="1"/>
  <c r="W1311" i="1"/>
  <c r="V1311" i="1"/>
  <c r="X1310" i="1"/>
  <c r="W1310" i="1"/>
  <c r="V1310" i="1"/>
  <c r="X1309" i="1"/>
  <c r="W1309" i="1"/>
  <c r="V1309" i="1"/>
  <c r="X1308" i="1"/>
  <c r="W1308" i="1"/>
  <c r="V1308" i="1"/>
  <c r="X1307" i="1"/>
  <c r="W1307" i="1"/>
  <c r="V1307" i="1"/>
  <c r="X1306" i="1"/>
  <c r="W1306" i="1"/>
  <c r="V1306" i="1"/>
  <c r="X1305" i="1"/>
  <c r="W1305" i="1"/>
  <c r="V1305" i="1"/>
  <c r="X1304" i="1"/>
  <c r="W1304" i="1"/>
  <c r="V1304" i="1"/>
  <c r="X1303" i="1"/>
  <c r="W1303" i="1"/>
  <c r="V1303" i="1"/>
  <c r="X1302" i="1"/>
  <c r="W1302" i="1"/>
  <c r="V1302" i="1"/>
  <c r="X1301" i="1"/>
  <c r="W1301" i="1"/>
  <c r="V1301" i="1"/>
  <c r="X1300" i="1"/>
  <c r="W1300" i="1"/>
  <c r="V1300" i="1"/>
  <c r="X1299" i="1"/>
  <c r="W1299" i="1"/>
  <c r="V1299" i="1"/>
  <c r="X1298" i="1"/>
  <c r="W1298" i="1"/>
  <c r="V1298" i="1"/>
  <c r="X1297" i="1"/>
  <c r="W1297" i="1"/>
  <c r="V1297" i="1"/>
  <c r="X1296" i="1"/>
  <c r="W1296" i="1"/>
  <c r="V1296" i="1"/>
  <c r="X1295" i="1"/>
  <c r="W1295" i="1"/>
  <c r="V1295" i="1"/>
  <c r="X1294" i="1"/>
  <c r="W1294" i="1"/>
  <c r="V1294" i="1"/>
  <c r="X1293" i="1"/>
  <c r="W1293" i="1"/>
  <c r="V1293" i="1"/>
  <c r="X1292" i="1"/>
  <c r="W1292" i="1"/>
  <c r="V1292" i="1"/>
  <c r="X1291" i="1"/>
  <c r="W1291" i="1"/>
  <c r="V1291" i="1"/>
  <c r="X1290" i="1"/>
  <c r="W1290" i="1"/>
  <c r="V1290" i="1"/>
  <c r="X1289" i="1"/>
  <c r="W1289" i="1"/>
  <c r="V1289" i="1"/>
  <c r="X1288" i="1"/>
  <c r="W1288" i="1"/>
  <c r="V1288" i="1"/>
  <c r="X1287" i="1"/>
  <c r="W1287" i="1"/>
  <c r="V1287" i="1"/>
  <c r="X1286" i="1"/>
  <c r="W1286" i="1"/>
  <c r="V1286" i="1"/>
  <c r="X1285" i="1"/>
  <c r="W1285" i="1"/>
  <c r="V1285" i="1"/>
  <c r="X1284" i="1"/>
  <c r="W1284" i="1"/>
  <c r="V1284" i="1"/>
  <c r="X1283" i="1"/>
  <c r="W1283" i="1"/>
  <c r="V1283" i="1"/>
  <c r="X1282" i="1"/>
  <c r="W1282" i="1"/>
  <c r="V1282" i="1"/>
  <c r="X1281" i="1"/>
  <c r="W1281" i="1"/>
  <c r="V1281" i="1"/>
  <c r="X1280" i="1"/>
  <c r="W1280" i="1"/>
  <c r="V1280" i="1"/>
  <c r="X1279" i="1"/>
  <c r="W1279" i="1"/>
  <c r="V1279" i="1"/>
  <c r="X1278" i="1"/>
  <c r="W1278" i="1"/>
  <c r="V1278" i="1"/>
  <c r="X1277" i="1"/>
  <c r="W1277" i="1"/>
  <c r="V1277" i="1"/>
  <c r="X1276" i="1"/>
  <c r="W1276" i="1"/>
  <c r="V1276" i="1"/>
  <c r="X1275" i="1"/>
  <c r="W1275" i="1"/>
  <c r="V1275" i="1"/>
  <c r="X1274" i="1"/>
  <c r="W1274" i="1"/>
  <c r="V1274" i="1"/>
  <c r="X1273" i="1"/>
  <c r="W1273" i="1"/>
  <c r="V1273" i="1"/>
  <c r="X1272" i="1"/>
  <c r="W1272" i="1"/>
  <c r="V1272" i="1"/>
  <c r="X1271" i="1"/>
  <c r="W1271" i="1"/>
  <c r="V1271" i="1"/>
  <c r="X1270" i="1"/>
  <c r="W1270" i="1"/>
  <c r="V1270" i="1"/>
  <c r="X1269" i="1"/>
  <c r="W1269" i="1"/>
  <c r="V1269" i="1"/>
  <c r="X1268" i="1"/>
  <c r="W1268" i="1"/>
  <c r="V1268" i="1"/>
  <c r="X1267" i="1"/>
  <c r="W1267" i="1"/>
  <c r="V1267" i="1"/>
  <c r="X1266" i="1"/>
  <c r="W1266" i="1"/>
  <c r="V1266" i="1"/>
  <c r="X1265" i="1"/>
  <c r="W1265" i="1"/>
  <c r="V1265" i="1"/>
  <c r="X1264" i="1"/>
  <c r="W1264" i="1"/>
  <c r="V1264" i="1"/>
  <c r="X1263" i="1"/>
  <c r="W1263" i="1"/>
  <c r="V1263" i="1"/>
  <c r="X1262" i="1"/>
  <c r="W1262" i="1"/>
  <c r="V1262" i="1"/>
  <c r="X1261" i="1"/>
  <c r="W1261" i="1"/>
  <c r="V1261" i="1"/>
  <c r="X1260" i="1"/>
  <c r="W1260" i="1"/>
  <c r="V1260" i="1"/>
  <c r="X1259" i="1"/>
  <c r="W1259" i="1"/>
  <c r="V1259" i="1"/>
  <c r="X1258" i="1"/>
  <c r="W1258" i="1"/>
  <c r="V1258" i="1"/>
  <c r="X1257" i="1"/>
  <c r="W1257" i="1"/>
  <c r="V1257" i="1"/>
  <c r="X1256" i="1"/>
  <c r="W1256" i="1"/>
  <c r="V1256" i="1"/>
  <c r="X1255" i="1"/>
  <c r="W1255" i="1"/>
  <c r="V1255" i="1"/>
  <c r="X1254" i="1"/>
  <c r="W1254" i="1"/>
  <c r="V1254" i="1"/>
  <c r="X1253" i="1"/>
  <c r="W1253" i="1"/>
  <c r="V1253" i="1"/>
  <c r="X1252" i="1"/>
  <c r="W1252" i="1"/>
  <c r="V1252" i="1"/>
  <c r="X1251" i="1"/>
  <c r="W1251" i="1"/>
  <c r="V1251" i="1"/>
  <c r="X1250" i="1"/>
  <c r="W1250" i="1"/>
  <c r="V1250" i="1"/>
  <c r="X1249" i="1"/>
  <c r="W1249" i="1"/>
  <c r="V1249" i="1"/>
  <c r="X1248" i="1"/>
  <c r="W1248" i="1"/>
  <c r="V1248" i="1"/>
  <c r="X1247" i="1"/>
  <c r="W1247" i="1"/>
  <c r="V1247" i="1"/>
  <c r="X1246" i="1"/>
  <c r="W1246" i="1"/>
  <c r="V1246" i="1"/>
  <c r="X1245" i="1"/>
  <c r="W1245" i="1"/>
  <c r="V1245" i="1"/>
  <c r="X1244" i="1"/>
  <c r="W1244" i="1"/>
  <c r="V1244" i="1"/>
  <c r="X1243" i="1"/>
  <c r="W1243" i="1"/>
  <c r="V1243" i="1"/>
  <c r="X1242" i="1"/>
  <c r="W1242" i="1"/>
  <c r="V1242" i="1"/>
  <c r="X1241" i="1"/>
  <c r="W1241" i="1"/>
  <c r="V1241" i="1"/>
  <c r="X1240" i="1"/>
  <c r="W1240" i="1"/>
  <c r="V1240" i="1"/>
  <c r="X1239" i="1"/>
  <c r="W1239" i="1"/>
  <c r="V1239" i="1"/>
  <c r="X1238" i="1"/>
  <c r="W1238" i="1"/>
  <c r="V1238" i="1"/>
  <c r="X1237" i="1"/>
  <c r="W1237" i="1"/>
  <c r="V1237" i="1"/>
  <c r="X1236" i="1"/>
  <c r="W1236" i="1"/>
  <c r="V1236" i="1"/>
  <c r="X1235" i="1"/>
  <c r="W1235" i="1"/>
  <c r="V1235" i="1"/>
  <c r="X1234" i="1"/>
  <c r="W1234" i="1"/>
  <c r="V1234" i="1"/>
  <c r="X1233" i="1"/>
  <c r="W1233" i="1"/>
  <c r="V1233" i="1"/>
  <c r="X1232" i="1"/>
  <c r="W1232" i="1"/>
  <c r="V1232" i="1"/>
  <c r="X1231" i="1"/>
  <c r="W1231" i="1"/>
  <c r="V1231" i="1"/>
  <c r="X1230" i="1"/>
  <c r="W1230" i="1"/>
  <c r="V1230" i="1"/>
  <c r="X1229" i="1"/>
  <c r="W1229" i="1"/>
  <c r="V1229" i="1"/>
  <c r="X1228" i="1"/>
  <c r="W1228" i="1"/>
  <c r="V1228" i="1"/>
  <c r="X1227" i="1"/>
  <c r="W1227" i="1"/>
  <c r="V1227" i="1"/>
  <c r="X1226" i="1"/>
  <c r="W1226" i="1"/>
  <c r="V1226" i="1"/>
  <c r="X1225" i="1"/>
  <c r="W1225" i="1"/>
  <c r="V1225" i="1"/>
  <c r="X1224" i="1"/>
  <c r="W1224" i="1"/>
  <c r="V1224" i="1"/>
  <c r="X1223" i="1"/>
  <c r="W1223" i="1"/>
  <c r="V1223" i="1"/>
  <c r="X1222" i="1"/>
  <c r="W1222" i="1"/>
  <c r="V1222" i="1"/>
  <c r="X1221" i="1"/>
  <c r="W1221" i="1"/>
  <c r="V1221" i="1"/>
  <c r="X1220" i="1"/>
  <c r="W1220" i="1"/>
  <c r="V1220" i="1"/>
  <c r="X1219" i="1"/>
  <c r="W1219" i="1"/>
  <c r="V1219" i="1"/>
  <c r="X1218" i="1"/>
  <c r="W1218" i="1"/>
  <c r="V1218" i="1"/>
  <c r="X1217" i="1"/>
  <c r="W1217" i="1"/>
  <c r="V1217" i="1"/>
  <c r="X1216" i="1"/>
  <c r="W1216" i="1"/>
  <c r="V1216" i="1"/>
  <c r="X1215" i="1"/>
  <c r="W1215" i="1"/>
  <c r="V1215" i="1"/>
  <c r="X1214" i="1"/>
  <c r="W1214" i="1"/>
  <c r="V1214" i="1"/>
  <c r="X1213" i="1"/>
  <c r="W1213" i="1"/>
  <c r="V1213" i="1"/>
  <c r="X1212" i="1"/>
  <c r="W1212" i="1"/>
  <c r="V1212" i="1"/>
  <c r="X1211" i="1"/>
  <c r="W1211" i="1"/>
  <c r="V1211" i="1"/>
  <c r="X1210" i="1"/>
  <c r="W1210" i="1"/>
  <c r="V1210" i="1"/>
  <c r="X1209" i="1"/>
  <c r="W1209" i="1"/>
  <c r="V1209" i="1"/>
  <c r="X1208" i="1"/>
  <c r="W1208" i="1"/>
  <c r="V1208" i="1"/>
  <c r="X1207" i="1"/>
  <c r="W1207" i="1"/>
  <c r="V1207" i="1"/>
  <c r="X1206" i="1"/>
  <c r="W1206" i="1"/>
  <c r="V1206" i="1"/>
  <c r="X1205" i="1"/>
  <c r="W1205" i="1"/>
  <c r="V1205" i="1"/>
  <c r="X1204" i="1"/>
  <c r="W1204" i="1"/>
  <c r="V1204" i="1"/>
  <c r="X1203" i="1"/>
  <c r="W1203" i="1"/>
  <c r="V1203" i="1"/>
  <c r="X1202" i="1"/>
  <c r="W1202" i="1"/>
  <c r="V1202" i="1"/>
  <c r="X1201" i="1"/>
  <c r="W1201" i="1"/>
  <c r="V1201" i="1"/>
  <c r="X1200" i="1"/>
  <c r="W1200" i="1"/>
  <c r="V1200" i="1"/>
  <c r="X1199" i="1"/>
  <c r="W1199" i="1"/>
  <c r="V1199" i="1"/>
  <c r="X1198" i="1"/>
  <c r="W1198" i="1"/>
  <c r="V1198" i="1"/>
  <c r="X1197" i="1"/>
  <c r="W1197" i="1"/>
  <c r="V1197" i="1"/>
  <c r="X1196" i="1"/>
  <c r="W1196" i="1"/>
  <c r="V1196" i="1"/>
  <c r="X1195" i="1"/>
  <c r="W1195" i="1"/>
  <c r="V1195" i="1"/>
  <c r="X1194" i="1"/>
  <c r="W1194" i="1"/>
  <c r="V1194" i="1"/>
  <c r="X1193" i="1"/>
  <c r="W1193" i="1"/>
  <c r="V1193" i="1"/>
  <c r="X1192" i="1"/>
  <c r="W1192" i="1"/>
  <c r="V1192" i="1"/>
  <c r="X1191" i="1"/>
  <c r="W1191" i="1"/>
  <c r="V1191" i="1"/>
  <c r="X1190" i="1"/>
  <c r="W1190" i="1"/>
  <c r="V1190" i="1"/>
  <c r="X1189" i="1"/>
  <c r="W1189" i="1"/>
  <c r="V1189" i="1"/>
  <c r="X1188" i="1"/>
  <c r="W1188" i="1"/>
  <c r="V1188" i="1"/>
  <c r="X1187" i="1"/>
  <c r="W1187" i="1"/>
  <c r="V1187" i="1"/>
  <c r="X1186" i="1"/>
  <c r="W1186" i="1"/>
  <c r="V1186" i="1"/>
  <c r="X1185" i="1"/>
  <c r="W1185" i="1"/>
  <c r="V1185" i="1"/>
  <c r="X1184" i="1"/>
  <c r="W1184" i="1"/>
  <c r="V1184" i="1"/>
  <c r="X1183" i="1"/>
  <c r="W1183" i="1"/>
  <c r="V1183" i="1"/>
  <c r="X1182" i="1"/>
  <c r="W1182" i="1"/>
  <c r="V1182" i="1"/>
  <c r="X1181" i="1"/>
  <c r="W1181" i="1"/>
  <c r="V1181" i="1"/>
  <c r="X1180" i="1"/>
  <c r="W1180" i="1"/>
  <c r="V1180" i="1"/>
  <c r="X1179" i="1"/>
  <c r="W1179" i="1"/>
  <c r="V1179" i="1"/>
  <c r="X1178" i="1"/>
  <c r="W1178" i="1"/>
  <c r="V1178" i="1"/>
  <c r="X1177" i="1"/>
  <c r="W1177" i="1"/>
  <c r="V1177" i="1"/>
  <c r="X1176" i="1"/>
  <c r="W1176" i="1"/>
  <c r="V1176" i="1"/>
  <c r="X1175" i="1"/>
  <c r="W1175" i="1"/>
  <c r="V1175" i="1"/>
  <c r="X1174" i="1"/>
  <c r="W1174" i="1"/>
  <c r="V1174" i="1"/>
  <c r="X1173" i="1"/>
  <c r="W1173" i="1"/>
  <c r="V1173" i="1"/>
  <c r="X1172" i="1"/>
  <c r="W1172" i="1"/>
  <c r="V1172" i="1"/>
  <c r="X1171" i="1"/>
  <c r="W1171" i="1"/>
  <c r="V1171" i="1"/>
  <c r="X1170" i="1"/>
  <c r="W1170" i="1"/>
  <c r="V1170" i="1"/>
  <c r="X1169" i="1"/>
  <c r="W1169" i="1"/>
  <c r="V1169" i="1"/>
  <c r="X1168" i="1"/>
  <c r="W1168" i="1"/>
  <c r="V1168" i="1"/>
  <c r="X1167" i="1"/>
  <c r="W1167" i="1"/>
  <c r="V1167" i="1"/>
  <c r="X1166" i="1"/>
  <c r="W1166" i="1"/>
  <c r="V1166" i="1"/>
  <c r="X1165" i="1"/>
  <c r="W1165" i="1"/>
  <c r="V1165" i="1"/>
  <c r="X1164" i="1"/>
  <c r="W1164" i="1"/>
  <c r="V1164" i="1"/>
  <c r="X1163" i="1"/>
  <c r="W1163" i="1"/>
  <c r="V1163" i="1"/>
  <c r="X1162" i="1"/>
  <c r="W1162" i="1"/>
  <c r="V1162" i="1"/>
  <c r="X1161" i="1"/>
  <c r="W1161" i="1"/>
  <c r="V1161" i="1"/>
  <c r="X1160" i="1"/>
  <c r="W1160" i="1"/>
  <c r="V1160" i="1"/>
  <c r="X1159" i="1"/>
  <c r="W1159" i="1"/>
  <c r="V1159" i="1"/>
  <c r="X1158" i="1"/>
  <c r="W1158" i="1"/>
  <c r="V1158" i="1"/>
  <c r="X1157" i="1"/>
  <c r="W1157" i="1"/>
  <c r="V1157" i="1"/>
  <c r="X1156" i="1"/>
  <c r="W1156" i="1"/>
  <c r="V1156" i="1"/>
  <c r="X1155" i="1"/>
  <c r="W1155" i="1"/>
  <c r="V1155" i="1"/>
  <c r="X1154" i="1"/>
  <c r="W1154" i="1"/>
  <c r="V1154" i="1"/>
  <c r="X1153" i="1"/>
  <c r="W1153" i="1"/>
  <c r="V1153" i="1"/>
  <c r="X1152" i="1"/>
  <c r="W1152" i="1"/>
  <c r="V1152" i="1"/>
  <c r="X1151" i="1"/>
  <c r="W1151" i="1"/>
  <c r="V1151" i="1"/>
  <c r="X1150" i="1"/>
  <c r="W1150" i="1"/>
  <c r="V1150" i="1"/>
  <c r="X1149" i="1"/>
  <c r="W1149" i="1"/>
  <c r="V1149" i="1"/>
  <c r="X1148" i="1"/>
  <c r="W1148" i="1"/>
  <c r="V1148" i="1"/>
  <c r="X1147" i="1"/>
  <c r="W1147" i="1"/>
  <c r="V1147" i="1"/>
  <c r="X1146" i="1"/>
  <c r="W1146" i="1"/>
  <c r="V1146" i="1"/>
  <c r="X1145" i="1"/>
  <c r="W1145" i="1"/>
  <c r="V1145" i="1"/>
  <c r="X1144" i="1"/>
  <c r="W1144" i="1"/>
  <c r="V1144" i="1"/>
  <c r="X1143" i="1"/>
  <c r="W1143" i="1"/>
  <c r="V1143" i="1"/>
  <c r="X1142" i="1"/>
  <c r="W1142" i="1"/>
  <c r="V1142" i="1"/>
  <c r="X1141" i="1"/>
  <c r="W1141" i="1"/>
  <c r="V1141" i="1"/>
  <c r="X1140" i="1"/>
  <c r="W1140" i="1"/>
  <c r="V1140" i="1"/>
  <c r="X1139" i="1"/>
  <c r="W1139" i="1"/>
  <c r="V1139" i="1"/>
  <c r="X1138" i="1"/>
  <c r="W1138" i="1"/>
  <c r="V1138" i="1"/>
  <c r="X1137" i="1"/>
  <c r="W1137" i="1"/>
  <c r="V1137" i="1"/>
  <c r="X1136" i="1"/>
  <c r="W1136" i="1"/>
  <c r="V1136" i="1"/>
  <c r="X1135" i="1"/>
  <c r="W1135" i="1"/>
  <c r="V1135" i="1"/>
  <c r="X1134" i="1"/>
  <c r="W1134" i="1"/>
  <c r="V1134" i="1"/>
  <c r="X1133" i="1"/>
  <c r="W1133" i="1"/>
  <c r="V1133" i="1"/>
  <c r="X1132" i="1"/>
  <c r="W1132" i="1"/>
  <c r="V1132" i="1"/>
  <c r="X1131" i="1"/>
  <c r="W1131" i="1"/>
  <c r="V1131" i="1"/>
  <c r="X1130" i="1"/>
  <c r="W1130" i="1"/>
  <c r="V1130" i="1"/>
  <c r="X1129" i="1"/>
  <c r="W1129" i="1"/>
  <c r="V1129" i="1"/>
  <c r="X1128" i="1"/>
  <c r="W1128" i="1"/>
  <c r="V1128" i="1"/>
  <c r="X1127" i="1"/>
  <c r="W1127" i="1"/>
  <c r="V1127" i="1"/>
  <c r="X1126" i="1"/>
  <c r="W1126" i="1"/>
  <c r="V1126" i="1"/>
  <c r="X1125" i="1"/>
  <c r="W1125" i="1"/>
  <c r="V1125" i="1"/>
  <c r="X1124" i="1"/>
  <c r="W1124" i="1"/>
  <c r="V1124" i="1"/>
  <c r="X1123" i="1"/>
  <c r="W1123" i="1"/>
  <c r="V1123" i="1"/>
  <c r="X1122" i="1"/>
  <c r="W1122" i="1"/>
  <c r="V1122" i="1"/>
  <c r="X1121" i="1"/>
  <c r="W1121" i="1"/>
  <c r="V1121" i="1"/>
  <c r="X1120" i="1"/>
  <c r="W1120" i="1"/>
  <c r="V1120" i="1"/>
  <c r="X1119" i="1"/>
  <c r="W1119" i="1"/>
  <c r="V1119" i="1"/>
  <c r="X1118" i="1"/>
  <c r="W1118" i="1"/>
  <c r="V1118" i="1"/>
  <c r="X1117" i="1"/>
  <c r="W1117" i="1"/>
  <c r="V1117" i="1"/>
  <c r="X1116" i="1"/>
  <c r="W1116" i="1"/>
  <c r="V1116" i="1"/>
  <c r="X1115" i="1"/>
  <c r="W1115" i="1"/>
  <c r="V1115" i="1"/>
  <c r="X1114" i="1"/>
  <c r="W1114" i="1"/>
  <c r="V1114" i="1"/>
  <c r="X1113" i="1"/>
  <c r="W1113" i="1"/>
  <c r="V1113" i="1"/>
  <c r="X1112" i="1"/>
  <c r="W1112" i="1"/>
  <c r="V1112" i="1"/>
  <c r="X1111" i="1"/>
  <c r="W1111" i="1"/>
  <c r="V1111" i="1"/>
  <c r="X1110" i="1"/>
  <c r="W1110" i="1"/>
  <c r="V1110" i="1"/>
  <c r="X1109" i="1"/>
  <c r="W1109" i="1"/>
  <c r="V1109" i="1"/>
  <c r="X1108" i="1"/>
  <c r="W1108" i="1"/>
  <c r="V1108" i="1"/>
  <c r="X1107" i="1"/>
  <c r="W1107" i="1"/>
  <c r="V1107" i="1"/>
  <c r="X1106" i="1"/>
  <c r="W1106" i="1"/>
  <c r="V1106" i="1"/>
  <c r="X1105" i="1"/>
  <c r="W1105" i="1"/>
  <c r="V1105" i="1"/>
  <c r="X1104" i="1"/>
  <c r="W1104" i="1"/>
  <c r="V1104" i="1"/>
  <c r="X1103" i="1"/>
  <c r="W1103" i="1"/>
  <c r="V1103" i="1"/>
  <c r="X1102" i="1"/>
  <c r="W1102" i="1"/>
  <c r="V1102" i="1"/>
  <c r="X1101" i="1"/>
  <c r="W1101" i="1"/>
  <c r="V1101" i="1"/>
  <c r="X1100" i="1"/>
  <c r="W1100" i="1"/>
  <c r="V1100" i="1"/>
  <c r="X1099" i="1"/>
  <c r="W1099" i="1"/>
  <c r="V1099" i="1"/>
  <c r="X1098" i="1"/>
  <c r="W1098" i="1"/>
  <c r="V1098" i="1"/>
  <c r="X1097" i="1"/>
  <c r="W1097" i="1"/>
  <c r="V1097" i="1"/>
  <c r="X1096" i="1"/>
  <c r="W1096" i="1"/>
  <c r="V1096" i="1"/>
  <c r="X1095" i="1"/>
  <c r="W1095" i="1"/>
  <c r="V1095" i="1"/>
  <c r="X1094" i="1"/>
  <c r="W1094" i="1"/>
  <c r="V1094" i="1"/>
  <c r="X1093" i="1"/>
  <c r="W1093" i="1"/>
  <c r="V1093" i="1"/>
  <c r="X1092" i="1"/>
  <c r="W1092" i="1"/>
  <c r="V1092" i="1"/>
  <c r="X1091" i="1"/>
  <c r="W1091" i="1"/>
  <c r="V1091" i="1"/>
  <c r="X1090" i="1"/>
  <c r="W1090" i="1"/>
  <c r="V1090" i="1"/>
  <c r="X1089" i="1"/>
  <c r="W1089" i="1"/>
  <c r="V1089" i="1"/>
  <c r="X1088" i="1"/>
  <c r="W1088" i="1"/>
  <c r="V1088" i="1"/>
  <c r="X1087" i="1"/>
  <c r="W1087" i="1"/>
  <c r="V1087" i="1"/>
  <c r="X1086" i="1"/>
  <c r="W1086" i="1"/>
  <c r="V1086" i="1"/>
  <c r="X1085" i="1"/>
  <c r="W1085" i="1"/>
  <c r="V1085" i="1"/>
  <c r="X1084" i="1"/>
  <c r="W1084" i="1"/>
  <c r="V1084" i="1"/>
  <c r="X1083" i="1"/>
  <c r="W1083" i="1"/>
  <c r="V1083" i="1"/>
  <c r="X1082" i="1"/>
  <c r="W1082" i="1"/>
  <c r="V1082" i="1"/>
  <c r="X1081" i="1"/>
  <c r="W1081" i="1"/>
  <c r="V1081" i="1"/>
  <c r="X1080" i="1"/>
  <c r="W1080" i="1"/>
  <c r="V1080" i="1"/>
  <c r="X1079" i="1"/>
  <c r="W1079" i="1"/>
  <c r="V1079" i="1"/>
  <c r="X1078" i="1"/>
  <c r="W1078" i="1"/>
  <c r="V1078" i="1"/>
  <c r="X1077" i="1"/>
  <c r="W1077" i="1"/>
  <c r="V1077" i="1"/>
  <c r="X1076" i="1"/>
  <c r="W1076" i="1"/>
  <c r="V1076" i="1"/>
  <c r="X1075" i="1"/>
  <c r="W1075" i="1"/>
  <c r="V1075" i="1"/>
  <c r="X1074" i="1"/>
  <c r="W1074" i="1"/>
  <c r="V1074" i="1"/>
  <c r="X1073" i="1"/>
  <c r="W1073" i="1"/>
  <c r="V1073" i="1"/>
  <c r="X1072" i="1"/>
  <c r="W1072" i="1"/>
  <c r="V1072" i="1"/>
  <c r="X1071" i="1"/>
  <c r="W1071" i="1"/>
  <c r="V1071" i="1"/>
  <c r="X1070" i="1"/>
  <c r="W1070" i="1"/>
  <c r="V1070" i="1"/>
  <c r="X1069" i="1"/>
  <c r="W1069" i="1"/>
  <c r="V1069" i="1"/>
  <c r="X1068" i="1"/>
  <c r="W1068" i="1"/>
  <c r="V1068" i="1"/>
  <c r="X1067" i="1"/>
  <c r="W1067" i="1"/>
  <c r="V1067" i="1"/>
  <c r="X1066" i="1"/>
  <c r="W1066" i="1"/>
  <c r="V1066" i="1"/>
  <c r="X1065" i="1"/>
  <c r="W1065" i="1"/>
  <c r="V1065" i="1"/>
  <c r="X1064" i="1"/>
  <c r="W1064" i="1"/>
  <c r="V1064" i="1"/>
  <c r="X1063" i="1"/>
  <c r="W1063" i="1"/>
  <c r="V1063" i="1"/>
  <c r="X1062" i="1"/>
  <c r="W1062" i="1"/>
  <c r="V1062" i="1"/>
  <c r="X1061" i="1"/>
  <c r="W1061" i="1"/>
  <c r="V1061" i="1"/>
  <c r="X1060" i="1"/>
  <c r="W1060" i="1"/>
  <c r="V1060" i="1"/>
  <c r="X1059" i="1"/>
  <c r="W1059" i="1"/>
  <c r="V1059" i="1"/>
  <c r="X1058" i="1"/>
  <c r="W1058" i="1"/>
  <c r="V1058" i="1"/>
  <c r="X1057" i="1"/>
  <c r="W1057" i="1"/>
  <c r="V1057" i="1"/>
  <c r="X1056" i="1"/>
  <c r="W1056" i="1"/>
  <c r="V1056" i="1"/>
  <c r="X1055" i="1"/>
  <c r="W1055" i="1"/>
  <c r="V1055" i="1"/>
  <c r="X1054" i="1"/>
  <c r="W1054" i="1"/>
  <c r="V1054" i="1"/>
  <c r="X1053" i="1"/>
  <c r="W1053" i="1"/>
  <c r="V1053" i="1"/>
  <c r="X1052" i="1"/>
  <c r="W1052" i="1"/>
  <c r="V1052" i="1"/>
  <c r="X1051" i="1"/>
  <c r="W1051" i="1"/>
  <c r="V1051" i="1"/>
  <c r="X1050" i="1"/>
  <c r="W1050" i="1"/>
  <c r="V1050" i="1"/>
  <c r="X1049" i="1"/>
  <c r="W1049" i="1"/>
  <c r="V1049" i="1"/>
  <c r="X1048" i="1"/>
  <c r="W1048" i="1"/>
  <c r="V1048" i="1"/>
  <c r="X1047" i="1"/>
  <c r="W1047" i="1"/>
  <c r="V1047" i="1"/>
  <c r="X1046" i="1"/>
  <c r="W1046" i="1"/>
  <c r="V1046" i="1"/>
  <c r="X1045" i="1"/>
  <c r="W1045" i="1"/>
  <c r="V1045" i="1"/>
  <c r="X1044" i="1"/>
  <c r="W1044" i="1"/>
  <c r="V1044" i="1"/>
  <c r="X1043" i="1"/>
  <c r="W1043" i="1"/>
  <c r="V1043" i="1"/>
  <c r="X1042" i="1"/>
  <c r="W1042" i="1"/>
  <c r="V1042" i="1"/>
  <c r="X1041" i="1"/>
  <c r="W1041" i="1"/>
  <c r="V1041" i="1"/>
  <c r="X1040" i="1"/>
  <c r="W1040" i="1"/>
  <c r="V1040" i="1"/>
  <c r="X1039" i="1"/>
  <c r="W1039" i="1"/>
  <c r="V1039" i="1"/>
  <c r="X1038" i="1"/>
  <c r="W1038" i="1"/>
  <c r="V1038" i="1"/>
  <c r="X1037" i="1"/>
  <c r="W1037" i="1"/>
  <c r="V1037" i="1"/>
  <c r="X1036" i="1"/>
  <c r="W1036" i="1"/>
  <c r="V1036" i="1"/>
  <c r="O24" i="16"/>
  <c r="X1035" i="1"/>
  <c r="W1035" i="1"/>
  <c r="V1035" i="1"/>
  <c r="X1034" i="1"/>
  <c r="W1034" i="1"/>
  <c r="V1034" i="1"/>
  <c r="X1033" i="1"/>
  <c r="W1033" i="1"/>
  <c r="V1033" i="1"/>
  <c r="X1032" i="1"/>
  <c r="W1032" i="1"/>
  <c r="V1032" i="1"/>
  <c r="X1031" i="1"/>
  <c r="W1031" i="1"/>
  <c r="V1031" i="1"/>
  <c r="X1030" i="1"/>
  <c r="W1030" i="1"/>
  <c r="V1030" i="1"/>
  <c r="X1029" i="1"/>
  <c r="W1029" i="1"/>
  <c r="V1029" i="1"/>
  <c r="X1028" i="1"/>
  <c r="W1028" i="1"/>
  <c r="V1028" i="1"/>
  <c r="X1027" i="1"/>
  <c r="W1027" i="1"/>
  <c r="V1027" i="1"/>
  <c r="X1026" i="1"/>
  <c r="W1026" i="1"/>
  <c r="V1026" i="1"/>
  <c r="X1025" i="1"/>
  <c r="W1025" i="1"/>
  <c r="V1025" i="1"/>
  <c r="X1024" i="1"/>
  <c r="W1024" i="1"/>
  <c r="V1024" i="1"/>
  <c r="X1023" i="1"/>
  <c r="W1023" i="1"/>
  <c r="V1023" i="1"/>
  <c r="X1022" i="1"/>
  <c r="W1022" i="1"/>
  <c r="V1022" i="1"/>
  <c r="X1021" i="1"/>
  <c r="W1021" i="1"/>
  <c r="V1021" i="1"/>
  <c r="X1020" i="1"/>
  <c r="W1020" i="1"/>
  <c r="V1020" i="1"/>
  <c r="X1019" i="1"/>
  <c r="W1019" i="1"/>
  <c r="V1019" i="1"/>
  <c r="X1018" i="1"/>
  <c r="W1018" i="1"/>
  <c r="V1018" i="1"/>
  <c r="X1017" i="1"/>
  <c r="W1017" i="1"/>
  <c r="V1017" i="1"/>
  <c r="X1016" i="1"/>
  <c r="W1016" i="1"/>
  <c r="V1016" i="1"/>
  <c r="X1015" i="1"/>
  <c r="W1015" i="1"/>
  <c r="V1015" i="1"/>
  <c r="X1014" i="1"/>
  <c r="W1014" i="1"/>
  <c r="V1014" i="1"/>
  <c r="X1013" i="1"/>
  <c r="W1013" i="1"/>
  <c r="V1013" i="1"/>
  <c r="X1012" i="1"/>
  <c r="W1012" i="1"/>
  <c r="V1012" i="1"/>
  <c r="X1011" i="1"/>
  <c r="W1011" i="1"/>
  <c r="V1011" i="1"/>
  <c r="X1010" i="1"/>
  <c r="W1010" i="1"/>
  <c r="V1010" i="1"/>
  <c r="X1009" i="1"/>
  <c r="W1009" i="1"/>
  <c r="V1009" i="1"/>
  <c r="O32" i="16"/>
  <c r="X1008" i="1"/>
  <c r="W1008" i="1"/>
  <c r="V1008" i="1"/>
  <c r="X1007" i="1"/>
  <c r="W1007" i="1"/>
  <c r="V1007" i="1"/>
  <c r="X1006" i="1"/>
  <c r="W1006" i="1"/>
  <c r="V1006" i="1"/>
  <c r="X1005" i="1"/>
  <c r="W1005" i="1"/>
  <c r="V1005" i="1"/>
  <c r="X1004" i="1"/>
  <c r="W1004" i="1"/>
  <c r="V1004" i="1"/>
  <c r="X1003" i="1"/>
  <c r="W1003" i="1"/>
  <c r="V1003" i="1"/>
  <c r="X1002" i="1"/>
  <c r="W1002" i="1"/>
  <c r="V1002" i="1"/>
  <c r="X1001" i="1"/>
  <c r="W1001" i="1"/>
  <c r="V1001" i="1"/>
  <c r="X1000" i="1"/>
  <c r="W1000" i="1"/>
  <c r="V1000" i="1"/>
  <c r="X999" i="1"/>
  <c r="W999" i="1"/>
  <c r="V999" i="1"/>
  <c r="X998" i="1"/>
  <c r="W998" i="1"/>
  <c r="V998" i="1"/>
  <c r="X997" i="1"/>
  <c r="W997" i="1"/>
  <c r="V997" i="1"/>
  <c r="X996" i="1"/>
  <c r="W996" i="1"/>
  <c r="V996" i="1"/>
  <c r="X995" i="1"/>
  <c r="W995" i="1"/>
  <c r="V995" i="1"/>
  <c r="X994" i="1"/>
  <c r="W994" i="1"/>
  <c r="V994" i="1"/>
  <c r="X993" i="1"/>
  <c r="W993" i="1"/>
  <c r="V993" i="1"/>
  <c r="X992" i="1"/>
  <c r="W992" i="1"/>
  <c r="V992" i="1"/>
  <c r="X991" i="1"/>
  <c r="W991" i="1"/>
  <c r="V991" i="1"/>
  <c r="X990" i="1"/>
  <c r="W990" i="1"/>
  <c r="V990" i="1"/>
  <c r="X989" i="1"/>
  <c r="W989" i="1"/>
  <c r="V989" i="1"/>
  <c r="X988" i="1"/>
  <c r="W988" i="1"/>
  <c r="V988" i="1"/>
  <c r="X987" i="1"/>
  <c r="W987" i="1"/>
  <c r="V987" i="1"/>
  <c r="X986" i="1"/>
  <c r="W986" i="1"/>
  <c r="V986" i="1"/>
  <c r="X985" i="1"/>
  <c r="W985" i="1"/>
  <c r="V985" i="1"/>
  <c r="X984" i="1"/>
  <c r="W984" i="1"/>
  <c r="V984" i="1"/>
  <c r="X983" i="1"/>
  <c r="W983" i="1"/>
  <c r="V983" i="1"/>
  <c r="X982" i="1"/>
  <c r="W982" i="1"/>
  <c r="V982" i="1"/>
  <c r="X981" i="1"/>
  <c r="W981" i="1"/>
  <c r="V981" i="1"/>
  <c r="X980" i="1"/>
  <c r="W980" i="1"/>
  <c r="V980" i="1"/>
  <c r="X979" i="1"/>
  <c r="W979" i="1"/>
  <c r="V979" i="1"/>
  <c r="X978" i="1"/>
  <c r="W978" i="1"/>
  <c r="V978" i="1"/>
  <c r="X977" i="1"/>
  <c r="W977" i="1"/>
  <c r="V977" i="1"/>
  <c r="X976" i="1"/>
  <c r="W976" i="1"/>
  <c r="V976" i="1"/>
  <c r="X975" i="1"/>
  <c r="W975" i="1"/>
  <c r="V975" i="1"/>
  <c r="X974" i="1"/>
  <c r="W974" i="1"/>
  <c r="V974" i="1"/>
  <c r="X973" i="1"/>
  <c r="W973" i="1"/>
  <c r="V973" i="1"/>
  <c r="X972" i="1"/>
  <c r="W972" i="1"/>
  <c r="V972" i="1"/>
  <c r="X971" i="1"/>
  <c r="W971" i="1"/>
  <c r="V971" i="1"/>
  <c r="X970" i="1"/>
  <c r="W970" i="1"/>
  <c r="V970" i="1"/>
  <c r="X969" i="1"/>
  <c r="W969" i="1"/>
  <c r="V969" i="1"/>
  <c r="X968" i="1"/>
  <c r="W968" i="1"/>
  <c r="V968" i="1"/>
  <c r="X967" i="1"/>
  <c r="W967" i="1"/>
  <c r="V967" i="1"/>
  <c r="X966" i="1"/>
  <c r="W966" i="1"/>
  <c r="V966" i="1"/>
  <c r="X965" i="1"/>
  <c r="W965" i="1"/>
  <c r="V965" i="1"/>
  <c r="X964" i="1"/>
  <c r="W964" i="1"/>
  <c r="V964" i="1"/>
  <c r="X963" i="1"/>
  <c r="W963" i="1"/>
  <c r="V963" i="1"/>
  <c r="X962" i="1"/>
  <c r="W962" i="1"/>
  <c r="V962" i="1"/>
  <c r="X961" i="1"/>
  <c r="W961" i="1"/>
  <c r="V961" i="1"/>
  <c r="X960" i="1"/>
  <c r="W960" i="1"/>
  <c r="V960" i="1"/>
  <c r="X959" i="1"/>
  <c r="W959" i="1"/>
  <c r="V959" i="1"/>
  <c r="X958" i="1"/>
  <c r="W958" i="1"/>
  <c r="V958" i="1"/>
  <c r="X957" i="1"/>
  <c r="W957" i="1"/>
  <c r="V957" i="1"/>
  <c r="X956" i="1"/>
  <c r="W956" i="1"/>
  <c r="V956" i="1"/>
  <c r="X955" i="1"/>
  <c r="W955" i="1"/>
  <c r="V955" i="1"/>
  <c r="X954" i="1"/>
  <c r="W954" i="1"/>
  <c r="V954" i="1"/>
  <c r="X953" i="1"/>
  <c r="W953" i="1"/>
  <c r="V953" i="1"/>
  <c r="X952" i="1"/>
  <c r="W952" i="1"/>
  <c r="V952" i="1"/>
  <c r="X951" i="1"/>
  <c r="W951" i="1"/>
  <c r="V951" i="1"/>
  <c r="X950" i="1"/>
  <c r="W950" i="1"/>
  <c r="V950" i="1"/>
  <c r="X949" i="1"/>
  <c r="W949" i="1"/>
  <c r="V949" i="1"/>
  <c r="X948" i="1"/>
  <c r="W948" i="1"/>
  <c r="V948" i="1"/>
  <c r="X947" i="1"/>
  <c r="W947" i="1"/>
  <c r="V947" i="1"/>
  <c r="X946" i="1"/>
  <c r="W946" i="1"/>
  <c r="V946" i="1"/>
  <c r="X945" i="1"/>
  <c r="W945" i="1"/>
  <c r="V945" i="1"/>
  <c r="X944" i="1"/>
  <c r="W944" i="1"/>
  <c r="V944" i="1"/>
  <c r="X943" i="1"/>
  <c r="W943" i="1"/>
  <c r="V943" i="1"/>
  <c r="X942" i="1"/>
  <c r="W942" i="1"/>
  <c r="V942" i="1"/>
  <c r="X941" i="1"/>
  <c r="W941" i="1"/>
  <c r="V941" i="1"/>
  <c r="X940" i="1"/>
  <c r="W940" i="1"/>
  <c r="V940" i="1"/>
  <c r="X939" i="1"/>
  <c r="W939" i="1"/>
  <c r="V939" i="1"/>
  <c r="X938" i="1"/>
  <c r="W938" i="1"/>
  <c r="V938" i="1"/>
  <c r="X937" i="1"/>
  <c r="W937" i="1"/>
  <c r="V937" i="1"/>
  <c r="X936" i="1"/>
  <c r="W936" i="1"/>
  <c r="V936" i="1"/>
  <c r="X935" i="1"/>
  <c r="W935" i="1"/>
  <c r="V935" i="1"/>
  <c r="X934" i="1"/>
  <c r="W934" i="1"/>
  <c r="V934" i="1"/>
  <c r="X933" i="1"/>
  <c r="W933" i="1"/>
  <c r="V933" i="1"/>
  <c r="X932" i="1"/>
  <c r="W932" i="1"/>
  <c r="V932" i="1"/>
  <c r="X931" i="1"/>
  <c r="W931" i="1"/>
  <c r="V931" i="1"/>
  <c r="X930" i="1"/>
  <c r="W930" i="1"/>
  <c r="V930" i="1"/>
  <c r="X929" i="1"/>
  <c r="W929" i="1"/>
  <c r="V929" i="1"/>
  <c r="X928" i="1"/>
  <c r="W928" i="1"/>
  <c r="V928" i="1"/>
  <c r="X927" i="1"/>
  <c r="W927" i="1"/>
  <c r="V927" i="1"/>
  <c r="X926" i="1"/>
  <c r="W926" i="1"/>
  <c r="V926" i="1"/>
  <c r="X925" i="1"/>
  <c r="W925" i="1"/>
  <c r="V925" i="1"/>
  <c r="X924" i="1"/>
  <c r="W924" i="1"/>
  <c r="V924" i="1"/>
  <c r="X923" i="1"/>
  <c r="W923" i="1"/>
  <c r="V923" i="1"/>
  <c r="X922" i="1"/>
  <c r="W922" i="1"/>
  <c r="V922" i="1"/>
  <c r="X921" i="1"/>
  <c r="W921" i="1"/>
  <c r="V921" i="1"/>
  <c r="X920" i="1"/>
  <c r="W920" i="1"/>
  <c r="V920" i="1"/>
  <c r="X919" i="1"/>
  <c r="W919" i="1"/>
  <c r="V919" i="1"/>
  <c r="X918" i="1"/>
  <c r="W918" i="1"/>
  <c r="V918" i="1"/>
  <c r="X917" i="1"/>
  <c r="W917" i="1"/>
  <c r="V917" i="1"/>
  <c r="X916" i="1"/>
  <c r="W916" i="1"/>
  <c r="V916" i="1"/>
  <c r="X915" i="1"/>
  <c r="W915" i="1"/>
  <c r="V915" i="1"/>
  <c r="X914" i="1"/>
  <c r="W914" i="1"/>
  <c r="V914" i="1"/>
  <c r="X913" i="1"/>
  <c r="W913" i="1"/>
  <c r="V913" i="1"/>
  <c r="X912" i="1"/>
  <c r="W912" i="1"/>
  <c r="V912" i="1"/>
  <c r="X911" i="1"/>
  <c r="W911" i="1"/>
  <c r="V911" i="1"/>
  <c r="X910" i="1"/>
  <c r="W910" i="1"/>
  <c r="V910" i="1"/>
  <c r="X909" i="1"/>
  <c r="W909" i="1"/>
  <c r="V909" i="1"/>
  <c r="X908" i="1"/>
  <c r="W908" i="1"/>
  <c r="V908" i="1"/>
  <c r="X907" i="1"/>
  <c r="W907" i="1"/>
  <c r="V907" i="1"/>
  <c r="X906" i="1"/>
  <c r="W906" i="1"/>
  <c r="V906" i="1"/>
  <c r="X905" i="1"/>
  <c r="W905" i="1"/>
  <c r="V905" i="1"/>
  <c r="X904" i="1"/>
  <c r="W904" i="1"/>
  <c r="V904" i="1"/>
  <c r="X903" i="1"/>
  <c r="W903" i="1"/>
  <c r="V903" i="1"/>
  <c r="X902" i="1"/>
  <c r="W902" i="1"/>
  <c r="V902" i="1"/>
  <c r="X901" i="1"/>
  <c r="W901" i="1"/>
  <c r="V901" i="1"/>
  <c r="X900" i="1"/>
  <c r="W900" i="1"/>
  <c r="V900" i="1"/>
  <c r="X899" i="1"/>
  <c r="W899" i="1"/>
  <c r="V899" i="1"/>
  <c r="X898" i="1"/>
  <c r="W898" i="1"/>
  <c r="V898" i="1"/>
  <c r="X897" i="1"/>
  <c r="W897" i="1"/>
  <c r="V897" i="1"/>
  <c r="X896" i="1"/>
  <c r="W896" i="1"/>
  <c r="V896" i="1"/>
  <c r="X895" i="1"/>
  <c r="W895" i="1"/>
  <c r="V895" i="1"/>
  <c r="X894" i="1"/>
  <c r="W894" i="1"/>
  <c r="V894" i="1"/>
  <c r="X893" i="1"/>
  <c r="W893" i="1"/>
  <c r="V893" i="1"/>
  <c r="X892" i="1"/>
  <c r="W892" i="1"/>
  <c r="V892" i="1"/>
  <c r="X891" i="1"/>
  <c r="W891" i="1"/>
  <c r="V891" i="1"/>
  <c r="X890" i="1"/>
  <c r="W890" i="1"/>
  <c r="V890" i="1"/>
  <c r="X889" i="1"/>
  <c r="W889" i="1"/>
  <c r="V889" i="1"/>
  <c r="X888" i="1"/>
  <c r="W888" i="1"/>
  <c r="V888" i="1"/>
  <c r="X887" i="1"/>
  <c r="W887" i="1"/>
  <c r="V887" i="1"/>
  <c r="X886" i="1"/>
  <c r="W886" i="1"/>
  <c r="V886" i="1"/>
  <c r="X885" i="1"/>
  <c r="W885" i="1"/>
  <c r="V885" i="1"/>
  <c r="X884" i="1"/>
  <c r="W884" i="1"/>
  <c r="V884" i="1"/>
  <c r="X883" i="1"/>
  <c r="W883" i="1"/>
  <c r="V883" i="1"/>
  <c r="X882" i="1"/>
  <c r="W882" i="1"/>
  <c r="V882" i="1"/>
  <c r="X881" i="1"/>
  <c r="W881" i="1"/>
  <c r="V881" i="1"/>
  <c r="X880" i="1"/>
  <c r="W880" i="1"/>
  <c r="V880" i="1"/>
  <c r="X879" i="1"/>
  <c r="W879" i="1"/>
  <c r="V879" i="1"/>
  <c r="X878" i="1"/>
  <c r="W878" i="1"/>
  <c r="V878" i="1"/>
  <c r="X877" i="1"/>
  <c r="W877" i="1"/>
  <c r="V877" i="1"/>
  <c r="X876" i="1"/>
  <c r="W876" i="1"/>
  <c r="V876" i="1"/>
  <c r="X875" i="1"/>
  <c r="W875" i="1"/>
  <c r="V875" i="1"/>
  <c r="X874" i="1"/>
  <c r="W874" i="1"/>
  <c r="V874" i="1"/>
  <c r="X873" i="1"/>
  <c r="W873" i="1"/>
  <c r="V873" i="1"/>
  <c r="X872" i="1"/>
  <c r="W872" i="1"/>
  <c r="V872" i="1"/>
  <c r="X871" i="1"/>
  <c r="W871" i="1"/>
  <c r="V871" i="1"/>
  <c r="X870" i="1"/>
  <c r="W870" i="1"/>
  <c r="V870" i="1"/>
  <c r="X869" i="1"/>
  <c r="W869" i="1"/>
  <c r="V869" i="1"/>
  <c r="X868" i="1"/>
  <c r="W868" i="1"/>
  <c r="V868" i="1"/>
  <c r="X867" i="1"/>
  <c r="W867" i="1"/>
  <c r="V867" i="1"/>
  <c r="X866" i="1"/>
  <c r="W866" i="1"/>
  <c r="V866" i="1"/>
  <c r="X865" i="1"/>
  <c r="W865" i="1"/>
  <c r="V865" i="1"/>
  <c r="X864" i="1"/>
  <c r="W864" i="1"/>
  <c r="V864" i="1"/>
  <c r="X863" i="1"/>
  <c r="W863" i="1"/>
  <c r="V863" i="1"/>
  <c r="X862" i="1"/>
  <c r="W862" i="1"/>
  <c r="V862" i="1"/>
  <c r="X861" i="1"/>
  <c r="W861" i="1"/>
  <c r="V861" i="1"/>
  <c r="X860" i="1"/>
  <c r="W860" i="1"/>
  <c r="V860" i="1"/>
  <c r="X859" i="1"/>
  <c r="W859" i="1"/>
  <c r="V859" i="1"/>
  <c r="X858" i="1"/>
  <c r="W858" i="1"/>
  <c r="V858" i="1"/>
  <c r="X857" i="1"/>
  <c r="W857" i="1"/>
  <c r="V857" i="1"/>
  <c r="X856" i="1"/>
  <c r="W856" i="1"/>
  <c r="V856" i="1"/>
  <c r="X855" i="1"/>
  <c r="W855" i="1"/>
  <c r="V855" i="1"/>
  <c r="X854" i="1"/>
  <c r="W854" i="1"/>
  <c r="V854" i="1"/>
  <c r="X853" i="1"/>
  <c r="W853" i="1"/>
  <c r="V853" i="1"/>
  <c r="X852" i="1"/>
  <c r="W852" i="1"/>
  <c r="V852" i="1"/>
  <c r="X851" i="1"/>
  <c r="W851" i="1"/>
  <c r="V851" i="1"/>
  <c r="X850" i="1"/>
  <c r="W850" i="1"/>
  <c r="V850" i="1"/>
  <c r="X849" i="1"/>
  <c r="W849" i="1"/>
  <c r="V849" i="1"/>
  <c r="X848" i="1"/>
  <c r="W848" i="1"/>
  <c r="V848" i="1"/>
  <c r="X847" i="1"/>
  <c r="W847" i="1"/>
  <c r="V847" i="1"/>
  <c r="X846" i="1"/>
  <c r="W846" i="1"/>
  <c r="V846" i="1"/>
  <c r="X845" i="1"/>
  <c r="W845" i="1"/>
  <c r="V845" i="1"/>
  <c r="X844" i="1"/>
  <c r="W844" i="1"/>
  <c r="V844" i="1"/>
  <c r="X843" i="1"/>
  <c r="W843" i="1"/>
  <c r="V843" i="1"/>
  <c r="X842" i="1"/>
  <c r="W842" i="1"/>
  <c r="V842" i="1"/>
  <c r="X841" i="1"/>
  <c r="W841" i="1"/>
  <c r="V841" i="1"/>
  <c r="X840" i="1"/>
  <c r="W840" i="1"/>
  <c r="V840" i="1"/>
  <c r="X839" i="1"/>
  <c r="W839" i="1"/>
  <c r="V839" i="1"/>
  <c r="X838" i="1"/>
  <c r="W838" i="1"/>
  <c r="V838" i="1"/>
  <c r="X837" i="1"/>
  <c r="W837" i="1"/>
  <c r="V837" i="1"/>
  <c r="X836" i="1"/>
  <c r="W836" i="1"/>
  <c r="V836" i="1"/>
  <c r="X835" i="1"/>
  <c r="W835" i="1"/>
  <c r="V835" i="1"/>
  <c r="X834" i="1"/>
  <c r="W834" i="1"/>
  <c r="V834" i="1"/>
  <c r="X833" i="1"/>
  <c r="W833" i="1"/>
  <c r="V833" i="1"/>
  <c r="X832" i="1"/>
  <c r="W832" i="1"/>
  <c r="V832" i="1"/>
  <c r="X831" i="1"/>
  <c r="W831" i="1"/>
  <c r="V831" i="1"/>
  <c r="X830" i="1"/>
  <c r="W830" i="1"/>
  <c r="V830" i="1"/>
  <c r="X829" i="1"/>
  <c r="W829" i="1"/>
  <c r="V829" i="1"/>
  <c r="X828" i="1"/>
  <c r="W828" i="1"/>
  <c r="V828" i="1"/>
  <c r="X827" i="1"/>
  <c r="W827" i="1"/>
  <c r="V827" i="1"/>
  <c r="X826" i="1"/>
  <c r="W826" i="1"/>
  <c r="V826" i="1"/>
  <c r="X825" i="1"/>
  <c r="W825" i="1"/>
  <c r="V825" i="1"/>
  <c r="X824" i="1"/>
  <c r="W824" i="1"/>
  <c r="V824" i="1"/>
  <c r="X823" i="1"/>
  <c r="W823" i="1"/>
  <c r="V823" i="1"/>
  <c r="X822" i="1"/>
  <c r="W822" i="1"/>
  <c r="V822" i="1"/>
  <c r="X821" i="1"/>
  <c r="W821" i="1"/>
  <c r="V821" i="1"/>
  <c r="X820" i="1"/>
  <c r="W820" i="1"/>
  <c r="V820" i="1"/>
  <c r="X819" i="1"/>
  <c r="W819" i="1"/>
  <c r="V819" i="1"/>
  <c r="X818" i="1"/>
  <c r="W818" i="1"/>
  <c r="V818" i="1"/>
  <c r="X817" i="1"/>
  <c r="W817" i="1"/>
  <c r="V817" i="1"/>
  <c r="X816" i="1"/>
  <c r="W816" i="1"/>
  <c r="V816" i="1"/>
  <c r="X815" i="1"/>
  <c r="W815" i="1"/>
  <c r="V815" i="1"/>
  <c r="X814" i="1"/>
  <c r="W814" i="1"/>
  <c r="V814" i="1"/>
  <c r="X813" i="1"/>
  <c r="W813" i="1"/>
  <c r="V813" i="1"/>
  <c r="X812" i="1"/>
  <c r="W812" i="1"/>
  <c r="V812" i="1"/>
  <c r="X811" i="1"/>
  <c r="W811" i="1"/>
  <c r="V811" i="1"/>
  <c r="X810" i="1"/>
  <c r="W810" i="1"/>
  <c r="V810" i="1"/>
  <c r="X809" i="1"/>
  <c r="W809" i="1"/>
  <c r="V809" i="1"/>
  <c r="X808" i="1"/>
  <c r="W808" i="1"/>
  <c r="V808" i="1"/>
  <c r="X807" i="1"/>
  <c r="W807" i="1"/>
  <c r="V807" i="1"/>
  <c r="X806" i="1"/>
  <c r="W806" i="1"/>
  <c r="V806" i="1"/>
  <c r="X805" i="1"/>
  <c r="W805" i="1"/>
  <c r="V805" i="1"/>
  <c r="X804" i="1"/>
  <c r="W804" i="1"/>
  <c r="V804" i="1"/>
  <c r="X803" i="1"/>
  <c r="W803" i="1"/>
  <c r="V803" i="1"/>
  <c r="X802" i="1"/>
  <c r="W802" i="1"/>
  <c r="V802" i="1"/>
  <c r="X801" i="1"/>
  <c r="W801" i="1"/>
  <c r="V801" i="1"/>
  <c r="X800" i="1"/>
  <c r="W800" i="1"/>
  <c r="V800" i="1"/>
  <c r="X799" i="1"/>
  <c r="W799" i="1"/>
  <c r="V799" i="1"/>
  <c r="X798" i="1"/>
  <c r="W798" i="1"/>
  <c r="V798" i="1"/>
  <c r="X797" i="1"/>
  <c r="W797" i="1"/>
  <c r="V797" i="1"/>
  <c r="X796" i="1"/>
  <c r="W796" i="1"/>
  <c r="V796" i="1"/>
  <c r="X795" i="1"/>
  <c r="W795" i="1"/>
  <c r="V795" i="1"/>
  <c r="X794" i="1"/>
  <c r="W794" i="1"/>
  <c r="V794" i="1"/>
  <c r="X793" i="1"/>
  <c r="W793" i="1"/>
  <c r="V793" i="1"/>
  <c r="X792" i="1"/>
  <c r="W792" i="1"/>
  <c r="V792" i="1"/>
  <c r="X791" i="1"/>
  <c r="W791" i="1"/>
  <c r="V791" i="1"/>
  <c r="X790" i="1"/>
  <c r="W790" i="1"/>
  <c r="V790" i="1"/>
  <c r="X789" i="1"/>
  <c r="W789" i="1"/>
  <c r="V789" i="1"/>
  <c r="X788" i="1"/>
  <c r="W788" i="1"/>
  <c r="V788" i="1"/>
  <c r="X787" i="1"/>
  <c r="W787" i="1"/>
  <c r="V787" i="1"/>
  <c r="X786" i="1"/>
  <c r="W786" i="1"/>
  <c r="V786" i="1"/>
  <c r="X785" i="1"/>
  <c r="W785" i="1"/>
  <c r="V785" i="1"/>
  <c r="X784" i="1"/>
  <c r="W784" i="1"/>
  <c r="V784" i="1"/>
  <c r="X783" i="1"/>
  <c r="W783" i="1"/>
  <c r="V783" i="1"/>
  <c r="X782" i="1"/>
  <c r="W782" i="1"/>
  <c r="V782" i="1"/>
  <c r="X781" i="1"/>
  <c r="W781" i="1"/>
  <c r="V781" i="1"/>
  <c r="X780" i="1"/>
  <c r="W780" i="1"/>
  <c r="V780" i="1"/>
  <c r="X779" i="1"/>
  <c r="W779" i="1"/>
  <c r="V779" i="1"/>
  <c r="X778" i="1"/>
  <c r="W778" i="1"/>
  <c r="V778" i="1"/>
  <c r="X777" i="1"/>
  <c r="W777" i="1"/>
  <c r="V777" i="1"/>
  <c r="X776" i="1"/>
  <c r="W776" i="1"/>
  <c r="V776" i="1"/>
  <c r="X775" i="1"/>
  <c r="W775" i="1"/>
  <c r="V775" i="1"/>
  <c r="X774" i="1"/>
  <c r="W774" i="1"/>
  <c r="V774" i="1"/>
  <c r="X773" i="1"/>
  <c r="W773" i="1"/>
  <c r="V773" i="1"/>
  <c r="X772" i="1"/>
  <c r="W772" i="1"/>
  <c r="V772" i="1"/>
  <c r="X771" i="1"/>
  <c r="W771" i="1"/>
  <c r="V771" i="1"/>
  <c r="X770" i="1"/>
  <c r="W770" i="1"/>
  <c r="V770" i="1"/>
  <c r="X769" i="1"/>
  <c r="W769" i="1"/>
  <c r="V769" i="1"/>
  <c r="X768" i="1"/>
  <c r="W768" i="1"/>
  <c r="V768" i="1"/>
  <c r="X767" i="1"/>
  <c r="W767" i="1"/>
  <c r="V767" i="1"/>
  <c r="X766" i="1"/>
  <c r="W766" i="1"/>
  <c r="V766" i="1"/>
  <c r="X765" i="1"/>
  <c r="W765" i="1"/>
  <c r="V765" i="1"/>
  <c r="X764" i="1"/>
  <c r="W764" i="1"/>
  <c r="V764" i="1"/>
  <c r="X763" i="1"/>
  <c r="W763" i="1"/>
  <c r="V763" i="1"/>
  <c r="X762" i="1"/>
  <c r="W762" i="1"/>
  <c r="V762" i="1"/>
  <c r="X761" i="1"/>
  <c r="W761" i="1"/>
  <c r="V761" i="1"/>
  <c r="X760" i="1"/>
  <c r="W760" i="1"/>
  <c r="V760" i="1"/>
  <c r="X759" i="1"/>
  <c r="W759" i="1"/>
  <c r="V759" i="1"/>
  <c r="X758" i="1"/>
  <c r="W758" i="1"/>
  <c r="V758" i="1"/>
  <c r="X757" i="1"/>
  <c r="W757" i="1"/>
  <c r="V757" i="1"/>
  <c r="X756" i="1"/>
  <c r="W756" i="1"/>
  <c r="V756" i="1"/>
  <c r="X755" i="1"/>
  <c r="W755" i="1"/>
  <c r="V755" i="1"/>
  <c r="X754" i="1"/>
  <c r="W754" i="1"/>
  <c r="V754" i="1"/>
  <c r="X753" i="1"/>
  <c r="W753" i="1"/>
  <c r="V753" i="1"/>
  <c r="X752" i="1"/>
  <c r="W752" i="1"/>
  <c r="V752" i="1"/>
  <c r="X751" i="1"/>
  <c r="W751" i="1"/>
  <c r="V751" i="1"/>
  <c r="X750" i="1"/>
  <c r="W750" i="1"/>
  <c r="V750" i="1"/>
  <c r="X749" i="1"/>
  <c r="W749" i="1"/>
  <c r="V749" i="1"/>
  <c r="X748" i="1"/>
  <c r="W748" i="1"/>
  <c r="V748" i="1"/>
  <c r="X747" i="1"/>
  <c r="W747" i="1"/>
  <c r="V747" i="1"/>
  <c r="X746" i="1"/>
  <c r="W746" i="1"/>
  <c r="V746" i="1"/>
  <c r="X745" i="1"/>
  <c r="W745" i="1"/>
  <c r="V745" i="1"/>
  <c r="X744" i="1"/>
  <c r="W744" i="1"/>
  <c r="V744" i="1"/>
  <c r="X743" i="1"/>
  <c r="W743" i="1"/>
  <c r="V743" i="1"/>
  <c r="X742" i="1"/>
  <c r="W742" i="1"/>
  <c r="V742" i="1"/>
  <c r="X741" i="1"/>
  <c r="W741" i="1"/>
  <c r="V741" i="1"/>
  <c r="X740" i="1"/>
  <c r="W740" i="1"/>
  <c r="V740" i="1"/>
  <c r="X739" i="1"/>
  <c r="W739" i="1"/>
  <c r="V739" i="1"/>
  <c r="X738" i="1"/>
  <c r="W738" i="1"/>
  <c r="V738" i="1"/>
  <c r="X737" i="1"/>
  <c r="W737" i="1"/>
  <c r="V737" i="1"/>
  <c r="X736" i="1"/>
  <c r="W736" i="1"/>
  <c r="V736" i="1"/>
  <c r="X735" i="1"/>
  <c r="W735" i="1"/>
  <c r="V735" i="1"/>
  <c r="X734" i="1"/>
  <c r="W734" i="1"/>
  <c r="V734" i="1"/>
  <c r="X733" i="1"/>
  <c r="W733" i="1"/>
  <c r="V733" i="1"/>
  <c r="X732" i="1"/>
  <c r="W732" i="1"/>
  <c r="V732" i="1"/>
  <c r="X731" i="1"/>
  <c r="W731" i="1"/>
  <c r="V731" i="1"/>
  <c r="X730" i="1"/>
  <c r="W730" i="1"/>
  <c r="V730" i="1"/>
  <c r="X729" i="1"/>
  <c r="W729" i="1"/>
  <c r="V729" i="1"/>
  <c r="X728" i="1"/>
  <c r="W728" i="1"/>
  <c r="V728" i="1"/>
  <c r="X727" i="1"/>
  <c r="W727" i="1"/>
  <c r="V727" i="1"/>
  <c r="X726" i="1"/>
  <c r="W726" i="1"/>
  <c r="V726" i="1"/>
  <c r="X725" i="1"/>
  <c r="W725" i="1"/>
  <c r="V725" i="1"/>
  <c r="X724" i="1"/>
  <c r="W724" i="1"/>
  <c r="V724" i="1"/>
  <c r="X723" i="1"/>
  <c r="W723" i="1"/>
  <c r="V723" i="1"/>
  <c r="X722" i="1"/>
  <c r="W722" i="1"/>
  <c r="V722" i="1"/>
  <c r="X721" i="1"/>
  <c r="W721" i="1"/>
  <c r="V721" i="1"/>
  <c r="X720" i="1"/>
  <c r="W720" i="1"/>
  <c r="V720" i="1"/>
  <c r="X719" i="1"/>
  <c r="W719" i="1"/>
  <c r="V719" i="1"/>
  <c r="X718" i="1"/>
  <c r="W718" i="1"/>
  <c r="V718" i="1"/>
  <c r="X717" i="1"/>
  <c r="W717" i="1"/>
  <c r="V717" i="1"/>
  <c r="X716" i="1"/>
  <c r="W716" i="1"/>
  <c r="V716" i="1"/>
  <c r="X715" i="1"/>
  <c r="W715" i="1"/>
  <c r="V715" i="1"/>
  <c r="X714" i="1"/>
  <c r="W714" i="1"/>
  <c r="V714" i="1"/>
  <c r="X713" i="1"/>
  <c r="W713" i="1"/>
  <c r="V713" i="1"/>
  <c r="X712" i="1"/>
  <c r="W712" i="1"/>
  <c r="V712" i="1"/>
  <c r="X711" i="1"/>
  <c r="W711" i="1"/>
  <c r="V711" i="1"/>
  <c r="X710" i="1"/>
  <c r="W710" i="1"/>
  <c r="V710" i="1"/>
  <c r="X709" i="1"/>
  <c r="W709" i="1"/>
  <c r="V709" i="1"/>
  <c r="X708" i="1"/>
  <c r="W708" i="1"/>
  <c r="V708" i="1"/>
  <c r="X707" i="1"/>
  <c r="W707" i="1"/>
  <c r="V707" i="1"/>
  <c r="X706" i="1"/>
  <c r="W706" i="1"/>
  <c r="V706" i="1"/>
  <c r="X705" i="1"/>
  <c r="W705" i="1"/>
  <c r="V705" i="1"/>
  <c r="X704" i="1"/>
  <c r="W704" i="1"/>
  <c r="V704" i="1"/>
  <c r="X703" i="1"/>
  <c r="W703" i="1"/>
  <c r="V703" i="1"/>
  <c r="X702" i="1"/>
  <c r="W702" i="1"/>
  <c r="V702" i="1"/>
  <c r="X701" i="1"/>
  <c r="W701" i="1"/>
  <c r="V701" i="1"/>
  <c r="X700" i="1"/>
  <c r="W700" i="1"/>
  <c r="V700" i="1"/>
  <c r="X699" i="1"/>
  <c r="W699" i="1"/>
  <c r="V699" i="1"/>
  <c r="X698" i="1"/>
  <c r="W698" i="1"/>
  <c r="V698" i="1"/>
  <c r="X697" i="1"/>
  <c r="W697" i="1"/>
  <c r="V697" i="1"/>
  <c r="X696" i="1"/>
  <c r="W696" i="1"/>
  <c r="V696" i="1"/>
  <c r="X695" i="1"/>
  <c r="W695" i="1"/>
  <c r="V695" i="1"/>
  <c r="X694" i="1"/>
  <c r="W694" i="1"/>
  <c r="V694" i="1"/>
  <c r="X693" i="1"/>
  <c r="W693" i="1"/>
  <c r="V693" i="1"/>
  <c r="X692" i="1"/>
  <c r="W692" i="1"/>
  <c r="V692" i="1"/>
  <c r="X691" i="1"/>
  <c r="W691" i="1"/>
  <c r="V691" i="1"/>
  <c r="X690" i="1"/>
  <c r="W690" i="1"/>
  <c r="V690" i="1"/>
  <c r="X689" i="1"/>
  <c r="W689" i="1"/>
  <c r="V689" i="1"/>
  <c r="X688" i="1"/>
  <c r="W688" i="1"/>
  <c r="V688" i="1"/>
  <c r="X687" i="1"/>
  <c r="W687" i="1"/>
  <c r="V687" i="1"/>
  <c r="X686" i="1"/>
  <c r="W686" i="1"/>
  <c r="V686" i="1"/>
  <c r="X685" i="1"/>
  <c r="W685" i="1"/>
  <c r="V685" i="1"/>
  <c r="X684" i="1"/>
  <c r="W684" i="1"/>
  <c r="V684" i="1"/>
  <c r="X683" i="1"/>
  <c r="W683" i="1"/>
  <c r="V683" i="1"/>
  <c r="X682" i="1"/>
  <c r="W682" i="1"/>
  <c r="V682" i="1"/>
  <c r="X681" i="1"/>
  <c r="W681" i="1"/>
  <c r="V681" i="1"/>
  <c r="X680" i="1"/>
  <c r="W680" i="1"/>
  <c r="V680" i="1"/>
  <c r="X679" i="1"/>
  <c r="W679" i="1"/>
  <c r="V679" i="1"/>
  <c r="X678" i="1"/>
  <c r="W678" i="1"/>
  <c r="V678" i="1"/>
  <c r="X677" i="1"/>
  <c r="W677" i="1"/>
  <c r="V677" i="1"/>
  <c r="X676" i="1"/>
  <c r="W676" i="1"/>
  <c r="V676" i="1"/>
  <c r="X675" i="1"/>
  <c r="W675" i="1"/>
  <c r="V675" i="1"/>
  <c r="X674" i="1"/>
  <c r="W674" i="1"/>
  <c r="V674" i="1"/>
  <c r="X673" i="1"/>
  <c r="W673" i="1"/>
  <c r="V673" i="1"/>
  <c r="X672" i="1"/>
  <c r="W672" i="1"/>
  <c r="V672" i="1"/>
  <c r="X671" i="1"/>
  <c r="W671" i="1"/>
  <c r="V671" i="1"/>
  <c r="X670" i="1"/>
  <c r="W670" i="1"/>
  <c r="V670" i="1"/>
  <c r="X669" i="1"/>
  <c r="W669" i="1"/>
  <c r="V669" i="1"/>
  <c r="X668" i="1"/>
  <c r="W668" i="1"/>
  <c r="V668" i="1"/>
  <c r="X667" i="1"/>
  <c r="W667" i="1"/>
  <c r="V667" i="1"/>
  <c r="X666" i="1"/>
  <c r="W666" i="1"/>
  <c r="V666" i="1"/>
  <c r="X665" i="1"/>
  <c r="W665" i="1"/>
  <c r="V665" i="1"/>
  <c r="X664" i="1"/>
  <c r="W664" i="1"/>
  <c r="V664" i="1"/>
  <c r="X663" i="1"/>
  <c r="W663" i="1"/>
  <c r="V663" i="1"/>
  <c r="X662" i="1"/>
  <c r="W662" i="1"/>
  <c r="V662" i="1"/>
  <c r="X661" i="1"/>
  <c r="W661" i="1"/>
  <c r="V661" i="1"/>
  <c r="X660" i="1"/>
  <c r="W660" i="1"/>
  <c r="V660" i="1"/>
  <c r="X659" i="1"/>
  <c r="W659" i="1"/>
  <c r="V659" i="1"/>
  <c r="X658" i="1"/>
  <c r="W658" i="1"/>
  <c r="V658" i="1"/>
  <c r="X657" i="1"/>
  <c r="W657" i="1"/>
  <c r="V657" i="1"/>
  <c r="X656" i="1"/>
  <c r="W656" i="1"/>
  <c r="V656" i="1"/>
  <c r="X655" i="1"/>
  <c r="W655" i="1"/>
  <c r="V655" i="1"/>
  <c r="X654" i="1"/>
  <c r="W654" i="1"/>
  <c r="V654" i="1"/>
  <c r="X653" i="1"/>
  <c r="W653" i="1"/>
  <c r="V653" i="1"/>
  <c r="X652" i="1"/>
  <c r="W652" i="1"/>
  <c r="V652" i="1"/>
  <c r="X651" i="1"/>
  <c r="W651" i="1"/>
  <c r="V651" i="1"/>
  <c r="X650" i="1"/>
  <c r="W650" i="1"/>
  <c r="V650" i="1"/>
  <c r="X649" i="1"/>
  <c r="W649" i="1"/>
  <c r="V649" i="1"/>
  <c r="X648" i="1"/>
  <c r="W648" i="1"/>
  <c r="V648" i="1"/>
  <c r="X647" i="1"/>
  <c r="W647" i="1"/>
  <c r="V647" i="1"/>
  <c r="X646" i="1"/>
  <c r="W646" i="1"/>
  <c r="V646" i="1"/>
  <c r="X645" i="1"/>
  <c r="W645" i="1"/>
  <c r="V645" i="1"/>
  <c r="X644" i="1"/>
  <c r="W644" i="1"/>
  <c r="V644" i="1"/>
  <c r="X643" i="1"/>
  <c r="W643" i="1"/>
  <c r="V643" i="1"/>
  <c r="X642" i="1"/>
  <c r="W642" i="1"/>
  <c r="V642" i="1"/>
  <c r="X641" i="1"/>
  <c r="W641" i="1"/>
  <c r="V641" i="1"/>
  <c r="X640" i="1"/>
  <c r="W640" i="1"/>
  <c r="V640" i="1"/>
  <c r="X639" i="1"/>
  <c r="W639" i="1"/>
  <c r="V639" i="1"/>
  <c r="X638" i="1"/>
  <c r="W638" i="1"/>
  <c r="V638" i="1"/>
  <c r="X637" i="1"/>
  <c r="W637" i="1"/>
  <c r="V637" i="1"/>
  <c r="X636" i="1"/>
  <c r="W636" i="1"/>
  <c r="V636" i="1"/>
  <c r="X635" i="1"/>
  <c r="W635" i="1"/>
  <c r="V635" i="1"/>
  <c r="X634" i="1"/>
  <c r="W634" i="1"/>
  <c r="V634" i="1"/>
  <c r="X633" i="1"/>
  <c r="W633" i="1"/>
  <c r="V633" i="1"/>
  <c r="X632" i="1"/>
  <c r="W632" i="1"/>
  <c r="V632" i="1"/>
  <c r="X631" i="1"/>
  <c r="W631" i="1"/>
  <c r="V631" i="1"/>
  <c r="X630" i="1"/>
  <c r="W630" i="1"/>
  <c r="V630" i="1"/>
  <c r="X629" i="1"/>
  <c r="W629" i="1"/>
  <c r="V629" i="1"/>
  <c r="X628" i="1"/>
  <c r="W628" i="1"/>
  <c r="V628" i="1"/>
  <c r="X627" i="1"/>
  <c r="W627" i="1"/>
  <c r="V627" i="1"/>
  <c r="X626" i="1"/>
  <c r="W626" i="1"/>
  <c r="V626" i="1"/>
  <c r="X625" i="1"/>
  <c r="W625" i="1"/>
  <c r="V625" i="1"/>
  <c r="X624" i="1"/>
  <c r="W624" i="1"/>
  <c r="V624" i="1"/>
  <c r="X623" i="1"/>
  <c r="W623" i="1"/>
  <c r="V623" i="1"/>
  <c r="X622" i="1"/>
  <c r="W622" i="1"/>
  <c r="V622" i="1"/>
  <c r="X621" i="1"/>
  <c r="W621" i="1"/>
  <c r="V621" i="1"/>
  <c r="X620" i="1"/>
  <c r="W620" i="1"/>
  <c r="V620" i="1"/>
  <c r="X619" i="1"/>
  <c r="W619" i="1"/>
  <c r="V619" i="1"/>
  <c r="X618" i="1"/>
  <c r="W618" i="1"/>
  <c r="V618" i="1"/>
  <c r="X617" i="1"/>
  <c r="W617" i="1"/>
  <c r="V617" i="1"/>
  <c r="X616" i="1"/>
  <c r="W616" i="1"/>
  <c r="V616" i="1"/>
  <c r="X615" i="1"/>
  <c r="W615" i="1"/>
  <c r="V615" i="1"/>
  <c r="X614" i="1"/>
  <c r="W614" i="1"/>
  <c r="V614" i="1"/>
  <c r="X613" i="1"/>
  <c r="W613" i="1"/>
  <c r="V613" i="1"/>
  <c r="X612" i="1"/>
  <c r="W612" i="1"/>
  <c r="V612" i="1"/>
  <c r="X611" i="1"/>
  <c r="W611" i="1"/>
  <c r="V611" i="1"/>
  <c r="X610" i="1"/>
  <c r="W610" i="1"/>
  <c r="V610" i="1"/>
  <c r="X609" i="1"/>
  <c r="W609" i="1"/>
  <c r="V609" i="1"/>
  <c r="X608" i="1"/>
  <c r="W608" i="1"/>
  <c r="V608" i="1"/>
  <c r="X607" i="1"/>
  <c r="W607" i="1"/>
  <c r="V607" i="1"/>
  <c r="X606" i="1"/>
  <c r="W606" i="1"/>
  <c r="V606" i="1"/>
  <c r="X605" i="1"/>
  <c r="W605" i="1"/>
  <c r="V605" i="1"/>
  <c r="X604" i="1"/>
  <c r="W604" i="1"/>
  <c r="V604" i="1"/>
  <c r="X603" i="1"/>
  <c r="W603" i="1"/>
  <c r="V603" i="1"/>
  <c r="X602" i="1"/>
  <c r="W602" i="1"/>
  <c r="V602" i="1"/>
  <c r="X601" i="1"/>
  <c r="W601" i="1"/>
  <c r="V601" i="1"/>
  <c r="X600" i="1"/>
  <c r="W600" i="1"/>
  <c r="V600" i="1"/>
  <c r="X599" i="1"/>
  <c r="W599" i="1"/>
  <c r="V599" i="1"/>
  <c r="X598" i="1"/>
  <c r="W598" i="1"/>
  <c r="V598" i="1"/>
  <c r="X597" i="1"/>
  <c r="W597" i="1"/>
  <c r="V597" i="1"/>
  <c r="X596" i="1"/>
  <c r="W596" i="1"/>
  <c r="V596" i="1"/>
  <c r="X595" i="1"/>
  <c r="W595" i="1"/>
  <c r="V595" i="1"/>
  <c r="X594" i="1"/>
  <c r="W594" i="1"/>
  <c r="V594" i="1"/>
  <c r="X593" i="1"/>
  <c r="W593" i="1"/>
  <c r="V593" i="1"/>
  <c r="X592" i="1"/>
  <c r="W592" i="1"/>
  <c r="V592" i="1"/>
  <c r="X591" i="1"/>
  <c r="W591" i="1"/>
  <c r="V591" i="1"/>
  <c r="X590" i="1"/>
  <c r="W590" i="1"/>
  <c r="V590" i="1"/>
  <c r="X589" i="1"/>
  <c r="W589" i="1"/>
  <c r="V589" i="1"/>
  <c r="X588" i="1"/>
  <c r="W588" i="1"/>
  <c r="V588" i="1"/>
  <c r="X587" i="1"/>
  <c r="W587" i="1"/>
  <c r="V587" i="1"/>
  <c r="X586" i="1"/>
  <c r="W586" i="1"/>
  <c r="V586" i="1"/>
  <c r="X585" i="1"/>
  <c r="W585" i="1"/>
  <c r="V585" i="1"/>
  <c r="X584" i="1"/>
  <c r="W584" i="1"/>
  <c r="V584" i="1"/>
  <c r="X583" i="1"/>
  <c r="W583" i="1"/>
  <c r="V583" i="1"/>
  <c r="X582" i="1"/>
  <c r="W582" i="1"/>
  <c r="V582" i="1"/>
  <c r="X581" i="1"/>
  <c r="W581" i="1"/>
  <c r="V581" i="1"/>
  <c r="X580" i="1"/>
  <c r="W580" i="1"/>
  <c r="V580" i="1"/>
  <c r="X579" i="1"/>
  <c r="W579" i="1"/>
  <c r="V579" i="1"/>
  <c r="X578" i="1"/>
  <c r="W578" i="1"/>
  <c r="V578" i="1"/>
  <c r="X577" i="1"/>
  <c r="W577" i="1"/>
  <c r="V577" i="1"/>
  <c r="X576" i="1"/>
  <c r="W576" i="1"/>
  <c r="V576" i="1"/>
  <c r="X575" i="1"/>
  <c r="W575" i="1"/>
  <c r="V575" i="1"/>
  <c r="X574" i="1"/>
  <c r="W574" i="1"/>
  <c r="V574" i="1"/>
  <c r="X573" i="1"/>
  <c r="W573" i="1"/>
  <c r="V573" i="1"/>
  <c r="X572" i="1"/>
  <c r="W572" i="1"/>
  <c r="V572" i="1"/>
  <c r="X571" i="1"/>
  <c r="W571" i="1"/>
  <c r="V571" i="1"/>
  <c r="X570" i="1"/>
  <c r="W570" i="1"/>
  <c r="V570" i="1"/>
  <c r="X569" i="1"/>
  <c r="W569" i="1"/>
  <c r="V569" i="1"/>
  <c r="X568" i="1"/>
  <c r="W568" i="1"/>
  <c r="V568" i="1"/>
  <c r="X567" i="1"/>
  <c r="W567" i="1"/>
  <c r="V567" i="1"/>
  <c r="X566" i="1"/>
  <c r="W566" i="1"/>
  <c r="V566" i="1"/>
  <c r="X565" i="1"/>
  <c r="W565" i="1"/>
  <c r="V565" i="1"/>
  <c r="X564" i="1"/>
  <c r="W564" i="1"/>
  <c r="V564" i="1"/>
  <c r="X563" i="1"/>
  <c r="W563" i="1"/>
  <c r="V563" i="1"/>
  <c r="X562" i="1"/>
  <c r="W562" i="1"/>
  <c r="V562" i="1"/>
  <c r="X561" i="1"/>
  <c r="W561" i="1"/>
  <c r="V561" i="1"/>
  <c r="X560" i="1"/>
  <c r="W560" i="1"/>
  <c r="V560" i="1"/>
  <c r="X559" i="1"/>
  <c r="W559" i="1"/>
  <c r="V559" i="1"/>
  <c r="X558" i="1"/>
  <c r="W558" i="1"/>
  <c r="V558" i="1"/>
  <c r="X557" i="1"/>
  <c r="W557" i="1"/>
  <c r="V557" i="1"/>
  <c r="X556" i="1"/>
  <c r="W556" i="1"/>
  <c r="V556" i="1"/>
  <c r="X555" i="1"/>
  <c r="W555" i="1"/>
  <c r="V555" i="1"/>
  <c r="X554" i="1"/>
  <c r="W554" i="1"/>
  <c r="V554" i="1"/>
  <c r="X553" i="1"/>
  <c r="W553" i="1"/>
  <c r="V553" i="1"/>
  <c r="X552" i="1"/>
  <c r="W552" i="1"/>
  <c r="V552" i="1"/>
  <c r="X551" i="1"/>
  <c r="W551" i="1"/>
  <c r="V551" i="1"/>
  <c r="X550" i="1"/>
  <c r="W550" i="1"/>
  <c r="V550" i="1"/>
  <c r="X549" i="1"/>
  <c r="W549" i="1"/>
  <c r="V549" i="1"/>
  <c r="X548" i="1"/>
  <c r="W548" i="1"/>
  <c r="V548" i="1"/>
  <c r="X547" i="1"/>
  <c r="W547" i="1"/>
  <c r="V547" i="1"/>
  <c r="X546" i="1"/>
  <c r="W546" i="1"/>
  <c r="V546" i="1"/>
  <c r="X545" i="1"/>
  <c r="W545" i="1"/>
  <c r="V545" i="1"/>
  <c r="X544" i="1"/>
  <c r="W544" i="1"/>
  <c r="V544" i="1"/>
  <c r="X543" i="1"/>
  <c r="W543" i="1"/>
  <c r="V543" i="1"/>
  <c r="X542" i="1"/>
  <c r="W542" i="1"/>
  <c r="V542" i="1"/>
  <c r="X541" i="1"/>
  <c r="W541" i="1"/>
  <c r="V541" i="1"/>
  <c r="X540" i="1"/>
  <c r="W540" i="1"/>
  <c r="V540" i="1"/>
  <c r="X539" i="1"/>
  <c r="W539" i="1"/>
  <c r="V539" i="1"/>
  <c r="X538" i="1"/>
  <c r="W538" i="1"/>
  <c r="V538" i="1"/>
  <c r="X537" i="1"/>
  <c r="W537" i="1"/>
  <c r="V537" i="1"/>
  <c r="X536" i="1"/>
  <c r="W536" i="1"/>
  <c r="V536" i="1"/>
  <c r="X535" i="1"/>
  <c r="W535" i="1"/>
  <c r="V535" i="1"/>
  <c r="X534" i="1"/>
  <c r="W534" i="1"/>
  <c r="V534" i="1"/>
  <c r="X533" i="1"/>
  <c r="W533" i="1"/>
  <c r="V533" i="1"/>
  <c r="X532" i="1"/>
  <c r="W532" i="1"/>
  <c r="V532" i="1"/>
  <c r="X531" i="1"/>
  <c r="W531" i="1"/>
  <c r="V531" i="1"/>
  <c r="X530" i="1"/>
  <c r="W530" i="1"/>
  <c r="V530" i="1"/>
  <c r="X529" i="1"/>
  <c r="W529" i="1"/>
  <c r="V529" i="1"/>
  <c r="X528" i="1"/>
  <c r="W528" i="1"/>
  <c r="V528" i="1"/>
  <c r="X527" i="1"/>
  <c r="W527" i="1"/>
  <c r="V527" i="1"/>
  <c r="X526" i="1"/>
  <c r="W526" i="1"/>
  <c r="V526" i="1"/>
  <c r="X525" i="1"/>
  <c r="W525" i="1"/>
  <c r="V525" i="1"/>
  <c r="X524" i="1"/>
  <c r="W524" i="1"/>
  <c r="V524" i="1"/>
  <c r="X523" i="1"/>
  <c r="W523" i="1"/>
  <c r="V523" i="1"/>
  <c r="X522" i="1"/>
  <c r="W522" i="1"/>
  <c r="V522" i="1"/>
  <c r="X521" i="1"/>
  <c r="W521" i="1"/>
  <c r="V521" i="1"/>
  <c r="X520" i="1"/>
  <c r="W520" i="1"/>
  <c r="V520" i="1"/>
  <c r="X519" i="1"/>
  <c r="W519" i="1"/>
  <c r="V519" i="1"/>
  <c r="X518" i="1"/>
  <c r="W518" i="1"/>
  <c r="V518" i="1"/>
  <c r="X517" i="1"/>
  <c r="W517" i="1"/>
  <c r="V517" i="1"/>
  <c r="X516" i="1"/>
  <c r="W516" i="1"/>
  <c r="V516" i="1"/>
  <c r="X515" i="1"/>
  <c r="W515" i="1"/>
  <c r="V515" i="1"/>
  <c r="X514" i="1"/>
  <c r="W514" i="1"/>
  <c r="V514" i="1"/>
  <c r="X513" i="1"/>
  <c r="W513" i="1"/>
  <c r="V513" i="1"/>
  <c r="X512" i="1"/>
  <c r="W512" i="1"/>
  <c r="V512" i="1"/>
  <c r="X511" i="1"/>
  <c r="W511" i="1"/>
  <c r="V511" i="1"/>
  <c r="X510" i="1"/>
  <c r="W510" i="1"/>
  <c r="V510" i="1"/>
  <c r="X509" i="1"/>
  <c r="W509" i="1"/>
  <c r="V509" i="1"/>
  <c r="X508" i="1"/>
  <c r="W508" i="1"/>
  <c r="V508" i="1"/>
  <c r="X507" i="1"/>
  <c r="W507" i="1"/>
  <c r="V507" i="1"/>
  <c r="X506" i="1"/>
  <c r="W506" i="1"/>
  <c r="V506" i="1"/>
  <c r="X505" i="1"/>
  <c r="W505" i="1"/>
  <c r="V505" i="1"/>
  <c r="X504" i="1"/>
  <c r="W504" i="1"/>
  <c r="V504" i="1"/>
  <c r="X503" i="1"/>
  <c r="W503" i="1"/>
  <c r="V503" i="1"/>
  <c r="X502" i="1"/>
  <c r="W502" i="1"/>
  <c r="V502" i="1"/>
  <c r="X501" i="1"/>
  <c r="W501" i="1"/>
  <c r="V501" i="1"/>
  <c r="X500" i="1"/>
  <c r="W500" i="1"/>
  <c r="V500" i="1"/>
  <c r="X499" i="1"/>
  <c r="W499" i="1"/>
  <c r="V499" i="1"/>
  <c r="X498" i="1"/>
  <c r="W498" i="1"/>
  <c r="V498" i="1"/>
  <c r="X497" i="1"/>
  <c r="W497" i="1"/>
  <c r="V497" i="1"/>
  <c r="X496" i="1"/>
  <c r="W496" i="1"/>
  <c r="V496" i="1"/>
  <c r="X495" i="1"/>
  <c r="W495" i="1"/>
  <c r="V495" i="1"/>
  <c r="X494" i="1"/>
  <c r="W494" i="1"/>
  <c r="V494" i="1"/>
  <c r="X493" i="1"/>
  <c r="W493" i="1"/>
  <c r="V493" i="1"/>
  <c r="X492" i="1"/>
  <c r="W492" i="1"/>
  <c r="V492" i="1"/>
  <c r="X491" i="1"/>
  <c r="W491" i="1"/>
  <c r="V491" i="1"/>
  <c r="X490" i="1"/>
  <c r="W490" i="1"/>
  <c r="V490" i="1"/>
  <c r="X489" i="1"/>
  <c r="W489" i="1"/>
  <c r="V489" i="1"/>
  <c r="X488" i="1"/>
  <c r="W488" i="1"/>
  <c r="V488" i="1"/>
  <c r="X487" i="1"/>
  <c r="W487" i="1"/>
  <c r="V487" i="1"/>
  <c r="X486" i="1"/>
  <c r="W486" i="1"/>
  <c r="V486" i="1"/>
  <c r="X485" i="1"/>
  <c r="W485" i="1"/>
  <c r="V485" i="1"/>
  <c r="X484" i="1"/>
  <c r="W484" i="1"/>
  <c r="V484" i="1"/>
  <c r="X483" i="1"/>
  <c r="W483" i="1"/>
  <c r="V483" i="1"/>
  <c r="X482" i="1"/>
  <c r="W482" i="1"/>
  <c r="V482" i="1"/>
  <c r="X481" i="1"/>
  <c r="W481" i="1"/>
  <c r="V481" i="1"/>
  <c r="X480" i="1"/>
  <c r="W480" i="1"/>
  <c r="V480" i="1"/>
  <c r="X479" i="1"/>
  <c r="W479" i="1"/>
  <c r="V479" i="1"/>
  <c r="X478" i="1"/>
  <c r="W478" i="1"/>
  <c r="V478" i="1"/>
  <c r="X477" i="1"/>
  <c r="W477" i="1"/>
  <c r="V477" i="1"/>
  <c r="X476" i="1"/>
  <c r="W476" i="1"/>
  <c r="V476" i="1"/>
  <c r="X475" i="1"/>
  <c r="W475" i="1"/>
  <c r="V475" i="1"/>
  <c r="X474" i="1"/>
  <c r="W474" i="1"/>
  <c r="V474" i="1"/>
  <c r="X473" i="1"/>
  <c r="W473" i="1"/>
  <c r="V473" i="1"/>
  <c r="X472" i="1"/>
  <c r="W472" i="1"/>
  <c r="V472" i="1"/>
  <c r="X471" i="1"/>
  <c r="W471" i="1"/>
  <c r="V471" i="1"/>
  <c r="X470" i="1"/>
  <c r="W470" i="1"/>
  <c r="V470" i="1"/>
  <c r="X469" i="1"/>
  <c r="W469" i="1"/>
  <c r="V469" i="1"/>
  <c r="X468" i="1"/>
  <c r="W468" i="1"/>
  <c r="V468" i="1"/>
  <c r="X467" i="1"/>
  <c r="W467" i="1"/>
  <c r="V467" i="1"/>
  <c r="X466" i="1"/>
  <c r="W466" i="1"/>
  <c r="V466" i="1"/>
  <c r="X465" i="1"/>
  <c r="W465" i="1"/>
  <c r="V465" i="1"/>
  <c r="X464" i="1"/>
  <c r="W464" i="1"/>
  <c r="V464" i="1"/>
  <c r="X463" i="1"/>
  <c r="W463" i="1"/>
  <c r="V463" i="1"/>
  <c r="X462" i="1"/>
  <c r="W462" i="1"/>
  <c r="V462" i="1"/>
  <c r="X461" i="1"/>
  <c r="W461" i="1"/>
  <c r="V461" i="1"/>
  <c r="X460" i="1"/>
  <c r="W460" i="1"/>
  <c r="V460" i="1"/>
  <c r="X459" i="1"/>
  <c r="W459" i="1"/>
  <c r="V459" i="1"/>
  <c r="X458" i="1"/>
  <c r="W458" i="1"/>
  <c r="V458" i="1"/>
  <c r="X457" i="1"/>
  <c r="W457" i="1"/>
  <c r="V457" i="1"/>
  <c r="X456" i="1"/>
  <c r="W456" i="1"/>
  <c r="V456" i="1"/>
  <c r="X455" i="1"/>
  <c r="W455" i="1"/>
  <c r="V455" i="1"/>
  <c r="X454" i="1"/>
  <c r="W454" i="1"/>
  <c r="V454" i="1"/>
  <c r="X453" i="1"/>
  <c r="W453" i="1"/>
  <c r="V453" i="1"/>
  <c r="X452" i="1"/>
  <c r="W452" i="1"/>
  <c r="V452" i="1"/>
  <c r="X451" i="1"/>
  <c r="W451" i="1"/>
  <c r="V451" i="1"/>
  <c r="X450" i="1"/>
  <c r="W450" i="1"/>
  <c r="V450" i="1"/>
  <c r="X449" i="1"/>
  <c r="W449" i="1"/>
  <c r="V449" i="1"/>
  <c r="X448" i="1"/>
  <c r="W448" i="1"/>
  <c r="V448" i="1"/>
  <c r="X447" i="1"/>
  <c r="W447" i="1"/>
  <c r="V447" i="1"/>
  <c r="X446" i="1"/>
  <c r="W446" i="1"/>
  <c r="V446" i="1"/>
  <c r="X445" i="1"/>
  <c r="W445" i="1"/>
  <c r="V445" i="1"/>
  <c r="X444" i="1"/>
  <c r="W444" i="1"/>
  <c r="V444" i="1"/>
  <c r="X443" i="1"/>
  <c r="W443" i="1"/>
  <c r="V443" i="1"/>
  <c r="X442" i="1"/>
  <c r="W442" i="1"/>
  <c r="V442" i="1"/>
  <c r="X441" i="1"/>
  <c r="W441" i="1"/>
  <c r="V441" i="1"/>
  <c r="X440" i="1"/>
  <c r="W440" i="1"/>
  <c r="V440" i="1"/>
  <c r="X439" i="1"/>
  <c r="W439" i="1"/>
  <c r="V439" i="1"/>
  <c r="X438" i="1"/>
  <c r="W438" i="1"/>
  <c r="V438" i="1"/>
  <c r="X437" i="1"/>
  <c r="W437" i="1"/>
  <c r="V437" i="1"/>
  <c r="X436" i="1"/>
  <c r="W436" i="1"/>
  <c r="V436" i="1"/>
  <c r="X435" i="1"/>
  <c r="W435" i="1"/>
  <c r="V435" i="1"/>
  <c r="X434" i="1"/>
  <c r="W434" i="1"/>
  <c r="V434" i="1"/>
  <c r="X433" i="1"/>
  <c r="W433" i="1"/>
  <c r="V433" i="1"/>
  <c r="X432" i="1"/>
  <c r="W432" i="1"/>
  <c r="V432" i="1"/>
  <c r="X431" i="1"/>
  <c r="W431" i="1"/>
  <c r="V431" i="1"/>
  <c r="X430" i="1"/>
  <c r="W430" i="1"/>
  <c r="V430" i="1"/>
  <c r="X429" i="1"/>
  <c r="W429" i="1"/>
  <c r="V429" i="1"/>
  <c r="X428" i="1"/>
  <c r="W428" i="1"/>
  <c r="V428" i="1"/>
  <c r="X427" i="1"/>
  <c r="W427" i="1"/>
  <c r="V427" i="1"/>
  <c r="X426" i="1"/>
  <c r="W426" i="1"/>
  <c r="V426" i="1"/>
  <c r="X425" i="1"/>
  <c r="W425" i="1"/>
  <c r="V425" i="1"/>
  <c r="X424" i="1"/>
  <c r="W424" i="1"/>
  <c r="V424" i="1"/>
  <c r="X423" i="1"/>
  <c r="W423" i="1"/>
  <c r="V423" i="1"/>
  <c r="X422" i="1"/>
  <c r="W422" i="1"/>
  <c r="V422" i="1"/>
  <c r="X421" i="1"/>
  <c r="W421" i="1"/>
  <c r="V421" i="1"/>
  <c r="X420" i="1"/>
  <c r="W420" i="1"/>
  <c r="V420" i="1"/>
  <c r="X419" i="1"/>
  <c r="W419" i="1"/>
  <c r="V419" i="1"/>
  <c r="X418" i="1"/>
  <c r="W418" i="1"/>
  <c r="V418" i="1"/>
  <c r="X417" i="1"/>
  <c r="W417" i="1"/>
  <c r="V417" i="1"/>
  <c r="X416" i="1"/>
  <c r="W416" i="1"/>
  <c r="V416" i="1"/>
  <c r="X415" i="1"/>
  <c r="W415" i="1"/>
  <c r="V415" i="1"/>
  <c r="X414" i="1"/>
  <c r="W414" i="1"/>
  <c r="V414" i="1"/>
  <c r="X413" i="1"/>
  <c r="W413" i="1"/>
  <c r="V413" i="1"/>
  <c r="X412" i="1"/>
  <c r="W412" i="1"/>
  <c r="V412" i="1"/>
  <c r="X411" i="1"/>
  <c r="W411" i="1"/>
  <c r="V411" i="1"/>
  <c r="X410" i="1"/>
  <c r="W410" i="1"/>
  <c r="V410" i="1"/>
  <c r="X409" i="1"/>
  <c r="W409" i="1"/>
  <c r="V409" i="1"/>
  <c r="X408" i="1"/>
  <c r="W408" i="1"/>
  <c r="V408" i="1"/>
  <c r="X407" i="1"/>
  <c r="W407" i="1"/>
  <c r="V407" i="1"/>
  <c r="X406" i="1"/>
  <c r="W406" i="1"/>
  <c r="V406" i="1"/>
  <c r="X405" i="1"/>
  <c r="W405" i="1"/>
  <c r="V405" i="1"/>
  <c r="X404" i="1"/>
  <c r="W404" i="1"/>
  <c r="V404" i="1"/>
  <c r="X403" i="1"/>
  <c r="W403" i="1"/>
  <c r="V403" i="1"/>
  <c r="X402" i="1"/>
  <c r="W402" i="1"/>
  <c r="V402" i="1"/>
  <c r="X401" i="1"/>
  <c r="W401" i="1"/>
  <c r="V401" i="1"/>
  <c r="X400" i="1"/>
  <c r="W400" i="1"/>
  <c r="V400" i="1"/>
  <c r="X399" i="1"/>
  <c r="W399" i="1"/>
  <c r="V399" i="1"/>
  <c r="X398" i="1"/>
  <c r="W398" i="1"/>
  <c r="V398" i="1"/>
  <c r="X397" i="1"/>
  <c r="W397" i="1"/>
  <c r="V397" i="1"/>
  <c r="X396" i="1"/>
  <c r="W396" i="1"/>
  <c r="V396" i="1"/>
  <c r="X395" i="1"/>
  <c r="W395" i="1"/>
  <c r="V395" i="1"/>
  <c r="X394" i="1"/>
  <c r="W394" i="1"/>
  <c r="V394" i="1"/>
  <c r="X393" i="1"/>
  <c r="W393" i="1"/>
  <c r="V393" i="1"/>
  <c r="X392" i="1"/>
  <c r="W392" i="1"/>
  <c r="V392" i="1"/>
  <c r="X391" i="1"/>
  <c r="W391" i="1"/>
  <c r="V391" i="1"/>
  <c r="X390" i="1"/>
  <c r="W390" i="1"/>
  <c r="V390" i="1"/>
  <c r="X389" i="1"/>
  <c r="W389" i="1"/>
  <c r="V389" i="1"/>
  <c r="X388" i="1"/>
  <c r="W388" i="1"/>
  <c r="V388" i="1"/>
  <c r="X387" i="1"/>
  <c r="W387" i="1"/>
  <c r="V387" i="1"/>
  <c r="X386" i="1"/>
  <c r="W386" i="1"/>
  <c r="V386" i="1"/>
  <c r="X385" i="1"/>
  <c r="W385" i="1"/>
  <c r="V385" i="1"/>
  <c r="X384" i="1"/>
  <c r="W384" i="1"/>
  <c r="V384" i="1"/>
  <c r="X383" i="1"/>
  <c r="W383" i="1"/>
  <c r="V383" i="1"/>
  <c r="X382" i="1"/>
  <c r="W382" i="1"/>
  <c r="V382" i="1"/>
  <c r="X381" i="1"/>
  <c r="W381" i="1"/>
  <c r="V381" i="1"/>
  <c r="X380" i="1"/>
  <c r="W380" i="1"/>
  <c r="V380" i="1"/>
  <c r="X379" i="1"/>
  <c r="W379" i="1"/>
  <c r="V379" i="1"/>
  <c r="X378" i="1"/>
  <c r="W378" i="1"/>
  <c r="V378" i="1"/>
  <c r="X377" i="1"/>
  <c r="W377" i="1"/>
  <c r="V377" i="1"/>
  <c r="X376" i="1"/>
  <c r="W376" i="1"/>
  <c r="V376" i="1"/>
  <c r="X375" i="1"/>
  <c r="W375" i="1"/>
  <c r="V375" i="1"/>
  <c r="X374" i="1"/>
  <c r="W374" i="1"/>
  <c r="V374" i="1"/>
  <c r="X373" i="1"/>
  <c r="W373" i="1"/>
  <c r="V373" i="1"/>
  <c r="X372" i="1"/>
  <c r="W372" i="1"/>
  <c r="V372" i="1"/>
  <c r="X371" i="1"/>
  <c r="W371" i="1"/>
  <c r="V371" i="1"/>
  <c r="X370" i="1"/>
  <c r="W370" i="1"/>
  <c r="V370" i="1"/>
  <c r="X369" i="1"/>
  <c r="W369" i="1"/>
  <c r="V369" i="1"/>
  <c r="X368" i="1"/>
  <c r="W368" i="1"/>
  <c r="V368" i="1"/>
  <c r="X367" i="1"/>
  <c r="W367" i="1"/>
  <c r="V367" i="1"/>
  <c r="X366" i="1"/>
  <c r="W366" i="1"/>
  <c r="V366" i="1"/>
  <c r="X365" i="1"/>
  <c r="W365" i="1"/>
  <c r="V365" i="1"/>
  <c r="X364" i="1"/>
  <c r="W364" i="1"/>
  <c r="V364" i="1"/>
  <c r="X363" i="1"/>
  <c r="W363" i="1"/>
  <c r="V363" i="1"/>
  <c r="X362" i="1"/>
  <c r="W362" i="1"/>
  <c r="V362" i="1"/>
  <c r="X361" i="1"/>
  <c r="W361" i="1"/>
  <c r="V361" i="1"/>
  <c r="X360" i="1"/>
  <c r="W360" i="1"/>
  <c r="V360" i="1"/>
  <c r="X359" i="1"/>
  <c r="W359" i="1"/>
  <c r="V359" i="1"/>
  <c r="X358" i="1"/>
  <c r="W358" i="1"/>
  <c r="V358" i="1"/>
  <c r="X357" i="1"/>
  <c r="W357" i="1"/>
  <c r="V357" i="1"/>
  <c r="X356" i="1"/>
  <c r="W356" i="1"/>
  <c r="V356" i="1"/>
  <c r="X355" i="1"/>
  <c r="W355" i="1"/>
  <c r="V355" i="1"/>
  <c r="X354" i="1"/>
  <c r="W354" i="1"/>
  <c r="V354" i="1"/>
  <c r="X353" i="1"/>
  <c r="W353" i="1"/>
  <c r="V353" i="1"/>
  <c r="X352" i="1"/>
  <c r="W352" i="1"/>
  <c r="V352" i="1"/>
  <c r="X351" i="1"/>
  <c r="W351" i="1"/>
  <c r="V351" i="1"/>
  <c r="X350" i="1"/>
  <c r="W350" i="1"/>
  <c r="V350" i="1"/>
  <c r="X349" i="1"/>
  <c r="W349" i="1"/>
  <c r="V349" i="1"/>
  <c r="X348" i="1"/>
  <c r="W348" i="1"/>
  <c r="V348" i="1"/>
  <c r="X347" i="1"/>
  <c r="W347" i="1"/>
  <c r="V347" i="1"/>
  <c r="X346" i="1"/>
  <c r="W346" i="1"/>
  <c r="V346" i="1"/>
  <c r="X345" i="1"/>
  <c r="W345" i="1"/>
  <c r="V345" i="1"/>
  <c r="X344" i="1"/>
  <c r="W344" i="1"/>
  <c r="V344" i="1"/>
  <c r="X343" i="1"/>
  <c r="W343" i="1"/>
  <c r="V343" i="1"/>
  <c r="X342" i="1"/>
  <c r="W342" i="1"/>
  <c r="V342" i="1"/>
  <c r="X341" i="1"/>
  <c r="W341" i="1"/>
  <c r="V341" i="1"/>
  <c r="X340" i="1"/>
  <c r="W340" i="1"/>
  <c r="V340" i="1"/>
  <c r="X339" i="1"/>
  <c r="W339" i="1"/>
  <c r="V339" i="1"/>
  <c r="X338" i="1"/>
  <c r="W338" i="1"/>
  <c r="V338" i="1"/>
  <c r="X337" i="1"/>
  <c r="W337" i="1"/>
  <c r="V337" i="1"/>
  <c r="X336" i="1"/>
  <c r="W336" i="1"/>
  <c r="V336" i="1"/>
  <c r="X335" i="1"/>
  <c r="W335" i="1"/>
  <c r="V335" i="1"/>
  <c r="X334" i="1"/>
  <c r="W334" i="1"/>
  <c r="V334" i="1"/>
  <c r="X333" i="1"/>
  <c r="W333" i="1"/>
  <c r="V333" i="1"/>
  <c r="X332" i="1"/>
  <c r="W332" i="1"/>
  <c r="V332" i="1"/>
  <c r="X331" i="1"/>
  <c r="W331" i="1"/>
  <c r="V331" i="1"/>
  <c r="X330" i="1"/>
  <c r="W330" i="1"/>
  <c r="V330" i="1"/>
  <c r="X329" i="1"/>
  <c r="W329" i="1"/>
  <c r="V329" i="1"/>
  <c r="X328" i="1"/>
  <c r="W328" i="1"/>
  <c r="V328" i="1"/>
  <c r="X327" i="1"/>
  <c r="W327" i="1"/>
  <c r="V327" i="1"/>
  <c r="X326" i="1"/>
  <c r="W326" i="1"/>
  <c r="V326" i="1"/>
  <c r="X325" i="1"/>
  <c r="W325" i="1"/>
  <c r="V325" i="1"/>
  <c r="X324" i="1"/>
  <c r="W324" i="1"/>
  <c r="V324" i="1"/>
  <c r="X323" i="1"/>
  <c r="W323" i="1"/>
  <c r="V323" i="1"/>
  <c r="X322" i="1"/>
  <c r="W322" i="1"/>
  <c r="V322" i="1"/>
  <c r="X321" i="1"/>
  <c r="W321" i="1"/>
  <c r="V321" i="1"/>
  <c r="X320" i="1"/>
  <c r="W320" i="1"/>
  <c r="V320" i="1"/>
  <c r="X319" i="1"/>
  <c r="W319" i="1"/>
  <c r="V319" i="1"/>
  <c r="X318" i="1"/>
  <c r="W318" i="1"/>
  <c r="V318" i="1"/>
  <c r="X317" i="1"/>
  <c r="W317" i="1"/>
  <c r="V317" i="1"/>
  <c r="X316" i="1"/>
  <c r="W316" i="1"/>
  <c r="V316" i="1"/>
  <c r="X315" i="1"/>
  <c r="W315" i="1"/>
  <c r="V315" i="1"/>
  <c r="X314" i="1"/>
  <c r="W314" i="1"/>
  <c r="V314" i="1"/>
  <c r="X313" i="1"/>
  <c r="W313" i="1"/>
  <c r="V313" i="1"/>
  <c r="X312" i="1"/>
  <c r="W312" i="1"/>
  <c r="V312" i="1"/>
  <c r="X311" i="1"/>
  <c r="W311" i="1"/>
  <c r="V311" i="1"/>
  <c r="X310" i="1"/>
  <c r="W310" i="1"/>
  <c r="V310" i="1"/>
  <c r="X309" i="1"/>
  <c r="W309" i="1"/>
  <c r="V309" i="1"/>
  <c r="X308" i="1"/>
  <c r="W308" i="1"/>
  <c r="V308" i="1"/>
  <c r="X307" i="1"/>
  <c r="W307" i="1"/>
  <c r="V307" i="1"/>
  <c r="X306" i="1"/>
  <c r="W306" i="1"/>
  <c r="V306" i="1"/>
  <c r="X305" i="1"/>
  <c r="W305" i="1"/>
  <c r="V305" i="1"/>
  <c r="X304" i="1"/>
  <c r="W304" i="1"/>
  <c r="V304" i="1"/>
  <c r="X303" i="1"/>
  <c r="W303" i="1"/>
  <c r="V303" i="1"/>
  <c r="X302" i="1"/>
  <c r="W302" i="1"/>
  <c r="V302" i="1"/>
  <c r="X301" i="1"/>
  <c r="W301" i="1"/>
  <c r="V301" i="1"/>
  <c r="X300" i="1"/>
  <c r="W300" i="1"/>
  <c r="V300" i="1"/>
  <c r="X299" i="1"/>
  <c r="W299" i="1"/>
  <c r="V299" i="1"/>
  <c r="X298" i="1"/>
  <c r="W298" i="1"/>
  <c r="V298" i="1"/>
  <c r="X297" i="1"/>
  <c r="W297" i="1"/>
  <c r="V297" i="1"/>
  <c r="X296" i="1"/>
  <c r="W296" i="1"/>
  <c r="V296" i="1"/>
  <c r="X295" i="1"/>
  <c r="W295" i="1"/>
  <c r="V295" i="1"/>
  <c r="X294" i="1"/>
  <c r="W294" i="1"/>
  <c r="V294" i="1"/>
  <c r="X293" i="1"/>
  <c r="W293" i="1"/>
  <c r="V293" i="1"/>
  <c r="X292" i="1"/>
  <c r="W292" i="1"/>
  <c r="V292" i="1"/>
  <c r="X291" i="1"/>
  <c r="W291" i="1"/>
  <c r="V291" i="1"/>
  <c r="X290" i="1"/>
  <c r="W290" i="1"/>
  <c r="V290" i="1"/>
  <c r="X289" i="1"/>
  <c r="W289" i="1"/>
  <c r="V289" i="1"/>
  <c r="X288" i="1"/>
  <c r="W288" i="1"/>
  <c r="V288" i="1"/>
  <c r="X287" i="1"/>
  <c r="W287" i="1"/>
  <c r="V287" i="1"/>
  <c r="X286" i="1"/>
  <c r="W286" i="1"/>
  <c r="V286" i="1"/>
  <c r="X285" i="1"/>
  <c r="W285" i="1"/>
  <c r="V285" i="1"/>
  <c r="X284" i="1"/>
  <c r="W284" i="1"/>
  <c r="V284" i="1"/>
  <c r="X283" i="1"/>
  <c r="W283" i="1"/>
  <c r="V283" i="1"/>
  <c r="X282" i="1"/>
  <c r="W282" i="1"/>
  <c r="V282" i="1"/>
  <c r="X281" i="1"/>
  <c r="W281" i="1"/>
  <c r="V281" i="1"/>
  <c r="X280" i="1"/>
  <c r="W280" i="1"/>
  <c r="V280" i="1"/>
  <c r="X279" i="1"/>
  <c r="W279" i="1"/>
  <c r="V279" i="1"/>
  <c r="X278" i="1"/>
  <c r="W278" i="1"/>
  <c r="V278" i="1"/>
  <c r="X277" i="1"/>
  <c r="W277" i="1"/>
  <c r="V277" i="1"/>
  <c r="O18" i="16"/>
  <c r="X276" i="1"/>
  <c r="W276" i="1"/>
  <c r="V276" i="1"/>
  <c r="X275" i="1"/>
  <c r="W275" i="1"/>
  <c r="V275" i="1"/>
  <c r="X274" i="1"/>
  <c r="W274" i="1"/>
  <c r="V274" i="1"/>
  <c r="X273" i="1"/>
  <c r="W273" i="1"/>
  <c r="V273" i="1"/>
  <c r="X272" i="1"/>
  <c r="W272" i="1"/>
  <c r="V272" i="1"/>
  <c r="X271" i="1"/>
  <c r="W271" i="1"/>
  <c r="V271" i="1"/>
  <c r="X270" i="1"/>
  <c r="W270" i="1"/>
  <c r="V270" i="1"/>
  <c r="X269" i="1"/>
  <c r="W269" i="1"/>
  <c r="V269" i="1"/>
  <c r="X268" i="1"/>
  <c r="W268" i="1"/>
  <c r="V268" i="1"/>
  <c r="X267" i="1"/>
  <c r="W267" i="1"/>
  <c r="V267" i="1"/>
  <c r="X266" i="1"/>
  <c r="W266" i="1"/>
  <c r="V266" i="1"/>
  <c r="X265" i="1"/>
  <c r="W265" i="1"/>
  <c r="V265" i="1"/>
  <c r="X264" i="1"/>
  <c r="W264" i="1"/>
  <c r="V264" i="1"/>
  <c r="X263" i="1"/>
  <c r="W263" i="1"/>
  <c r="V263" i="1"/>
  <c r="X262" i="1"/>
  <c r="W262" i="1"/>
  <c r="V262" i="1"/>
  <c r="X261" i="1"/>
  <c r="W261" i="1"/>
  <c r="V261" i="1"/>
  <c r="X260" i="1"/>
  <c r="W260" i="1"/>
  <c r="V260" i="1"/>
  <c r="X259" i="1"/>
  <c r="W259" i="1"/>
  <c r="V259" i="1"/>
  <c r="X258" i="1"/>
  <c r="W258" i="1"/>
  <c r="V258" i="1"/>
  <c r="X257" i="1"/>
  <c r="W257" i="1"/>
  <c r="V257" i="1"/>
  <c r="X256" i="1"/>
  <c r="W256" i="1"/>
  <c r="V256" i="1"/>
  <c r="X255" i="1"/>
  <c r="W255" i="1"/>
  <c r="V255" i="1"/>
  <c r="X254" i="1"/>
  <c r="W254" i="1"/>
  <c r="V254" i="1"/>
  <c r="X253" i="1"/>
  <c r="W253" i="1"/>
  <c r="V253" i="1"/>
  <c r="X252" i="1"/>
  <c r="W252" i="1"/>
  <c r="V252" i="1"/>
  <c r="X251" i="1"/>
  <c r="W251" i="1"/>
  <c r="V251" i="1"/>
  <c r="X250" i="1"/>
  <c r="W250" i="1"/>
  <c r="V250" i="1"/>
  <c r="X249" i="1"/>
  <c r="W249" i="1"/>
  <c r="V249" i="1"/>
  <c r="X248" i="1"/>
  <c r="W248" i="1"/>
  <c r="V248" i="1"/>
  <c r="X247" i="1"/>
  <c r="W247" i="1"/>
  <c r="V247" i="1"/>
  <c r="X246" i="1"/>
  <c r="W246" i="1"/>
  <c r="V246" i="1"/>
  <c r="X245" i="1"/>
  <c r="W245" i="1"/>
  <c r="V245" i="1"/>
  <c r="X244" i="1"/>
  <c r="W244" i="1"/>
  <c r="V244" i="1"/>
  <c r="X243" i="1"/>
  <c r="W243" i="1"/>
  <c r="V243" i="1"/>
  <c r="X242" i="1"/>
  <c r="W242" i="1"/>
  <c r="V242" i="1"/>
  <c r="X241" i="1"/>
  <c r="W241" i="1"/>
  <c r="V241" i="1"/>
  <c r="X240" i="1"/>
  <c r="W240" i="1"/>
  <c r="V240" i="1"/>
  <c r="X239" i="1"/>
  <c r="W239" i="1"/>
  <c r="V239" i="1"/>
  <c r="X238" i="1"/>
  <c r="W238" i="1"/>
  <c r="V238" i="1"/>
  <c r="X237" i="1"/>
  <c r="W237" i="1"/>
  <c r="V237" i="1"/>
  <c r="X236" i="1"/>
  <c r="W236" i="1"/>
  <c r="V236" i="1"/>
  <c r="X235" i="1"/>
  <c r="W235" i="1"/>
  <c r="V235" i="1"/>
  <c r="X234" i="1"/>
  <c r="W234" i="1"/>
  <c r="V234" i="1"/>
  <c r="X233" i="1"/>
  <c r="W233" i="1"/>
  <c r="V233" i="1"/>
  <c r="X232" i="1"/>
  <c r="W232" i="1"/>
  <c r="V232" i="1"/>
  <c r="X231" i="1"/>
  <c r="W231" i="1"/>
  <c r="V231" i="1"/>
  <c r="X230" i="1"/>
  <c r="W230" i="1"/>
  <c r="V230" i="1"/>
  <c r="X229" i="1"/>
  <c r="W229" i="1"/>
  <c r="V229" i="1"/>
  <c r="X228" i="1"/>
  <c r="W228" i="1"/>
  <c r="V228" i="1"/>
  <c r="X227" i="1"/>
  <c r="W227" i="1"/>
  <c r="V227" i="1"/>
  <c r="X226" i="1"/>
  <c r="W226" i="1"/>
  <c r="V226" i="1"/>
  <c r="X225" i="1"/>
  <c r="W225" i="1"/>
  <c r="V225" i="1"/>
  <c r="X224" i="1"/>
  <c r="W224" i="1"/>
  <c r="V224" i="1"/>
  <c r="X223" i="1"/>
  <c r="W223" i="1"/>
  <c r="V223" i="1"/>
  <c r="X222" i="1"/>
  <c r="W222" i="1"/>
  <c r="V222" i="1"/>
  <c r="X221" i="1"/>
  <c r="W221" i="1"/>
  <c r="V221" i="1"/>
  <c r="X220" i="1"/>
  <c r="W220" i="1"/>
  <c r="V220" i="1"/>
  <c r="X219" i="1"/>
  <c r="W219" i="1"/>
  <c r="V219" i="1"/>
  <c r="X218" i="1"/>
  <c r="W218" i="1"/>
  <c r="V218" i="1"/>
  <c r="X217" i="1"/>
  <c r="W217" i="1"/>
  <c r="V217" i="1"/>
  <c r="X216" i="1"/>
  <c r="W216" i="1"/>
  <c r="V216" i="1"/>
  <c r="X215" i="1"/>
  <c r="W215" i="1"/>
  <c r="V215" i="1"/>
  <c r="X214" i="1"/>
  <c r="W214" i="1"/>
  <c r="V214" i="1"/>
  <c r="X213" i="1"/>
  <c r="W213" i="1"/>
  <c r="V213" i="1"/>
  <c r="X212" i="1"/>
  <c r="W212" i="1"/>
  <c r="V212" i="1"/>
  <c r="X211" i="1"/>
  <c r="W211" i="1"/>
  <c r="V211" i="1"/>
  <c r="X210" i="1"/>
  <c r="W210" i="1"/>
  <c r="V210" i="1"/>
  <c r="X209" i="1"/>
  <c r="W209" i="1"/>
  <c r="V209" i="1"/>
  <c r="X208" i="1"/>
  <c r="W208" i="1"/>
  <c r="V208" i="1"/>
  <c r="X207" i="1"/>
  <c r="W207" i="1"/>
  <c r="V207" i="1"/>
  <c r="X206" i="1"/>
  <c r="W206" i="1"/>
  <c r="V206" i="1"/>
  <c r="X205" i="1"/>
  <c r="W205" i="1"/>
  <c r="V205" i="1"/>
  <c r="X204" i="1"/>
  <c r="W204" i="1"/>
  <c r="V204" i="1"/>
  <c r="X203" i="1"/>
  <c r="W203" i="1"/>
  <c r="V203" i="1"/>
  <c r="X202" i="1"/>
  <c r="W202" i="1"/>
  <c r="V202" i="1"/>
  <c r="X201" i="1"/>
  <c r="W201" i="1"/>
  <c r="V201" i="1"/>
  <c r="X200" i="1"/>
  <c r="W200" i="1"/>
  <c r="V200" i="1"/>
  <c r="X199" i="1"/>
  <c r="W199" i="1"/>
  <c r="V199" i="1"/>
  <c r="X198" i="1"/>
  <c r="W198" i="1"/>
  <c r="V198" i="1"/>
  <c r="X197" i="1"/>
  <c r="W197" i="1"/>
  <c r="V197" i="1"/>
  <c r="X196" i="1"/>
  <c r="W196" i="1"/>
  <c r="V196" i="1"/>
  <c r="X195" i="1"/>
  <c r="W195" i="1"/>
  <c r="V195" i="1"/>
  <c r="X194" i="1"/>
  <c r="W194" i="1"/>
  <c r="V194" i="1"/>
  <c r="X193" i="1"/>
  <c r="W193" i="1"/>
  <c r="V193" i="1"/>
  <c r="X192" i="1"/>
  <c r="W192" i="1"/>
  <c r="V192" i="1"/>
  <c r="X191" i="1"/>
  <c r="W191" i="1"/>
  <c r="V191" i="1"/>
  <c r="X190" i="1"/>
  <c r="W190" i="1"/>
  <c r="V190" i="1"/>
  <c r="X189" i="1"/>
  <c r="W189" i="1"/>
  <c r="V189" i="1"/>
  <c r="X188" i="1"/>
  <c r="W188" i="1"/>
  <c r="V188" i="1"/>
  <c r="X187" i="1"/>
  <c r="W187" i="1"/>
  <c r="V187" i="1"/>
  <c r="X186" i="1"/>
  <c r="W186" i="1"/>
  <c r="V186" i="1"/>
  <c r="X185" i="1"/>
  <c r="W185" i="1"/>
  <c r="V185" i="1"/>
  <c r="X184" i="1"/>
  <c r="W184" i="1"/>
  <c r="V184" i="1"/>
  <c r="X183" i="1"/>
  <c r="W183" i="1"/>
  <c r="V183" i="1"/>
  <c r="X182" i="1"/>
  <c r="W182" i="1"/>
  <c r="V182" i="1"/>
  <c r="X181" i="1"/>
  <c r="W181" i="1"/>
  <c r="V181" i="1"/>
  <c r="X180" i="1"/>
  <c r="W180" i="1"/>
  <c r="V180" i="1"/>
  <c r="X179" i="1"/>
  <c r="W179" i="1"/>
  <c r="V179" i="1"/>
  <c r="X178" i="1"/>
  <c r="W178" i="1"/>
  <c r="V178" i="1"/>
  <c r="X177" i="1"/>
  <c r="W177" i="1"/>
  <c r="V177" i="1"/>
  <c r="X176" i="1"/>
  <c r="W176" i="1"/>
  <c r="V176" i="1"/>
  <c r="X175" i="1"/>
  <c r="W175" i="1"/>
  <c r="V175" i="1"/>
  <c r="X174" i="1"/>
  <c r="W174" i="1"/>
  <c r="V174" i="1"/>
  <c r="X173" i="1"/>
  <c r="W173" i="1"/>
  <c r="V173" i="1"/>
  <c r="X172" i="1"/>
  <c r="W172" i="1"/>
  <c r="V172" i="1"/>
  <c r="X171" i="1"/>
  <c r="W171" i="1"/>
  <c r="V171" i="1"/>
  <c r="X170" i="1"/>
  <c r="W170" i="1"/>
  <c r="V170" i="1"/>
  <c r="X169" i="1"/>
  <c r="W169" i="1"/>
  <c r="V169" i="1"/>
  <c r="X168" i="1"/>
  <c r="W168" i="1"/>
  <c r="V168" i="1"/>
  <c r="X167" i="1"/>
  <c r="W167" i="1"/>
  <c r="V167" i="1"/>
  <c r="X166" i="1"/>
  <c r="W166" i="1"/>
  <c r="V166" i="1"/>
  <c r="X165" i="1"/>
  <c r="W165" i="1"/>
  <c r="V165" i="1"/>
  <c r="X164" i="1"/>
  <c r="W164" i="1"/>
  <c r="V164" i="1"/>
  <c r="X163" i="1"/>
  <c r="W163" i="1"/>
  <c r="V163" i="1"/>
  <c r="X162" i="1"/>
  <c r="W162" i="1"/>
  <c r="V162" i="1"/>
  <c r="X161" i="1"/>
  <c r="W161" i="1"/>
  <c r="V161" i="1"/>
  <c r="X160" i="1"/>
  <c r="W160" i="1"/>
  <c r="V160" i="1"/>
  <c r="X159" i="1"/>
  <c r="W159" i="1"/>
  <c r="V159" i="1"/>
  <c r="X158" i="1"/>
  <c r="W158" i="1"/>
  <c r="V158" i="1"/>
  <c r="X157" i="1"/>
  <c r="W157" i="1"/>
  <c r="V157" i="1"/>
  <c r="X156" i="1"/>
  <c r="W156" i="1"/>
  <c r="V156" i="1"/>
  <c r="X155" i="1"/>
  <c r="W155" i="1"/>
  <c r="V155" i="1"/>
  <c r="X154" i="1"/>
  <c r="W154" i="1"/>
  <c r="V154" i="1"/>
  <c r="X153" i="1"/>
  <c r="W153" i="1"/>
  <c r="V153" i="1"/>
  <c r="X152" i="1"/>
  <c r="W152" i="1"/>
  <c r="V152" i="1"/>
  <c r="X151" i="1"/>
  <c r="W151" i="1"/>
  <c r="V151" i="1"/>
  <c r="X150" i="1"/>
  <c r="W150" i="1"/>
  <c r="V150" i="1"/>
  <c r="X149" i="1"/>
  <c r="W149" i="1"/>
  <c r="V149" i="1"/>
  <c r="X148" i="1"/>
  <c r="W148" i="1"/>
  <c r="V148" i="1"/>
  <c r="X147" i="1"/>
  <c r="W147" i="1"/>
  <c r="V147" i="1"/>
  <c r="X146" i="1"/>
  <c r="W146" i="1"/>
  <c r="V146" i="1"/>
  <c r="X145" i="1"/>
  <c r="W145" i="1"/>
  <c r="V145" i="1"/>
  <c r="X144" i="1"/>
  <c r="W144" i="1"/>
  <c r="V144" i="1"/>
  <c r="X143" i="1"/>
  <c r="W143" i="1"/>
  <c r="V143" i="1"/>
  <c r="X142" i="1"/>
  <c r="W142" i="1"/>
  <c r="V142" i="1"/>
  <c r="X141" i="1"/>
  <c r="W141" i="1"/>
  <c r="V141" i="1"/>
  <c r="X140" i="1"/>
  <c r="W140" i="1"/>
  <c r="V140" i="1"/>
  <c r="X139" i="1"/>
  <c r="W139" i="1"/>
  <c r="V139" i="1"/>
  <c r="X138" i="1"/>
  <c r="W138" i="1"/>
  <c r="V138" i="1"/>
  <c r="X137" i="1"/>
  <c r="W137" i="1"/>
  <c r="V137" i="1"/>
  <c r="X136" i="1"/>
  <c r="W136" i="1"/>
  <c r="V136" i="1"/>
  <c r="X135" i="1"/>
  <c r="W135" i="1"/>
  <c r="V135" i="1"/>
  <c r="X134" i="1"/>
  <c r="W134" i="1"/>
  <c r="V134" i="1"/>
  <c r="X133" i="1"/>
  <c r="W133" i="1"/>
  <c r="V133" i="1"/>
  <c r="X132" i="1"/>
  <c r="W132" i="1"/>
  <c r="V132" i="1"/>
  <c r="X131" i="1"/>
  <c r="W131" i="1"/>
  <c r="V131" i="1"/>
  <c r="X130" i="1"/>
  <c r="W130" i="1"/>
  <c r="V130" i="1"/>
  <c r="X129" i="1"/>
  <c r="W129" i="1"/>
  <c r="V129" i="1"/>
  <c r="X128" i="1"/>
  <c r="W128" i="1"/>
  <c r="V128" i="1"/>
  <c r="X127" i="1"/>
  <c r="W127" i="1"/>
  <c r="V127" i="1"/>
  <c r="X126" i="1"/>
  <c r="W126" i="1"/>
  <c r="V126" i="1"/>
  <c r="X125" i="1"/>
  <c r="W125" i="1"/>
  <c r="V125" i="1"/>
  <c r="X124" i="1"/>
  <c r="W124" i="1"/>
  <c r="V124" i="1"/>
  <c r="X123" i="1"/>
  <c r="W123" i="1"/>
  <c r="V123" i="1"/>
  <c r="X122" i="1"/>
  <c r="W122" i="1"/>
  <c r="V122" i="1"/>
  <c r="X121" i="1"/>
  <c r="W121" i="1"/>
  <c r="V121" i="1"/>
  <c r="X120" i="1"/>
  <c r="W120" i="1"/>
  <c r="V120" i="1"/>
  <c r="X119" i="1"/>
  <c r="W119" i="1"/>
  <c r="V119" i="1"/>
  <c r="X118" i="1"/>
  <c r="W118" i="1"/>
  <c r="V118" i="1"/>
  <c r="X117" i="1"/>
  <c r="W117" i="1"/>
  <c r="V117" i="1"/>
  <c r="X116" i="1"/>
  <c r="W116" i="1"/>
  <c r="V116" i="1"/>
  <c r="X115" i="1"/>
  <c r="W115" i="1"/>
  <c r="V115" i="1"/>
  <c r="X114" i="1"/>
  <c r="W114" i="1"/>
  <c r="V114" i="1"/>
  <c r="X113" i="1"/>
  <c r="W113" i="1"/>
  <c r="V113" i="1"/>
  <c r="X112" i="1"/>
  <c r="W112" i="1"/>
  <c r="V112" i="1"/>
  <c r="X111" i="1"/>
  <c r="W111" i="1"/>
  <c r="V111" i="1"/>
  <c r="X110" i="1"/>
  <c r="W110" i="1"/>
  <c r="V110" i="1"/>
  <c r="X109" i="1"/>
  <c r="W109" i="1"/>
  <c r="V109" i="1"/>
  <c r="X108" i="1"/>
  <c r="W108" i="1"/>
  <c r="V108" i="1"/>
  <c r="X107" i="1"/>
  <c r="W107" i="1"/>
  <c r="V107" i="1"/>
  <c r="X106" i="1"/>
  <c r="W106" i="1"/>
  <c r="V106" i="1"/>
  <c r="X105" i="1"/>
  <c r="W105" i="1"/>
  <c r="V105" i="1"/>
  <c r="X104" i="1"/>
  <c r="W104" i="1"/>
  <c r="V104" i="1"/>
  <c r="X103" i="1"/>
  <c r="W103" i="1"/>
  <c r="V103" i="1"/>
  <c r="X102" i="1"/>
  <c r="W102" i="1"/>
  <c r="V102" i="1"/>
  <c r="X101" i="1"/>
  <c r="W101" i="1"/>
  <c r="V101" i="1"/>
  <c r="X100" i="1"/>
  <c r="W100" i="1"/>
  <c r="V100" i="1"/>
  <c r="X99" i="1"/>
  <c r="W99" i="1"/>
  <c r="V99" i="1"/>
  <c r="X98" i="1"/>
  <c r="W98" i="1"/>
  <c r="V98" i="1"/>
  <c r="X97" i="1"/>
  <c r="W97" i="1"/>
  <c r="V97" i="1"/>
  <c r="X96" i="1"/>
  <c r="W96" i="1"/>
  <c r="V96" i="1"/>
  <c r="X95" i="1"/>
  <c r="W95" i="1"/>
  <c r="V95" i="1"/>
  <c r="X94" i="1"/>
  <c r="W94" i="1"/>
  <c r="V94" i="1"/>
  <c r="X93" i="1"/>
  <c r="W93" i="1"/>
  <c r="V93" i="1"/>
  <c r="X92" i="1"/>
  <c r="W92" i="1"/>
  <c r="V92" i="1"/>
  <c r="X91" i="1"/>
  <c r="W91" i="1"/>
  <c r="V91" i="1"/>
  <c r="X90" i="1"/>
  <c r="W90" i="1"/>
  <c r="V90" i="1"/>
  <c r="X89" i="1"/>
  <c r="W89" i="1"/>
  <c r="V89" i="1"/>
  <c r="X88" i="1"/>
  <c r="W88" i="1"/>
  <c r="V88" i="1"/>
  <c r="X87" i="1"/>
  <c r="W87" i="1"/>
  <c r="V87" i="1"/>
  <c r="X86" i="1"/>
  <c r="W86" i="1"/>
  <c r="V86" i="1"/>
  <c r="X85" i="1"/>
  <c r="W85" i="1"/>
  <c r="V85" i="1"/>
  <c r="X84" i="1"/>
  <c r="W84" i="1"/>
  <c r="V84" i="1"/>
  <c r="X83" i="1"/>
  <c r="W83" i="1"/>
  <c r="V83" i="1"/>
  <c r="X82" i="1"/>
  <c r="W82" i="1"/>
  <c r="V82" i="1"/>
  <c r="X81" i="1"/>
  <c r="W81" i="1"/>
  <c r="V81" i="1"/>
  <c r="X80" i="1"/>
  <c r="W80" i="1"/>
  <c r="V80" i="1"/>
  <c r="X79" i="1"/>
  <c r="W79" i="1"/>
  <c r="V79" i="1"/>
  <c r="X78" i="1"/>
  <c r="W78" i="1"/>
  <c r="V78" i="1"/>
  <c r="X77" i="1"/>
  <c r="W77" i="1"/>
  <c r="V77" i="1"/>
  <c r="X76" i="1"/>
  <c r="W76" i="1"/>
  <c r="V76" i="1"/>
  <c r="X75" i="1"/>
  <c r="W75" i="1"/>
  <c r="V75" i="1"/>
  <c r="O9" i="16"/>
  <c r="X74" i="1"/>
  <c r="W74" i="1"/>
  <c r="V74" i="1"/>
  <c r="X73" i="1"/>
  <c r="W73" i="1"/>
  <c r="V73" i="1"/>
  <c r="X72" i="1"/>
  <c r="W72" i="1"/>
  <c r="V72" i="1"/>
  <c r="X71" i="1"/>
  <c r="W71" i="1"/>
  <c r="V71" i="1"/>
  <c r="X70" i="1"/>
  <c r="W70" i="1"/>
  <c r="V70" i="1"/>
  <c r="X69" i="1"/>
  <c r="W69" i="1"/>
  <c r="V69" i="1"/>
  <c r="X68" i="1"/>
  <c r="W68" i="1"/>
  <c r="V68" i="1"/>
  <c r="X67" i="1"/>
  <c r="W67" i="1"/>
  <c r="V67" i="1"/>
  <c r="X66" i="1"/>
  <c r="W66" i="1"/>
  <c r="V66" i="1"/>
  <c r="X65" i="1"/>
  <c r="W65" i="1"/>
  <c r="V65" i="1"/>
  <c r="X64" i="1"/>
  <c r="W64" i="1"/>
  <c r="V64" i="1"/>
  <c r="X63" i="1"/>
  <c r="W63" i="1"/>
  <c r="V63" i="1"/>
  <c r="X62" i="1"/>
  <c r="W62" i="1"/>
  <c r="V62" i="1"/>
  <c r="X61" i="1"/>
  <c r="W61" i="1"/>
  <c r="V61" i="1"/>
  <c r="X60" i="1"/>
  <c r="W60" i="1"/>
  <c r="V60" i="1"/>
  <c r="X59" i="1"/>
  <c r="W59" i="1"/>
  <c r="V59" i="1"/>
  <c r="X58" i="1"/>
  <c r="W58" i="1"/>
  <c r="V58" i="1"/>
  <c r="X57" i="1"/>
  <c r="W57" i="1"/>
  <c r="V57" i="1"/>
  <c r="X56" i="1"/>
  <c r="W56" i="1"/>
  <c r="V56" i="1"/>
  <c r="X55" i="1"/>
  <c r="W55" i="1"/>
  <c r="V55" i="1"/>
  <c r="X54" i="1"/>
  <c r="W54" i="1"/>
  <c r="V54" i="1"/>
  <c r="X53" i="1"/>
  <c r="W53" i="1"/>
  <c r="V53" i="1"/>
  <c r="X52" i="1"/>
  <c r="W52" i="1"/>
  <c r="V52" i="1"/>
  <c r="X51" i="1"/>
  <c r="W51" i="1"/>
  <c r="V51" i="1"/>
  <c r="X50" i="1"/>
  <c r="W50" i="1"/>
  <c r="V50" i="1"/>
  <c r="X49" i="1"/>
  <c r="W49" i="1"/>
  <c r="V49" i="1"/>
  <c r="X48" i="1"/>
  <c r="W48" i="1"/>
  <c r="V48" i="1"/>
  <c r="X47" i="1"/>
  <c r="W47" i="1"/>
  <c r="V47" i="1"/>
  <c r="X46" i="1"/>
  <c r="W46" i="1"/>
  <c r="V46" i="1"/>
  <c r="X45" i="1"/>
  <c r="W45" i="1"/>
  <c r="V45" i="1"/>
  <c r="X44" i="1"/>
  <c r="W44" i="1"/>
  <c r="V44" i="1"/>
  <c r="X43" i="1"/>
  <c r="W43" i="1"/>
  <c r="V43" i="1"/>
  <c r="X42" i="1"/>
  <c r="W42" i="1"/>
  <c r="V42" i="1"/>
  <c r="X41" i="1"/>
  <c r="W41" i="1"/>
  <c r="V41" i="1"/>
  <c r="X40" i="1"/>
  <c r="W40" i="1"/>
  <c r="V40" i="1"/>
  <c r="X39" i="1"/>
  <c r="W39" i="1"/>
  <c r="V39" i="1"/>
  <c r="X38" i="1"/>
  <c r="W38" i="1"/>
  <c r="V38" i="1"/>
  <c r="X37" i="1"/>
  <c r="W37" i="1"/>
  <c r="V37" i="1"/>
  <c r="X36" i="1"/>
  <c r="W36" i="1"/>
  <c r="V36" i="1"/>
  <c r="X35" i="1"/>
  <c r="W35" i="1"/>
  <c r="V35" i="1"/>
  <c r="X34" i="1"/>
  <c r="W34" i="1"/>
  <c r="V34" i="1"/>
  <c r="X33" i="1"/>
  <c r="W33" i="1"/>
  <c r="V33" i="1"/>
  <c r="X32" i="1"/>
  <c r="W32" i="1"/>
  <c r="V32" i="1"/>
  <c r="X31" i="1"/>
  <c r="W31" i="1"/>
  <c r="V31" i="1"/>
  <c r="X30" i="1"/>
  <c r="W30" i="1"/>
  <c r="V30" i="1"/>
  <c r="X29" i="1"/>
  <c r="W29" i="1"/>
  <c r="V29" i="1"/>
  <c r="X28" i="1"/>
  <c r="W28" i="1"/>
  <c r="V28" i="1"/>
  <c r="X27" i="1"/>
  <c r="W27" i="1"/>
  <c r="V27" i="1"/>
  <c r="X26" i="1"/>
  <c r="W26" i="1"/>
  <c r="V26" i="1"/>
  <c r="X25" i="1"/>
  <c r="W25" i="1"/>
  <c r="V25" i="1"/>
  <c r="X24" i="1"/>
  <c r="W24" i="1"/>
  <c r="V24" i="1"/>
  <c r="X23" i="1"/>
  <c r="W23" i="1"/>
  <c r="V23" i="1"/>
  <c r="X22" i="1"/>
  <c r="W22" i="1"/>
  <c r="V22" i="1"/>
  <c r="X21" i="1"/>
  <c r="W21" i="1"/>
  <c r="V21" i="1"/>
  <c r="X20" i="1"/>
  <c r="W20" i="1"/>
  <c r="V20" i="1"/>
  <c r="X19" i="1"/>
  <c r="W19" i="1"/>
  <c r="V19" i="1"/>
  <c r="X18" i="1"/>
  <c r="W18" i="1"/>
  <c r="V18" i="1"/>
  <c r="X17" i="1"/>
  <c r="W17" i="1"/>
  <c r="V17" i="1"/>
  <c r="X16" i="1"/>
  <c r="W16" i="1"/>
  <c r="V16" i="1"/>
  <c r="X15" i="1"/>
  <c r="W15" i="1"/>
  <c r="V15" i="1"/>
  <c r="X14" i="1"/>
  <c r="W14" i="1"/>
  <c r="V14" i="1"/>
  <c r="X13" i="1"/>
  <c r="W13" i="1"/>
  <c r="V13" i="1"/>
  <c r="X12" i="1"/>
  <c r="W12" i="1"/>
  <c r="V12" i="1"/>
  <c r="X11" i="1"/>
  <c r="W11" i="1"/>
  <c r="V11" i="1"/>
  <c r="X10" i="1"/>
  <c r="W10" i="1"/>
  <c r="V10" i="1"/>
  <c r="X9" i="1"/>
  <c r="W9" i="1"/>
  <c r="V9" i="1"/>
  <c r="X8" i="1"/>
  <c r="W8" i="1"/>
  <c r="V8" i="1"/>
  <c r="X7" i="1"/>
  <c r="W7" i="1"/>
  <c r="V7" i="1"/>
  <c r="X6" i="1"/>
  <c r="W6" i="1"/>
  <c r="V6" i="1"/>
  <c r="X5" i="1"/>
  <c r="W5" i="1"/>
  <c r="V5" i="1"/>
  <c r="X4" i="1"/>
  <c r="W4" i="1"/>
  <c r="V4" i="1"/>
  <c r="X3" i="1"/>
  <c r="W3" i="1"/>
  <c r="V3" i="1"/>
  <c r="X2" i="1"/>
  <c r="W2" i="1"/>
  <c r="V2" i="1"/>
  <c r="I16" i="15" a="1"/>
  <c r="L15" i="15" a="1"/>
  <c r="M8" i="15" a="1"/>
  <c r="M11" i="15" a="1"/>
  <c r="N6" i="15" a="1"/>
  <c r="G14" i="15" a="1"/>
  <c r="J16" i="15" a="1"/>
  <c r="J12" i="15" a="1"/>
  <c r="M7" i="15" a="1"/>
  <c r="I7" i="15" a="1"/>
  <c r="M16" i="15" a="1"/>
  <c r="H12" i="15" a="1"/>
  <c r="K15" i="15" a="1"/>
  <c r="K11" i="15" a="1"/>
  <c r="N13" i="15" a="1"/>
  <c r="N9" i="15" a="1"/>
  <c r="G10" i="15" a="1"/>
  <c r="H6" i="15" a="1"/>
  <c r="L14" i="15" a="1"/>
  <c r="L6" i="15" a="1"/>
  <c r="M13" i="15" a="1"/>
  <c r="H10" i="15" a="1"/>
  <c r="M10" i="15" a="1"/>
  <c r="H16" i="15" a="1"/>
  <c r="M14" i="15" a="1"/>
  <c r="G6" i="15" a="1"/>
  <c r="K16" i="15" a="1"/>
  <c r="K12" i="15" a="1"/>
  <c r="G7" i="15" a="1"/>
  <c r="I11" i="15" a="1"/>
  <c r="I15" i="15" a="1"/>
  <c r="L13" i="15" a="1"/>
  <c r="L7" i="15" a="1"/>
  <c r="H14" i="15" a="1"/>
  <c r="L8" i="15" a="1"/>
  <c r="G13" i="15" a="1"/>
  <c r="J15" i="15" a="1"/>
  <c r="J11" i="15" a="1"/>
  <c r="H8" i="15" a="1"/>
  <c r="G9" i="15" a="1"/>
  <c r="M15" i="15" a="1"/>
  <c r="H7" i="15" a="1"/>
  <c r="K14" i="15" a="1"/>
  <c r="N16" i="15" a="1"/>
  <c r="N12" i="15" a="1"/>
  <c r="N8" i="15" a="1"/>
  <c r="G8" i="15" a="1"/>
  <c r="I14" i="15" a="1"/>
  <c r="L12" i="15" a="1"/>
  <c r="M9" i="15" a="1"/>
  <c r="J7" i="15" a="1"/>
  <c r="N7" i="15" a="1"/>
  <c r="J8" i="15" a="1"/>
  <c r="I10" i="15" a="1"/>
  <c r="G15" i="15" a="1"/>
  <c r="L9" i="15" a="1"/>
  <c r="H9" i="15" a="1"/>
  <c r="N14" i="15" a="1"/>
  <c r="I8" i="15" a="1"/>
  <c r="J6" i="15" a="1"/>
  <c r="H13" i="15" a="1"/>
  <c r="I12" i="15" a="1"/>
  <c r="L11" i="15" a="1"/>
  <c r="J9" i="15" a="1"/>
  <c r="H11" i="15" a="1"/>
  <c r="G16" i="15" a="1"/>
  <c r="G12" i="15" a="1"/>
  <c r="J14" i="15" a="1"/>
  <c r="J10" i="15" a="1"/>
  <c r="I6" i="15" a="1"/>
  <c r="K7" i="15" a="1"/>
  <c r="M12" i="15" a="1"/>
  <c r="K10" i="15" a="1"/>
  <c r="K13" i="15" a="1"/>
  <c r="N15" i="15" a="1"/>
  <c r="N11" i="15" a="1"/>
  <c r="K9" i="15" a="1"/>
  <c r="K6" i="15" a="1"/>
  <c r="I13" i="15" a="1"/>
  <c r="L10" i="15" a="1"/>
  <c r="L16" i="15" a="1"/>
  <c r="I9" i="15" a="1"/>
  <c r="G11" i="15" a="1"/>
  <c r="J13" i="15" a="1"/>
  <c r="H15" i="15" a="1"/>
  <c r="N10" i="15" a="1"/>
  <c r="K8" i="15" a="1"/>
  <c r="M6" i="15" a="1"/>
  <c r="F3" i="17" l="1"/>
  <c r="E10" i="17"/>
  <c r="E14" i="17"/>
  <c r="E16" i="17"/>
  <c r="F4" i="17"/>
  <c r="F8" i="17"/>
  <c r="F12" i="17"/>
  <c r="F16" i="17"/>
  <c r="F20" i="17"/>
  <c r="F24" i="17"/>
  <c r="F28" i="17"/>
  <c r="F32" i="17"/>
  <c r="F36" i="17"/>
  <c r="F40" i="17"/>
  <c r="F44" i="17"/>
  <c r="F33" i="17"/>
  <c r="F41" i="17"/>
  <c r="F6" i="17"/>
  <c r="F14" i="17"/>
  <c r="F22" i="17"/>
  <c r="F30" i="17"/>
  <c r="F38" i="17"/>
  <c r="F46" i="17"/>
  <c r="F7" i="17"/>
  <c r="F15" i="17"/>
  <c r="F31" i="17"/>
  <c r="F39" i="17"/>
  <c r="F5" i="17"/>
  <c r="F9" i="17"/>
  <c r="F13" i="17"/>
  <c r="F17" i="17"/>
  <c r="F21" i="17"/>
  <c r="F25" i="17"/>
  <c r="F29" i="17"/>
  <c r="F37" i="17"/>
  <c r="F45" i="17"/>
  <c r="F10" i="17"/>
  <c r="F18" i="17"/>
  <c r="F26" i="17"/>
  <c r="F34" i="17"/>
  <c r="F42" i="17"/>
  <c r="F11" i="17"/>
  <c r="F19" i="17"/>
  <c r="F27" i="17"/>
  <c r="F35" i="17"/>
  <c r="F43" i="17"/>
  <c r="F23" i="17"/>
  <c r="C6" i="16"/>
  <c r="C10" i="16"/>
  <c r="C14" i="16"/>
  <c r="C18" i="16"/>
  <c r="C22" i="16"/>
  <c r="C26" i="16"/>
  <c r="C30" i="16"/>
  <c r="F21" i="15"/>
  <c r="D21" i="7"/>
  <c r="E21" i="7" s="1"/>
  <c r="B10" i="7"/>
  <c r="C10" i="7" s="1"/>
  <c r="B16" i="7"/>
  <c r="C16" i="7" s="1"/>
  <c r="B17" i="7"/>
  <c r="C17" i="7" s="1"/>
  <c r="B9" i="7"/>
  <c r="C9" i="7" s="1"/>
  <c r="D5" i="7"/>
  <c r="E5" i="7" s="1"/>
  <c r="D8" i="7"/>
  <c r="E8" i="7" s="1"/>
  <c r="D14" i="7"/>
  <c r="E14" i="7" s="1"/>
  <c r="J6" i="16"/>
  <c r="J10" i="16"/>
  <c r="J14" i="16"/>
  <c r="J18" i="16"/>
  <c r="J22" i="16"/>
  <c r="J26" i="16"/>
  <c r="J30" i="16"/>
  <c r="E6" i="17"/>
  <c r="H6" i="17" s="1"/>
  <c r="B21" i="7"/>
  <c r="C21" i="7" s="1"/>
  <c r="D23" i="7"/>
  <c r="E23" i="7" s="1"/>
  <c r="D12" i="7"/>
  <c r="E12" i="7" s="1"/>
  <c r="F22" i="15"/>
  <c r="J5" i="16"/>
  <c r="M5" i="16" s="1"/>
  <c r="C7" i="16"/>
  <c r="J8" i="16"/>
  <c r="J13" i="16"/>
  <c r="M13" i="16" s="1"/>
  <c r="C15" i="16"/>
  <c r="J16" i="16"/>
  <c r="J21" i="16"/>
  <c r="M21" i="16" s="1"/>
  <c r="C23" i="16"/>
  <c r="J24" i="16"/>
  <c r="J29" i="16"/>
  <c r="M29" i="16" s="1"/>
  <c r="C31" i="16"/>
  <c r="J32" i="16"/>
  <c r="E9" i="17"/>
  <c r="E13" i="17"/>
  <c r="E17" i="17"/>
  <c r="E21" i="17"/>
  <c r="H21" i="17" s="1"/>
  <c r="E25" i="17"/>
  <c r="E29" i="17"/>
  <c r="H29" i="17" s="1"/>
  <c r="E33" i="17"/>
  <c r="E37" i="17"/>
  <c r="H37" i="17" s="1"/>
  <c r="E41" i="17"/>
  <c r="E45" i="17"/>
  <c r="H45" i="17" s="1"/>
  <c r="O19" i="16"/>
  <c r="O13" i="16"/>
  <c r="G25" i="15"/>
  <c r="O14" i="16"/>
  <c r="O16" i="16"/>
  <c r="O29" i="16"/>
  <c r="O11" i="16"/>
  <c r="O12" i="16"/>
  <c r="O10" i="16"/>
  <c r="B14" i="7"/>
  <c r="C14" i="7" s="1"/>
  <c r="B32" i="7"/>
  <c r="C32" i="7" s="1"/>
  <c r="B15" i="7"/>
  <c r="C15" i="7" s="1"/>
  <c r="D22" i="7"/>
  <c r="E22" i="7" s="1"/>
  <c r="D7" i="7"/>
  <c r="E7" i="7" s="1"/>
  <c r="D30" i="7"/>
  <c r="E30" i="7" s="1"/>
  <c r="D25" i="7"/>
  <c r="E25" i="7" s="1"/>
  <c r="B4" i="7"/>
  <c r="C4" i="7" s="1"/>
  <c r="B28" i="7"/>
  <c r="C28" i="7" s="1"/>
  <c r="F34" i="16"/>
  <c r="K34" i="16"/>
  <c r="J9" i="16"/>
  <c r="C11" i="16"/>
  <c r="M11" i="16" s="1"/>
  <c r="J12" i="16"/>
  <c r="M12" i="16" s="1"/>
  <c r="J17" i="16"/>
  <c r="C19" i="16"/>
  <c r="M19" i="16" s="1"/>
  <c r="J20" i="16"/>
  <c r="M20" i="16" s="1"/>
  <c r="J25" i="16"/>
  <c r="C27" i="16"/>
  <c r="M27" i="16" s="1"/>
  <c r="J28" i="16"/>
  <c r="M28" i="16" s="1"/>
  <c r="E4" i="17"/>
  <c r="H4" i="17" s="1"/>
  <c r="E7" i="17"/>
  <c r="E11" i="17"/>
  <c r="E15" i="17"/>
  <c r="E19" i="17"/>
  <c r="E23" i="17"/>
  <c r="E27" i="17"/>
  <c r="E31" i="17"/>
  <c r="E35" i="17"/>
  <c r="E39" i="17"/>
  <c r="E43" i="17"/>
  <c r="D18" i="7"/>
  <c r="E18" i="7" s="1"/>
  <c r="D11" i="7"/>
  <c r="E11" i="7" s="1"/>
  <c r="D27" i="7"/>
  <c r="E27" i="7" s="1"/>
  <c r="B5" i="7"/>
  <c r="C5" i="7" s="1"/>
  <c r="B7" i="7"/>
  <c r="C7" i="7" s="1"/>
  <c r="B31" i="7"/>
  <c r="C31" i="7" s="1"/>
  <c r="B11" i="7"/>
  <c r="C11" i="7" s="1"/>
  <c r="B34" i="16"/>
  <c r="M7" i="16"/>
  <c r="C8" i="16"/>
  <c r="M8" i="16" s="1"/>
  <c r="C9" i="16"/>
  <c r="M15" i="16"/>
  <c r="C16" i="16"/>
  <c r="M16" i="16" s="1"/>
  <c r="C17" i="16"/>
  <c r="M23" i="16"/>
  <c r="C24" i="16"/>
  <c r="M24" i="16" s="1"/>
  <c r="C25" i="16"/>
  <c r="M31" i="16"/>
  <c r="C32" i="16"/>
  <c r="M32" i="16" s="1"/>
  <c r="C33" i="16"/>
  <c r="E8" i="17"/>
  <c r="H8" i="17" s="1"/>
  <c r="E12" i="17"/>
  <c r="H12" i="17" s="1"/>
  <c r="E18" i="17"/>
  <c r="E26" i="17"/>
  <c r="E34" i="17"/>
  <c r="C3" i="19"/>
  <c r="G6" i="15"/>
  <c r="J6" i="15"/>
  <c r="H6" i="15"/>
  <c r="M6" i="15"/>
  <c r="K7" i="15"/>
  <c r="N7" i="15"/>
  <c r="I8" i="15"/>
  <c r="L8" i="15"/>
  <c r="G9" i="15"/>
  <c r="J9" i="15"/>
  <c r="K6" i="15"/>
  <c r="N6" i="15"/>
  <c r="I7" i="15"/>
  <c r="L7" i="15"/>
  <c r="G8" i="15"/>
  <c r="J8" i="15"/>
  <c r="H9" i="15"/>
  <c r="M9" i="15"/>
  <c r="G10" i="15"/>
  <c r="K10" i="15"/>
  <c r="I6" i="15"/>
  <c r="L6" i="15"/>
  <c r="G7" i="15"/>
  <c r="J7" i="15"/>
  <c r="H8" i="15"/>
  <c r="M8" i="15"/>
  <c r="K9" i="15"/>
  <c r="H7" i="15"/>
  <c r="M7" i="15"/>
  <c r="K8" i="15"/>
  <c r="N8" i="15"/>
  <c r="I9" i="15"/>
  <c r="L9" i="15"/>
  <c r="I10" i="15"/>
  <c r="N9" i="15"/>
  <c r="H10" i="15"/>
  <c r="J10" i="15"/>
  <c r="L10" i="15"/>
  <c r="N10" i="15"/>
  <c r="H11" i="15"/>
  <c r="J11" i="15"/>
  <c r="L11" i="15"/>
  <c r="N11" i="15"/>
  <c r="H12" i="15"/>
  <c r="J12" i="15"/>
  <c r="L12" i="15"/>
  <c r="N12" i="15"/>
  <c r="H13" i="15"/>
  <c r="J13" i="15"/>
  <c r="L13" i="15"/>
  <c r="N13" i="15"/>
  <c r="H14" i="15"/>
  <c r="J14" i="15"/>
  <c r="L14" i="15"/>
  <c r="N14" i="15"/>
  <c r="H15" i="15"/>
  <c r="J15" i="15"/>
  <c r="L15" i="15"/>
  <c r="N15" i="15"/>
  <c r="H16" i="15"/>
  <c r="J16" i="15"/>
  <c r="L16" i="15"/>
  <c r="N16" i="15"/>
  <c r="M10" i="15"/>
  <c r="G11" i="15"/>
  <c r="I11" i="15"/>
  <c r="K11" i="15"/>
  <c r="M11" i="15"/>
  <c r="G12" i="15"/>
  <c r="I12" i="15"/>
  <c r="K12" i="15"/>
  <c r="M12" i="15"/>
  <c r="G13" i="15"/>
  <c r="I13" i="15"/>
  <c r="K13" i="15"/>
  <c r="M13" i="15"/>
  <c r="G14" i="15"/>
  <c r="I14" i="15"/>
  <c r="K14" i="15"/>
  <c r="M14" i="15"/>
  <c r="G15" i="15"/>
  <c r="I15" i="15"/>
  <c r="K15" i="15"/>
  <c r="M15" i="15"/>
  <c r="G16" i="15"/>
  <c r="I16" i="15"/>
  <c r="K16" i="15"/>
  <c r="M16" i="15"/>
  <c r="D21" i="15"/>
  <c r="N21" i="19"/>
  <c r="N19" i="19"/>
  <c r="N17" i="19"/>
  <c r="N15" i="19"/>
  <c r="N13" i="19"/>
  <c r="N11" i="19"/>
  <c r="N7" i="19"/>
  <c r="N3" i="19"/>
  <c r="M21" i="19"/>
  <c r="M19" i="19"/>
  <c r="M17" i="19"/>
  <c r="M15" i="19"/>
  <c r="M13" i="19"/>
  <c r="M11" i="19"/>
  <c r="M7" i="19"/>
  <c r="M3" i="19"/>
  <c r="N48" i="19"/>
  <c r="N47" i="19"/>
  <c r="N46" i="19"/>
  <c r="N45" i="19"/>
  <c r="N44" i="19"/>
  <c r="N43" i="19"/>
  <c r="N42" i="19"/>
  <c r="N41" i="19"/>
  <c r="N40" i="19"/>
  <c r="N39" i="19"/>
  <c r="N38" i="19"/>
  <c r="N37" i="19"/>
  <c r="N36" i="19"/>
  <c r="N35" i="19"/>
  <c r="N34" i="19"/>
  <c r="N33" i="19"/>
  <c r="N32" i="19"/>
  <c r="N31" i="19"/>
  <c r="N30" i="19"/>
  <c r="N29" i="19"/>
  <c r="N28" i="19"/>
  <c r="N27" i="19"/>
  <c r="N26" i="19"/>
  <c r="N25" i="19"/>
  <c r="N24" i="19"/>
  <c r="N23" i="19"/>
  <c r="N22" i="19"/>
  <c r="N20" i="19"/>
  <c r="N18" i="19"/>
  <c r="N16" i="19"/>
  <c r="N14" i="19"/>
  <c r="N12" i="19"/>
  <c r="N10" i="19"/>
  <c r="N9" i="19"/>
  <c r="N8" i="19"/>
  <c r="N6" i="19"/>
  <c r="N5" i="19"/>
  <c r="N4" i="19"/>
  <c r="N2" i="19"/>
  <c r="M48" i="19"/>
  <c r="M47" i="19"/>
  <c r="M46" i="19"/>
  <c r="M45" i="19"/>
  <c r="M44" i="19"/>
  <c r="M43" i="19"/>
  <c r="M42" i="19"/>
  <c r="M41" i="19"/>
  <c r="M40" i="19"/>
  <c r="M39" i="19"/>
  <c r="M38" i="19"/>
  <c r="M37" i="19"/>
  <c r="M36" i="19"/>
  <c r="M35" i="19"/>
  <c r="M34" i="19"/>
  <c r="M33" i="19"/>
  <c r="M32" i="19"/>
  <c r="M31" i="19"/>
  <c r="M30" i="19"/>
  <c r="M29" i="19"/>
  <c r="M28" i="19"/>
  <c r="M27" i="19"/>
  <c r="M26" i="19"/>
  <c r="M25" i="19"/>
  <c r="M24" i="19"/>
  <c r="M23" i="19"/>
  <c r="M22" i="19"/>
  <c r="M20" i="19"/>
  <c r="M18" i="19"/>
  <c r="M16" i="19"/>
  <c r="M14" i="19"/>
  <c r="M12" i="19"/>
  <c r="M10" i="19"/>
  <c r="M9" i="19"/>
  <c r="M8" i="19"/>
  <c r="M6" i="19"/>
  <c r="M5" i="19"/>
  <c r="M4" i="19"/>
  <c r="M2" i="19"/>
  <c r="F32" i="15"/>
  <c r="F26" i="15"/>
  <c r="D16" i="15"/>
  <c r="E32" i="15"/>
  <c r="E26" i="15"/>
  <c r="H32" i="15"/>
  <c r="H26" i="15"/>
  <c r="F16" i="15"/>
  <c r="C32" i="15"/>
  <c r="C26" i="15"/>
  <c r="E16" i="15"/>
  <c r="C16" i="15"/>
  <c r="F28" i="15"/>
  <c r="E28" i="15"/>
  <c r="H28" i="15"/>
  <c r="C28" i="15"/>
  <c r="H29" i="15"/>
  <c r="C29" i="15"/>
  <c r="F29" i="15"/>
  <c r="E29" i="15"/>
  <c r="D15" i="15"/>
  <c r="D14" i="15"/>
  <c r="D13" i="15"/>
  <c r="D12" i="15"/>
  <c r="D11" i="15"/>
  <c r="F15" i="15"/>
  <c r="F14" i="15"/>
  <c r="F13" i="15"/>
  <c r="F12" i="15"/>
  <c r="F11" i="15"/>
  <c r="F10" i="15"/>
  <c r="O22" i="16"/>
  <c r="E15" i="15"/>
  <c r="E14" i="15"/>
  <c r="E13" i="15"/>
  <c r="E12" i="15"/>
  <c r="E11" i="15"/>
  <c r="E10" i="15"/>
  <c r="E9" i="15"/>
  <c r="E8" i="15"/>
  <c r="E7" i="15"/>
  <c r="E6" i="15"/>
  <c r="C15" i="15"/>
  <c r="C11" i="15"/>
  <c r="D10" i="15"/>
  <c r="F8" i="15"/>
  <c r="D7" i="15"/>
  <c r="C14" i="15"/>
  <c r="C10" i="15"/>
  <c r="F9" i="15"/>
  <c r="D8" i="15"/>
  <c r="C7" i="15"/>
  <c r="C13" i="15"/>
  <c r="D9" i="15"/>
  <c r="C8" i="15"/>
  <c r="F6" i="15"/>
  <c r="C12" i="15"/>
  <c r="C9" i="15"/>
  <c r="F7" i="15"/>
  <c r="D6" i="15"/>
  <c r="C6" i="15"/>
  <c r="O21" i="16"/>
  <c r="O25" i="16"/>
  <c r="D22" i="15"/>
  <c r="O27" i="16"/>
  <c r="O33" i="16"/>
  <c r="O20" i="16"/>
  <c r="O7" i="16"/>
  <c r="D30" i="15"/>
  <c r="G30" i="15"/>
  <c r="O31" i="16"/>
  <c r="B34" i="7"/>
  <c r="D24" i="7"/>
  <c r="E24" i="7" s="1"/>
  <c r="D3" i="7"/>
  <c r="B3" i="7"/>
  <c r="B25" i="7"/>
  <c r="C25" i="7" s="1"/>
  <c r="B6" i="7"/>
  <c r="C6" i="7" s="1"/>
  <c r="B29" i="7"/>
  <c r="C29" i="7" s="1"/>
  <c r="H31" i="15"/>
  <c r="D31" i="15"/>
  <c r="G31" i="15"/>
  <c r="C31" i="15"/>
  <c r="F31" i="15"/>
  <c r="E31" i="15"/>
  <c r="D4" i="7"/>
  <c r="E4" i="7" s="1"/>
  <c r="D28" i="7"/>
  <c r="E28" i="7" s="1"/>
  <c r="C21" i="19"/>
  <c r="C19" i="19"/>
  <c r="C17" i="19"/>
  <c r="C15" i="19"/>
  <c r="C13" i="19"/>
  <c r="C11" i="19"/>
  <c r="B21" i="19"/>
  <c r="B19" i="19"/>
  <c r="B17" i="19"/>
  <c r="B15" i="19"/>
  <c r="B13" i="19"/>
  <c r="B11" i="19"/>
  <c r="C22" i="19"/>
  <c r="C20" i="19"/>
  <c r="C18" i="19"/>
  <c r="C16" i="19"/>
  <c r="C14" i="19"/>
  <c r="C12" i="19"/>
  <c r="B22" i="19"/>
  <c r="B20" i="19"/>
  <c r="B18" i="19"/>
  <c r="B16" i="19"/>
  <c r="B14" i="19"/>
  <c r="B12" i="19"/>
  <c r="H27" i="15"/>
  <c r="C27" i="15"/>
  <c r="F27" i="15"/>
  <c r="E27" i="15"/>
  <c r="E22" i="15"/>
  <c r="C22" i="15"/>
  <c r="D27" i="15"/>
  <c r="G27" i="15"/>
  <c r="D32" i="15"/>
  <c r="G32" i="15"/>
  <c r="D28" i="15"/>
  <c r="G28" i="15"/>
  <c r="H23" i="15"/>
  <c r="C23" i="15"/>
  <c r="F23" i="15"/>
  <c r="E23" i="15"/>
  <c r="F30" i="15"/>
  <c r="E30" i="15"/>
  <c r="H30" i="15"/>
  <c r="C30" i="15"/>
  <c r="O28" i="16"/>
  <c r="H25" i="15"/>
  <c r="F25" i="15"/>
  <c r="D23" i="15"/>
  <c r="O17" i="16"/>
  <c r="O4" i="16"/>
  <c r="O23" i="16"/>
  <c r="B12" i="7"/>
  <c r="C12" i="7" s="1"/>
  <c r="B26" i="7"/>
  <c r="C26" i="7" s="1"/>
  <c r="B27" i="7"/>
  <c r="C27" i="7" s="1"/>
  <c r="B20" i="7"/>
  <c r="C20" i="7" s="1"/>
  <c r="D24" i="15"/>
  <c r="G24" i="15"/>
  <c r="O26" i="16"/>
  <c r="F24" i="15"/>
  <c r="E24" i="15"/>
  <c r="H24" i="15"/>
  <c r="C24" i="15"/>
  <c r="C25" i="15"/>
  <c r="E25" i="15"/>
  <c r="C21" i="15"/>
  <c r="E21" i="15"/>
  <c r="D29" i="15"/>
  <c r="G29" i="15"/>
  <c r="D25" i="15"/>
  <c r="D26" i="15"/>
  <c r="G26" i="15"/>
  <c r="O15" i="16"/>
  <c r="O30" i="16"/>
  <c r="O5" i="16"/>
  <c r="O6" i="16"/>
  <c r="G23" i="15"/>
  <c r="O8" i="16"/>
  <c r="D26" i="7"/>
  <c r="E26" i="7" s="1"/>
  <c r="B19" i="7"/>
  <c r="C19" i="7" s="1"/>
  <c r="M10" i="16"/>
  <c r="M18" i="16"/>
  <c r="M26" i="16"/>
  <c r="H7" i="17"/>
  <c r="C34" i="16"/>
  <c r="M9" i="16"/>
  <c r="M14" i="16"/>
  <c r="M17" i="16"/>
  <c r="M22" i="16"/>
  <c r="M25" i="16"/>
  <c r="M30" i="16"/>
  <c r="H3" i="17"/>
  <c r="D34" i="16"/>
  <c r="H34" i="16"/>
  <c r="L34" i="16"/>
  <c r="B46" i="17"/>
  <c r="H15" i="17"/>
  <c r="H16" i="17"/>
  <c r="H23" i="17"/>
  <c r="H24" i="17"/>
  <c r="H31" i="17"/>
  <c r="E32" i="17"/>
  <c r="H32" i="17" s="1"/>
  <c r="H39" i="17"/>
  <c r="E40" i="17"/>
  <c r="H40" i="17" s="1"/>
  <c r="E34" i="16"/>
  <c r="C46" i="17"/>
  <c r="H10" i="17"/>
  <c r="H13" i="17"/>
  <c r="E22" i="17"/>
  <c r="H22" i="17" s="1"/>
  <c r="E30" i="17"/>
  <c r="H30" i="17" s="1"/>
  <c r="E38" i="17"/>
  <c r="H38" i="17" s="1"/>
  <c r="J4" i="16"/>
  <c r="J34" i="16" s="1"/>
  <c r="D46" i="17"/>
  <c r="E5" i="17"/>
  <c r="H5" i="17" s="1"/>
  <c r="H11" i="17"/>
  <c r="H19" i="17"/>
  <c r="E20" i="17"/>
  <c r="H20" i="17" s="1"/>
  <c r="H27" i="17"/>
  <c r="E28" i="17"/>
  <c r="H28" i="17" s="1"/>
  <c r="H35" i="17"/>
  <c r="E36" i="17"/>
  <c r="H36" i="17" s="1"/>
  <c r="H43" i="17"/>
  <c r="E44" i="17"/>
  <c r="H44" i="17" s="1"/>
  <c r="M33" i="16"/>
  <c r="H9" i="17"/>
  <c r="H14" i="17"/>
  <c r="H17" i="17"/>
  <c r="H18" i="17"/>
  <c r="H25" i="17"/>
  <c r="H26" i="17"/>
  <c r="H33" i="17"/>
  <c r="H34" i="17"/>
  <c r="H41" i="17"/>
  <c r="E42" i="17"/>
  <c r="H42" i="17" s="1"/>
  <c r="M6" i="16" l="1"/>
  <c r="E46" i="17"/>
  <c r="H46" i="17" s="1"/>
  <c r="C3" i="7"/>
  <c r="B33" i="7"/>
  <c r="B37" i="7" s="1"/>
  <c r="M4" i="16"/>
  <c r="M34" i="16" s="1"/>
  <c r="E3" i="7"/>
  <c r="D33" i="7"/>
  <c r="D34" i="7" s="1"/>
</calcChain>
</file>

<file path=xl/sharedStrings.xml><?xml version="1.0" encoding="utf-8"?>
<sst xmlns="http://schemas.openxmlformats.org/spreadsheetml/2006/main" count="21644" uniqueCount="5204">
  <si>
    <t>Player</t>
  </si>
  <si>
    <t>TJ Surgery Date</t>
  </si>
  <si>
    <t>Team</t>
  </si>
  <si>
    <t>Level</t>
  </si>
  <si>
    <t>Position</t>
  </si>
  <si>
    <t>Throws</t>
  </si>
  <si>
    <t>Country</t>
  </si>
  <si>
    <t>High School</t>
  </si>
  <si>
    <t>College(s)</t>
  </si>
  <si>
    <t>Age</t>
  </si>
  <si>
    <t>Return Date (same level)</t>
  </si>
  <si>
    <t>Recovery Time (months)</t>
  </si>
  <si>
    <t>mlbamid</t>
  </si>
  <si>
    <t>fgid</t>
  </si>
  <si>
    <t>Surgeon(s)</t>
  </si>
  <si>
    <t>Post-TJ MLB G</t>
  </si>
  <si>
    <t>Post-TJ MLB IP/PA</t>
  </si>
  <si>
    <t>Active</t>
  </si>
  <si>
    <t>Year</t>
  </si>
  <si>
    <t>Month</t>
  </si>
  <si>
    <t>Day</t>
  </si>
  <si>
    <t>Started
Throwing</t>
  </si>
  <si>
    <t>Mound</t>
  </si>
  <si>
    <t>Bullpen</t>
  </si>
  <si>
    <t>Live
Hitters</t>
  </si>
  <si>
    <t>Game</t>
  </si>
  <si>
    <t>Setback</t>
  </si>
  <si>
    <t>Setback Type</t>
  </si>
  <si>
    <t>G</t>
  </si>
  <si>
    <t>GS</t>
  </si>
  <si>
    <t>IP</t>
  </si>
  <si>
    <t>K-BB%</t>
  </si>
  <si>
    <t>ERA-</t>
  </si>
  <si>
    <t>FIP-</t>
  </si>
  <si>
    <t>Justin Anderson</t>
  </si>
  <si>
    <t>LAA</t>
  </si>
  <si>
    <t>MLB</t>
  </si>
  <si>
    <t>P</t>
  </si>
  <si>
    <t>R</t>
  </si>
  <si>
    <t>United States</t>
  </si>
  <si>
    <t>Texas</t>
  </si>
  <si>
    <t>Texas-San Antonio</t>
  </si>
  <si>
    <t>Dr. Keith Meister</t>
  </si>
  <si>
    <t>Peter Lambert</t>
  </si>
  <si>
    <t>COL</t>
  </si>
  <si>
    <t>California</t>
  </si>
  <si>
    <t>Dr. Neal ElAttrache</t>
  </si>
  <si>
    <t>Trey Wingenter</t>
  </si>
  <si>
    <t>SD</t>
  </si>
  <si>
    <t>Alabama</t>
  </si>
  <si>
    <t>Auburn</t>
  </si>
  <si>
    <t>Ty Blach</t>
  </si>
  <si>
    <t>BAL</t>
  </si>
  <si>
    <t>L</t>
  </si>
  <si>
    <t>Colorado</t>
  </si>
  <si>
    <t>Creighton</t>
  </si>
  <si>
    <t>John Brebbia</t>
  </si>
  <si>
    <t>STL</t>
  </si>
  <si>
    <t>Florida</t>
  </si>
  <si>
    <t>Elon</t>
  </si>
  <si>
    <t>Dr. George Paletta</t>
  </si>
  <si>
    <t>Kade Mechals</t>
  </si>
  <si>
    <t>CHW</t>
  </si>
  <si>
    <t>Coll</t>
  </si>
  <si>
    <t>Oregon</t>
  </si>
  <si>
    <t>Grand Canyon, Western Oregon</t>
  </si>
  <si>
    <t>Chris Sale</t>
  </si>
  <si>
    <t>BOS</t>
  </si>
  <si>
    <t>Florida Gulf Coast</t>
  </si>
  <si>
    <t>Noah Syndergaard</t>
  </si>
  <si>
    <t>NYM</t>
  </si>
  <si>
    <t>Dr. David Altchek</t>
  </si>
  <si>
    <t>Blaine Hardy</t>
  </si>
  <si>
    <t>MIN</t>
  </si>
  <si>
    <t>Washington</t>
  </si>
  <si>
    <t>Lewis-Clark State</t>
  </si>
  <si>
    <t>Dr. Christopher Camp</t>
  </si>
  <si>
    <t>Tyler Beede</t>
  </si>
  <si>
    <t>SF</t>
  </si>
  <si>
    <t>Massachusetts</t>
  </si>
  <si>
    <t>Vanderbilt</t>
  </si>
  <si>
    <t>Andres Munoz</t>
  </si>
  <si>
    <t>Mexico</t>
  </si>
  <si>
    <t>Reggie Lawson</t>
  </si>
  <si>
    <t>AA</t>
  </si>
  <si>
    <t>sa917951</t>
  </si>
  <si>
    <t>Joey Wentz</t>
  </si>
  <si>
    <t>DET</t>
  </si>
  <si>
    <t>Kansas</t>
  </si>
  <si>
    <t>sa917946</t>
  </si>
  <si>
    <t>Conner O'Neil</t>
  </si>
  <si>
    <t>A+</t>
  </si>
  <si>
    <t>Cal State Northridge, Central Arizona</t>
  </si>
  <si>
    <t>sa915599</t>
  </si>
  <si>
    <t>Matt Carasiti</t>
  </si>
  <si>
    <t>AAA</t>
  </si>
  <si>
    <t>Connecticut</t>
  </si>
  <si>
    <t>St. John's</t>
  </si>
  <si>
    <t xml:space="preserve">Dr. Ken Akizuki </t>
  </si>
  <si>
    <t>Matt Festa</t>
  </si>
  <si>
    <t>SEA</t>
  </si>
  <si>
    <t>New York</t>
  </si>
  <si>
    <t>Dominican, East Stroudsburg</t>
  </si>
  <si>
    <t>J.T. Ginn</t>
  </si>
  <si>
    <t>Mississippi</t>
  </si>
  <si>
    <t>Mississippi State</t>
  </si>
  <si>
    <t>Luis Severino</t>
  </si>
  <si>
    <t>NYY</t>
  </si>
  <si>
    <t>Dominican</t>
  </si>
  <si>
    <t>Hunter Schryver</t>
  </si>
  <si>
    <t>Pennsylvania</t>
  </si>
  <si>
    <t>Villanova</t>
  </si>
  <si>
    <t>sa873263</t>
  </si>
  <si>
    <t>Eric Pardinho</t>
  </si>
  <si>
    <t>TOR</t>
  </si>
  <si>
    <t>A</t>
  </si>
  <si>
    <t>Brazil</t>
  </si>
  <si>
    <t>sa968102</t>
  </si>
  <si>
    <t>Jose Soriano</t>
  </si>
  <si>
    <t>sa916702</t>
  </si>
  <si>
    <t>Zack Matthews</t>
  </si>
  <si>
    <t>HOU</t>
  </si>
  <si>
    <t>Oklahoma</t>
  </si>
  <si>
    <t>Buddy Hayward</t>
  </si>
  <si>
    <t>PHI</t>
  </si>
  <si>
    <t>Harvard</t>
  </si>
  <si>
    <t>Daniel Acosta</t>
  </si>
  <si>
    <t>MIL</t>
  </si>
  <si>
    <t>Rk</t>
  </si>
  <si>
    <t>sa916724</t>
  </si>
  <si>
    <t>Aaron Hicks</t>
  </si>
  <si>
    <t>OF</t>
  </si>
  <si>
    <t>Kutter Crawford</t>
  </si>
  <si>
    <t>sa3004798</t>
  </si>
  <si>
    <t>Lun Zhao</t>
  </si>
  <si>
    <t>China</t>
  </si>
  <si>
    <t>sa3008575</t>
  </si>
  <si>
    <t>Steven Wright</t>
  </si>
  <si>
    <t>Hawaii</t>
  </si>
  <si>
    <t>Dr. James Andrews</t>
  </si>
  <si>
    <t>Connor Sadzeck</t>
  </si>
  <si>
    <t>Illinois</t>
  </si>
  <si>
    <t>Howard</t>
  </si>
  <si>
    <t>Jose Alberro</t>
  </si>
  <si>
    <t>Puerto Rico</t>
  </si>
  <si>
    <t>sa924306</t>
  </si>
  <si>
    <t>Tim Mayza</t>
  </si>
  <si>
    <t>Millersville</t>
  </si>
  <si>
    <t>Pablo Sandoval</t>
  </si>
  <si>
    <t>3B</t>
  </si>
  <si>
    <t>Venezuela</t>
  </si>
  <si>
    <t>Adam Warren</t>
  </si>
  <si>
    <t>North Carolina</t>
  </si>
  <si>
    <t>Connor Van Scoyoc</t>
  </si>
  <si>
    <t>Iowa</t>
  </si>
  <si>
    <t>sa3010243</t>
  </si>
  <si>
    <t>Dax Fulton</t>
  </si>
  <si>
    <t>MIA</t>
  </si>
  <si>
    <t>HS</t>
  </si>
  <si>
    <t>Edouard Julien</t>
  </si>
  <si>
    <t>2B</t>
  </si>
  <si>
    <t>Canada</t>
  </si>
  <si>
    <t>Pedro Avila</t>
  </si>
  <si>
    <t>Jeremiah Estrada</t>
  </si>
  <si>
    <t>CHC</t>
  </si>
  <si>
    <t>A-</t>
  </si>
  <si>
    <t>sa3005339</t>
  </si>
  <si>
    <t>Dr. Stephen Gryzlo</t>
  </si>
  <si>
    <t>Blake Townsend</t>
  </si>
  <si>
    <t>Australia</t>
  </si>
  <si>
    <t>sa3010125</t>
  </si>
  <si>
    <t>David Robertson</t>
  </si>
  <si>
    <t>Chasen Bradford</t>
  </si>
  <si>
    <t>Nevada</t>
  </si>
  <si>
    <t>Central Florida</t>
  </si>
  <si>
    <t>Jameson Taillon</t>
  </si>
  <si>
    <t>PIT</t>
  </si>
  <si>
    <t>Gus Varland</t>
  </si>
  <si>
    <t>OAK</t>
  </si>
  <si>
    <t>Minnesota</t>
  </si>
  <si>
    <t>Concordia</t>
  </si>
  <si>
    <t>sa3007779</t>
  </si>
  <si>
    <t>Raynel Espinal</t>
  </si>
  <si>
    <t>sa737238</t>
  </si>
  <si>
    <t>Leoner Colina</t>
  </si>
  <si>
    <t>sa3006489</t>
  </si>
  <si>
    <t>Ricky Karcher</t>
  </si>
  <si>
    <t>CIN</t>
  </si>
  <si>
    <t>Michigan</t>
  </si>
  <si>
    <t>Michigan, Walters State</t>
  </si>
  <si>
    <t>sa3004590</t>
  </si>
  <si>
    <t>Dr. Timothy Kremchek</t>
  </si>
  <si>
    <t>Blake Lillis</t>
  </si>
  <si>
    <t>sa918559</t>
  </si>
  <si>
    <t>Alec Kenilvort</t>
  </si>
  <si>
    <t>Marin</t>
  </si>
  <si>
    <t>sa829194</t>
  </si>
  <si>
    <t>Josh Rogers</t>
  </si>
  <si>
    <t>Indiana</t>
  </si>
  <si>
    <t>Louisville</t>
  </si>
  <si>
    <t>Corbin Martin</t>
  </si>
  <si>
    <t>Texas A&amp;M</t>
  </si>
  <si>
    <t>Garrett Whitlock</t>
  </si>
  <si>
    <t>Georgia</t>
  </si>
  <si>
    <t>Alabama-Birmingham</t>
  </si>
  <si>
    <t>sa3005306</t>
  </si>
  <si>
    <t>Sam Tewes</t>
  </si>
  <si>
    <t>Nebraska</t>
  </si>
  <si>
    <t>Wichita State</t>
  </si>
  <si>
    <t>sa738268</t>
  </si>
  <si>
    <t>Matt Bush</t>
  </si>
  <si>
    <t>TEX</t>
  </si>
  <si>
    <t>Jean Casanova</t>
  </si>
  <si>
    <t>sa918959</t>
  </si>
  <si>
    <t>Jordan Hicks</t>
  </si>
  <si>
    <t>Ryan Burr</t>
  </si>
  <si>
    <t>Arizona State</t>
  </si>
  <si>
    <t>Jimmy Lambert</t>
  </si>
  <si>
    <t>California State Fresno</t>
  </si>
  <si>
    <t>Cole Bellinger</t>
  </si>
  <si>
    <t>Arizona</t>
  </si>
  <si>
    <t>sa3005265</t>
  </si>
  <si>
    <t>Preston Gainey</t>
  </si>
  <si>
    <t>Navy</t>
  </si>
  <si>
    <t>sa658177</t>
  </si>
  <si>
    <t>Cale Coshow</t>
  </si>
  <si>
    <t>Oklahoma, Oklahoma Christian</t>
  </si>
  <si>
    <t>sa738313</t>
  </si>
  <si>
    <t>Dr. Christopher Ahmad</t>
  </si>
  <si>
    <t>Corey Taylor</t>
  </si>
  <si>
    <t>Texas Tech</t>
  </si>
  <si>
    <t>sa827144</t>
  </si>
  <si>
    <t>Michael Limoncelli</t>
  </si>
  <si>
    <t>Victor Soteldo</t>
  </si>
  <si>
    <t>CLE</t>
  </si>
  <si>
    <t>John Swanda</t>
  </si>
  <si>
    <t>sa3004944</t>
  </si>
  <si>
    <t>Akil Baddoo</t>
  </si>
  <si>
    <t>sa917953</t>
  </si>
  <si>
    <t>Miguel Mercedes</t>
  </si>
  <si>
    <t>sa736689</t>
  </si>
  <si>
    <t>Trevor Bettencourt</t>
  </si>
  <si>
    <t>California Santa Barbara, Tennessee</t>
  </si>
  <si>
    <t>sa918556</t>
  </si>
  <si>
    <t>Dantel Ramirez</t>
  </si>
  <si>
    <t>sa3005463</t>
  </si>
  <si>
    <t>Duncan Robinson</t>
  </si>
  <si>
    <t>Dartmouth</t>
  </si>
  <si>
    <t>sa874105</t>
  </si>
  <si>
    <t>Tyler Wells</t>
  </si>
  <si>
    <t>Cal State San Bernadino</t>
  </si>
  <si>
    <t>sa918346</t>
  </si>
  <si>
    <t>John Fasola</t>
  </si>
  <si>
    <t>Ohio</t>
  </si>
  <si>
    <t>Kansas State, Kent State</t>
  </si>
  <si>
    <t>sa550022</t>
  </si>
  <si>
    <t>Ryan Boldt</t>
  </si>
  <si>
    <t>TB</t>
  </si>
  <si>
    <t>sa738262</t>
  </si>
  <si>
    <t>Tate Budnick</t>
  </si>
  <si>
    <t>Portland</t>
  </si>
  <si>
    <t>sa3006997</t>
  </si>
  <si>
    <t>Carlos Rodon</t>
  </si>
  <si>
    <t>North Carolina State</t>
  </si>
  <si>
    <t>Lenny Torres</t>
  </si>
  <si>
    <t>sa3008329</t>
  </si>
  <si>
    <t>Cole Ragans</t>
  </si>
  <si>
    <t>sa917938</t>
  </si>
  <si>
    <t>Zach Pop</t>
  </si>
  <si>
    <t>sa829370</t>
  </si>
  <si>
    <t>Kyle Young</t>
  </si>
  <si>
    <t>sa918488</t>
  </si>
  <si>
    <t>Dr. Michael Ciccotti</t>
  </si>
  <si>
    <t>Sahid Valenzuela</t>
  </si>
  <si>
    <t>SS</t>
  </si>
  <si>
    <t>Cal State Fullerton</t>
  </si>
  <si>
    <t>Sean Mooney</t>
  </si>
  <si>
    <t>New Jersey</t>
  </si>
  <si>
    <t>Trey Benton</t>
  </si>
  <si>
    <t>East Carolina</t>
  </si>
  <si>
    <t>Ben Brown</t>
  </si>
  <si>
    <t>sa3005122</t>
  </si>
  <si>
    <t>Nolan Hoffman</t>
  </si>
  <si>
    <t>sa3007471</t>
  </si>
  <si>
    <t>Jamal Wade</t>
  </si>
  <si>
    <t>Maryland</t>
  </si>
  <si>
    <t>sa3004796</t>
  </si>
  <si>
    <t>Owen White</t>
  </si>
  <si>
    <t>Anderson Espinoza</t>
  </si>
  <si>
    <t>sa872856</t>
  </si>
  <si>
    <t>A.J. Ladwig</t>
  </si>
  <si>
    <t>sa602810</t>
  </si>
  <si>
    <t>Mason Englert</t>
  </si>
  <si>
    <t>Corey Black</t>
  </si>
  <si>
    <t>Faulkner</t>
  </si>
  <si>
    <t>sa658004</t>
  </si>
  <si>
    <t>Hunter Greene</t>
  </si>
  <si>
    <t>sa3005315</t>
  </si>
  <si>
    <t>Ryan Dease</t>
  </si>
  <si>
    <t>sa3004664</t>
  </si>
  <si>
    <t>Corey Knebel</t>
  </si>
  <si>
    <t>Jack DeGroat</t>
  </si>
  <si>
    <t>Virginia</t>
  </si>
  <si>
    <t>Liberty</t>
  </si>
  <si>
    <t>Davis Daniel</t>
  </si>
  <si>
    <t>Braydon Fisher</t>
  </si>
  <si>
    <t>LAD</t>
  </si>
  <si>
    <t>sa3007929</t>
  </si>
  <si>
    <t>Matt Sauer</t>
  </si>
  <si>
    <t>sa3005118</t>
  </si>
  <si>
    <t>Michael Fulmer</t>
  </si>
  <si>
    <t>Brady Puckett</t>
  </si>
  <si>
    <t>Tennessee</t>
  </si>
  <si>
    <t>Lipscomb</t>
  </si>
  <si>
    <t>sa829632</t>
  </si>
  <si>
    <t>Dr. William Raasch</t>
  </si>
  <si>
    <t>Ryan Brinley</t>
  </si>
  <si>
    <t>WAS</t>
  </si>
  <si>
    <t>Sam Houston State</t>
  </si>
  <si>
    <t>sa875871</t>
  </si>
  <si>
    <t>Dane Dunning</t>
  </si>
  <si>
    <t>sa738926</t>
  </si>
  <si>
    <t>Silvino Bracho</t>
  </si>
  <si>
    <t>ARI</t>
  </si>
  <si>
    <t>Drew Smith</t>
  </si>
  <si>
    <t>Dallas Baptist</t>
  </si>
  <si>
    <t>Mark Leiter Jr.</t>
  </si>
  <si>
    <t>New Jersey IT</t>
  </si>
  <si>
    <t>Salvador Perez</t>
  </si>
  <si>
    <t>KC</t>
  </si>
  <si>
    <t>C</t>
  </si>
  <si>
    <t>Trey Cobb</t>
  </si>
  <si>
    <t>Oklahoma State</t>
  </si>
  <si>
    <t>sa918276</t>
  </si>
  <si>
    <t>Billy Sullivan</t>
  </si>
  <si>
    <t>Delaware</t>
  </si>
  <si>
    <t>Chris Smith</t>
  </si>
  <si>
    <t>Kentucky</t>
  </si>
  <si>
    <t>Kentucky Wesleyan</t>
  </si>
  <si>
    <t>Spencer Strider</t>
  </si>
  <si>
    <t>ATL</t>
  </si>
  <si>
    <t>Clemson</t>
  </si>
  <si>
    <t>Graham Hoffman</t>
  </si>
  <si>
    <t>South Florida</t>
  </si>
  <si>
    <t>Roniel Raudes</t>
  </si>
  <si>
    <t>Nicaragua</t>
  </si>
  <si>
    <t>sa872825</t>
  </si>
  <si>
    <t>Sal Giardina</t>
  </si>
  <si>
    <t>Lynn</t>
  </si>
  <si>
    <t>sa829575</t>
  </si>
  <si>
    <t>Peter Solomon</t>
  </si>
  <si>
    <t>Notre Dame</t>
  </si>
  <si>
    <t>sa829274</t>
  </si>
  <si>
    <t>Stephen Greenlees</t>
  </si>
  <si>
    <t>Texas Lutheran, Southwestern</t>
  </si>
  <si>
    <t>sa3004774</t>
  </si>
  <si>
    <t>Garrett Davila</t>
  </si>
  <si>
    <t>sa875052</t>
  </si>
  <si>
    <t>Ashe Russell</t>
  </si>
  <si>
    <t>sa874681</t>
  </si>
  <si>
    <t>Nolan Watson</t>
  </si>
  <si>
    <t>sa874732</t>
  </si>
  <si>
    <t>Braidyn Fink</t>
  </si>
  <si>
    <t>Carlos Suniaga</t>
  </si>
  <si>
    <t>sa873291</t>
  </si>
  <si>
    <t>Michael Montero</t>
  </si>
  <si>
    <t>sa3002610</t>
  </si>
  <si>
    <t>Mason Feole</t>
  </si>
  <si>
    <t>Rhode Island</t>
  </si>
  <si>
    <t>Max Roberts</t>
  </si>
  <si>
    <t>Wabash County</t>
  </si>
  <si>
    <t>sa3004014</t>
  </si>
  <si>
    <t>Levi Stoudt</t>
  </si>
  <si>
    <t>Lehigh</t>
  </si>
  <si>
    <t>Lance McCullers Jr.</t>
  </si>
  <si>
    <t>Franklyn Kilome</t>
  </si>
  <si>
    <t>sa830592</t>
  </si>
  <si>
    <t>Didi Gregorius</t>
  </si>
  <si>
    <t>Netherlands</t>
  </si>
  <si>
    <t>Edgar Santana</t>
  </si>
  <si>
    <t>Carson Ragsdale</t>
  </si>
  <si>
    <t>Kale Emshoff</t>
  </si>
  <si>
    <t>Arkansas-Little Rock</t>
  </si>
  <si>
    <t>Shohei Ohtani</t>
  </si>
  <si>
    <t>Japan</t>
  </si>
  <si>
    <t>Tylor Fischer</t>
  </si>
  <si>
    <t>Chad Kuhl</t>
  </si>
  <si>
    <t>Michael Kopech</t>
  </si>
  <si>
    <t>Quintin Torres-Costa</t>
  </si>
  <si>
    <t>sa876206</t>
  </si>
  <si>
    <t>Jose Mujica</t>
  </si>
  <si>
    <t>sa739763</t>
  </si>
  <si>
    <t>Travis MacGregor</t>
  </si>
  <si>
    <t>sa917950</t>
  </si>
  <si>
    <t>Artie Lewicki</t>
  </si>
  <si>
    <t>Seth Romero</t>
  </si>
  <si>
    <t>Houston</t>
  </si>
  <si>
    <t>sa3005301</t>
  </si>
  <si>
    <t>Francis Martes</t>
  </si>
  <si>
    <t>Isaiah Carranza</t>
  </si>
  <si>
    <t>Oregon, Azusa Pacific</t>
  </si>
  <si>
    <t>Drake Owenby</t>
  </si>
  <si>
    <t>sa857564</t>
  </si>
  <si>
    <t>Jacob Barnwell</t>
  </si>
  <si>
    <t>Ohio State</t>
  </si>
  <si>
    <t>sa3006779</t>
  </si>
  <si>
    <t>Dustin Hunt</t>
  </si>
  <si>
    <t>Northeastern</t>
  </si>
  <si>
    <t>sa873711</t>
  </si>
  <si>
    <t>Yasel Antuna</t>
  </si>
  <si>
    <t>sa962601</t>
  </si>
  <si>
    <t>Johnny Cueto</t>
  </si>
  <si>
    <t>Jairo Solis</t>
  </si>
  <si>
    <t>sa3003037</t>
  </si>
  <si>
    <t>Daniel Gossett</t>
  </si>
  <si>
    <t>South Carolina</t>
  </si>
  <si>
    <t>Boomer Biegalski</t>
  </si>
  <si>
    <t>Florida State</t>
  </si>
  <si>
    <t>sa873983</t>
  </si>
  <si>
    <t>Brent Suter</t>
  </si>
  <si>
    <t>Kendall Graveman</t>
  </si>
  <si>
    <t>Garrett Richards</t>
  </si>
  <si>
    <t>Austin Franklin</t>
  </si>
  <si>
    <t>sa917977</t>
  </si>
  <si>
    <t>Graham Lawson</t>
  </si>
  <si>
    <t>South Carolina, Spartanburg</t>
  </si>
  <si>
    <t>Cam Hill</t>
  </si>
  <si>
    <t>Redlands</t>
  </si>
  <si>
    <t>Kyle Cody</t>
  </si>
  <si>
    <t>Wisconsin</t>
  </si>
  <si>
    <t>sa658940</t>
  </si>
  <si>
    <t>Micker Adolfo</t>
  </si>
  <si>
    <t>sa830303</t>
  </si>
  <si>
    <t>John Lamb</t>
  </si>
  <si>
    <t>Sam Carlson</t>
  </si>
  <si>
    <t>sa3005015</t>
  </si>
  <si>
    <t>Brandon Leibrandt</t>
  </si>
  <si>
    <t>sa602915</t>
  </si>
  <si>
    <t>Kyri Washington</t>
  </si>
  <si>
    <t>Longwood</t>
  </si>
  <si>
    <t>sa857813</t>
  </si>
  <si>
    <t>Brandon Koch</t>
  </si>
  <si>
    <t>sa875026</t>
  </si>
  <si>
    <t>Mitchell Kilkenny</t>
  </si>
  <si>
    <t>sa3010119</t>
  </si>
  <si>
    <t>Alex Speas</t>
  </si>
  <si>
    <t>sa917945</t>
  </si>
  <si>
    <t>Patrick Riehl</t>
  </si>
  <si>
    <t>Mars Hill</t>
  </si>
  <si>
    <t>sa918565</t>
  </si>
  <si>
    <t>Chris Mathewson</t>
  </si>
  <si>
    <t>California State Long Beach</t>
  </si>
  <si>
    <t>sa829581</t>
  </si>
  <si>
    <t>Sam Fuller</t>
  </si>
  <si>
    <t>sa3004946</t>
  </si>
  <si>
    <t>Anthony Banda</t>
  </si>
  <si>
    <t>San Jacinto</t>
  </si>
  <si>
    <t>Jose Adames</t>
  </si>
  <si>
    <t>sa597194</t>
  </si>
  <si>
    <t>Sam Bordner</t>
  </si>
  <si>
    <t>Drew Strotman</t>
  </si>
  <si>
    <t>St. Mary's</t>
  </si>
  <si>
    <t>sa3004584</t>
  </si>
  <si>
    <t>Dr. Koco Eaton</t>
  </si>
  <si>
    <t>Kevin Shackelford</t>
  </si>
  <si>
    <t>Marshall</t>
  </si>
  <si>
    <t>Jordan Montgomery</t>
  </si>
  <si>
    <t>Shoulder inflammation</t>
  </si>
  <si>
    <t>Grant Hockin</t>
  </si>
  <si>
    <t>sa828698</t>
  </si>
  <si>
    <t>Caleb Dirks</t>
  </si>
  <si>
    <t>California Baptist</t>
  </si>
  <si>
    <t>sa829346</t>
  </si>
  <si>
    <t>Ryan Sherriff</t>
  </si>
  <si>
    <t>West Los Angeles</t>
  </si>
  <si>
    <t>Gerson Moreno</t>
  </si>
  <si>
    <t>sa736656</t>
  </si>
  <si>
    <t>Blake Wood</t>
  </si>
  <si>
    <t>Georgia Tech</t>
  </si>
  <si>
    <t>Skylar Szynski</t>
  </si>
  <si>
    <t>sa917964</t>
  </si>
  <si>
    <t>Aaron Perry</t>
  </si>
  <si>
    <t>West Virginia</t>
  </si>
  <si>
    <t>sa1055363</t>
  </si>
  <si>
    <t>Keynan Middleton</t>
  </si>
  <si>
    <t>Lane</t>
  </si>
  <si>
    <t>Mild ulnar neuritis</t>
  </si>
  <si>
    <t>Jay Groome</t>
  </si>
  <si>
    <t>sa917925</t>
  </si>
  <si>
    <t>Lachlan Wells</t>
  </si>
  <si>
    <t>sa877857</t>
  </si>
  <si>
    <t>Collin Wiles</t>
  </si>
  <si>
    <t>sa657869</t>
  </si>
  <si>
    <t>Corey Seager</t>
  </si>
  <si>
    <t>Arthroscopic hip surgery</t>
  </si>
  <si>
    <t>Chad Hockin</t>
  </si>
  <si>
    <t>sa913187</t>
  </si>
  <si>
    <t>Breiling Eusebio</t>
  </si>
  <si>
    <t>sa828552</t>
  </si>
  <si>
    <t>Clay Aguilar</t>
  </si>
  <si>
    <t>Matt Dermody</t>
  </si>
  <si>
    <t>Josh Pennington</t>
  </si>
  <si>
    <t>sa829654</t>
  </si>
  <si>
    <t>Kevin Gadea</t>
  </si>
  <si>
    <t>sa735841</t>
  </si>
  <si>
    <t>Gabe Klobosits</t>
  </si>
  <si>
    <t>Auburn, Galveston</t>
  </si>
  <si>
    <t>sa829389</t>
  </si>
  <si>
    <t>Brac Warren</t>
  </si>
  <si>
    <t>Montana</t>
  </si>
  <si>
    <t>sa3011848</t>
  </si>
  <si>
    <t>Taijuan Walker</t>
  </si>
  <si>
    <t>Sprained shoulder capsule</t>
  </si>
  <si>
    <t>Dinelson Lamet</t>
  </si>
  <si>
    <t>Scott Williams</t>
  </si>
  <si>
    <t>State, Manatee-Sarasota</t>
  </si>
  <si>
    <t>sa829019</t>
  </si>
  <si>
    <t>JC Ramirez</t>
  </si>
  <si>
    <t>Travis d'Arnaud</t>
  </si>
  <si>
    <t>Matt Givin</t>
  </si>
  <si>
    <t>sa3005229</t>
  </si>
  <si>
    <t>Clayton Blackburn</t>
  </si>
  <si>
    <t>sa598302</t>
  </si>
  <si>
    <t>Heath Donica</t>
  </si>
  <si>
    <t>sa3004012</t>
  </si>
  <si>
    <t>A.J. Puk</t>
  </si>
  <si>
    <t>Ben Heller</t>
  </si>
  <si>
    <t>Olivet Nazarene</t>
  </si>
  <si>
    <t>Julian Fernandez</t>
  </si>
  <si>
    <t>sa737347</t>
  </si>
  <si>
    <t>Dr. Gary Waslewski</t>
  </si>
  <si>
    <t>Elbow discomfort</t>
  </si>
  <si>
    <t>Dalton Sawyer</t>
  </si>
  <si>
    <t>sa875849</t>
  </si>
  <si>
    <t>Dakota Chalmers</t>
  </si>
  <si>
    <t>sa875017</t>
  </si>
  <si>
    <t>Elbow injury</t>
  </si>
  <si>
    <t>Colin Holderman</t>
  </si>
  <si>
    <t>Heartland</t>
  </si>
  <si>
    <t>sa918172</t>
  </si>
  <si>
    <t>Grayson Huffman</t>
  </si>
  <si>
    <t>Grayson County</t>
  </si>
  <si>
    <t>sa829012</t>
  </si>
  <si>
    <t>Pablo Ochoa</t>
  </si>
  <si>
    <t>sa873456</t>
  </si>
  <si>
    <t>Wil Jensen</t>
  </si>
  <si>
    <t>Utah</t>
  </si>
  <si>
    <t>Pepperdine</t>
  </si>
  <si>
    <t>Alex Dickerson</t>
  </si>
  <si>
    <t>Indiana-Bloomington</t>
  </si>
  <si>
    <t>Rafael Montero</t>
  </si>
  <si>
    <t>Jacob Lindgren</t>
  </si>
  <si>
    <t>David Phelps</t>
  </si>
  <si>
    <t>Missouri</t>
  </si>
  <si>
    <t>Jharel Cotton</t>
  </si>
  <si>
    <t>St. Thomas</t>
  </si>
  <si>
    <t>Torn hamstring tendon</t>
  </si>
  <si>
    <t>Scott Kobos</t>
  </si>
  <si>
    <t>St. Johns River, Coastal Carolina</t>
  </si>
  <si>
    <t>Jose De Leon</t>
  </si>
  <si>
    <t>Julian Merryweather</t>
  </si>
  <si>
    <t>Oklahoma Baptist</t>
  </si>
  <si>
    <t>sa829363</t>
  </si>
  <si>
    <t>Joe Mantiply</t>
  </si>
  <si>
    <t>Virginia Tech</t>
  </si>
  <si>
    <t>Tyler Spurlin</t>
  </si>
  <si>
    <t>Rice</t>
  </si>
  <si>
    <t>sa739833</t>
  </si>
  <si>
    <t>Nick Ernst</t>
  </si>
  <si>
    <t>Miami (Ohio)</t>
  </si>
  <si>
    <t>sa3010558</t>
  </si>
  <si>
    <t>Noah Davis</t>
  </si>
  <si>
    <t>California Santa Barbara</t>
  </si>
  <si>
    <t>sa3010556</t>
  </si>
  <si>
    <t>Corey Merrill</t>
  </si>
  <si>
    <t>Louisiana</t>
  </si>
  <si>
    <t>Tulane</t>
  </si>
  <si>
    <t>sa3010109</t>
  </si>
  <si>
    <t>Mason Ward</t>
  </si>
  <si>
    <t>Kennesaw State</t>
  </si>
  <si>
    <t>sa3004699</t>
  </si>
  <si>
    <t>Steven Gingery</t>
  </si>
  <si>
    <t>sa3011747</t>
  </si>
  <si>
    <t>Elieser Medrano</t>
  </si>
  <si>
    <t>sa3004200</t>
  </si>
  <si>
    <t>Brent Honeywell</t>
  </si>
  <si>
    <t>Walters State</t>
  </si>
  <si>
    <t>sa828706</t>
  </si>
  <si>
    <t>Upper arm nerve irritation</t>
  </si>
  <si>
    <t>Fractured inner elbow</t>
  </si>
  <si>
    <t>Tyler Holton</t>
  </si>
  <si>
    <t>sa3011295</t>
  </si>
  <si>
    <t>Bryan Garcia</t>
  </si>
  <si>
    <t>Miami</t>
  </si>
  <si>
    <t>Christian Trent</t>
  </si>
  <si>
    <t>sa829647</t>
  </si>
  <si>
    <t>Cullen Dana</t>
  </si>
  <si>
    <t>Seton Hall</t>
  </si>
  <si>
    <t>sa3010112</t>
  </si>
  <si>
    <t>Andrew Bellatti</t>
  </si>
  <si>
    <t>Luke Lanphere</t>
  </si>
  <si>
    <t>sa738712</t>
  </si>
  <si>
    <t>Alger Hodgson</t>
  </si>
  <si>
    <t>sa916713</t>
  </si>
  <si>
    <t>Brock Bell</t>
  </si>
  <si>
    <t>State College of Florida</t>
  </si>
  <si>
    <t>sa3011571</t>
  </si>
  <si>
    <t>J.B. Olson</t>
  </si>
  <si>
    <t>sa3002779</t>
  </si>
  <si>
    <t>Kyle Thomas</t>
  </si>
  <si>
    <t>sa3004336</t>
  </si>
  <si>
    <t>Bailey Horn</t>
  </si>
  <si>
    <t>Auburn, McLennan</t>
  </si>
  <si>
    <t>Nick Hernandez</t>
  </si>
  <si>
    <t>sa918109</t>
  </si>
  <si>
    <t>Ryan Thompson</t>
  </si>
  <si>
    <t>Campbell, Chemeketa</t>
  </si>
  <si>
    <t>Chad Sykes</t>
  </si>
  <si>
    <t>North Carolina Greensboro</t>
  </si>
  <si>
    <t>sa1169870</t>
  </si>
  <si>
    <t>Kyle Molnar</t>
  </si>
  <si>
    <t>UCLA</t>
  </si>
  <si>
    <t>Remey Reed</t>
  </si>
  <si>
    <t>sa918085</t>
  </si>
  <si>
    <t>Randy LeBlanc</t>
  </si>
  <si>
    <t>sa549258</t>
  </si>
  <si>
    <t>Zach Featherstone</t>
  </si>
  <si>
    <t>Tallahassee</t>
  </si>
  <si>
    <t>sa918266</t>
  </si>
  <si>
    <t>Jon Olsen</t>
  </si>
  <si>
    <t>Montana Semmel</t>
  </si>
  <si>
    <t>sa3011751</t>
  </si>
  <si>
    <t>Nik Turley</t>
  </si>
  <si>
    <t>Erik Sabrowski</t>
  </si>
  <si>
    <t>Luis Munoz</t>
  </si>
  <si>
    <t>sa917761</t>
  </si>
  <si>
    <t>Patrick Ruotolo</t>
  </si>
  <si>
    <t>sa856262</t>
  </si>
  <si>
    <t>Peter Maris</t>
  </si>
  <si>
    <t>sa877608</t>
  </si>
  <si>
    <t>Seth Nordlin</t>
  </si>
  <si>
    <t>GateWay</t>
  </si>
  <si>
    <t>sa3004215</t>
  </si>
  <si>
    <t>Mike Ellenbest</t>
  </si>
  <si>
    <t>Saginaw Valley State</t>
  </si>
  <si>
    <t>sa918550</t>
  </si>
  <si>
    <t>Kevin Strohschein</t>
  </si>
  <si>
    <t>Tennessee Tech</t>
  </si>
  <si>
    <t>sa3010859</t>
  </si>
  <si>
    <t>Clayton Beeter</t>
  </si>
  <si>
    <t>Justin Hooper</t>
  </si>
  <si>
    <t>Andrew Vernon</t>
  </si>
  <si>
    <t>North Carolina Central</t>
  </si>
  <si>
    <t>sa918647</t>
  </si>
  <si>
    <t>Jason Morgan</t>
  </si>
  <si>
    <t>sa3009920</t>
  </si>
  <si>
    <t>Drew Storen</t>
  </si>
  <si>
    <t>Stanford</t>
  </si>
  <si>
    <t>Jesen Therrien</t>
  </si>
  <si>
    <t>Nash Walters</t>
  </si>
  <si>
    <t>sa875001</t>
  </si>
  <si>
    <t>T.J. Rivera</t>
  </si>
  <si>
    <t>Troy</t>
  </si>
  <si>
    <t>Elbow sprain, PRP</t>
  </si>
  <si>
    <t>Sam Coonrod</t>
  </si>
  <si>
    <t>Southern Illinois</t>
  </si>
  <si>
    <t>Chase Ingram</t>
  </si>
  <si>
    <t>Hillsborough</t>
  </si>
  <si>
    <t>sa875160</t>
  </si>
  <si>
    <t>Trevor Rosenthal</t>
  </si>
  <si>
    <t>Cowley County</t>
  </si>
  <si>
    <t>Luis De Los Santos</t>
  </si>
  <si>
    <t>sa873752</t>
  </si>
  <si>
    <t>Grant Dayton</t>
  </si>
  <si>
    <t>Jordan Humphreys</t>
  </si>
  <si>
    <t>sa875762</t>
  </si>
  <si>
    <t>Drew Rasmussen</t>
  </si>
  <si>
    <t>Oregon State</t>
  </si>
  <si>
    <t>sa829799</t>
  </si>
  <si>
    <t>Rubby De La Rosa</t>
  </si>
  <si>
    <t>Justin Steele</t>
  </si>
  <si>
    <t>sa828960</t>
  </si>
  <si>
    <t>Kevin Gowdy</t>
  </si>
  <si>
    <t>sa917928</t>
  </si>
  <si>
    <t>Peter Fairbanks</t>
  </si>
  <si>
    <t>Edinson Volquez</t>
  </si>
  <si>
    <t>Luis Cordero</t>
  </si>
  <si>
    <t>sa916726</t>
  </si>
  <si>
    <t>Brett Eibner</t>
  </si>
  <si>
    <t>Arkansas</t>
  </si>
  <si>
    <t>Joe Record</t>
  </si>
  <si>
    <t>sa3008619</t>
  </si>
  <si>
    <t>Zack Burdi</t>
  </si>
  <si>
    <t>sa856551</t>
  </si>
  <si>
    <t>Max Kuhns</t>
  </si>
  <si>
    <t>Santa Clara</t>
  </si>
  <si>
    <t>sa918473</t>
  </si>
  <si>
    <t>Nick Longhi</t>
  </si>
  <si>
    <t>sa738434</t>
  </si>
  <si>
    <t>Darren Shred</t>
  </si>
  <si>
    <t>sa875324</t>
  </si>
  <si>
    <t>Chi Chi Gonzalez</t>
  </si>
  <si>
    <t>Oral Roberts</t>
  </si>
  <si>
    <t>Logan Harasta</t>
  </si>
  <si>
    <t>Buffalo</t>
  </si>
  <si>
    <t>sa3004745</t>
  </si>
  <si>
    <t>Joe Ross</t>
  </si>
  <si>
    <t>Thomas Szapucki</t>
  </si>
  <si>
    <t>sa875054</t>
  </si>
  <si>
    <t>Michael Pineda</t>
  </si>
  <si>
    <t>Torn meniscus, right knee</t>
  </si>
  <si>
    <t>Andre Rienzo</t>
  </si>
  <si>
    <t>Drew Smyly</t>
  </si>
  <si>
    <t>Jason Foley</t>
  </si>
  <si>
    <t>Sacred Heart</t>
  </si>
  <si>
    <t>sa915677</t>
  </si>
  <si>
    <t>Wes Helsabeck</t>
  </si>
  <si>
    <t>North Carolina, Winston-Salem State</t>
  </si>
  <si>
    <t>sa877362</t>
  </si>
  <si>
    <t>Mario Sanchez</t>
  </si>
  <si>
    <t>sa691863</t>
  </si>
  <si>
    <t>Frankie Tostado</t>
  </si>
  <si>
    <t>Oxnard</t>
  </si>
  <si>
    <t>sa3007030</t>
  </si>
  <si>
    <t>Patrick Weigel</t>
  </si>
  <si>
    <t>Oxnard, Houston, Pacific</t>
  </si>
  <si>
    <t>sa829466</t>
  </si>
  <si>
    <t>Lucas Luetge</t>
  </si>
  <si>
    <t>Rice, San Jacinto</t>
  </si>
  <si>
    <t>Zach Putnam</t>
  </si>
  <si>
    <t>Andrew Miller</t>
  </si>
  <si>
    <t>sa3008557</t>
  </si>
  <si>
    <t>Jandel Gustave</t>
  </si>
  <si>
    <t>Dr. Thomas Mehlhoff</t>
  </si>
  <si>
    <t>Nerve transposition surgery</t>
  </si>
  <si>
    <t>Gleyber Torres</t>
  </si>
  <si>
    <t>IF</t>
  </si>
  <si>
    <t>R*</t>
  </si>
  <si>
    <t>Edgardo Sandoval</t>
  </si>
  <si>
    <t>Panama</t>
  </si>
  <si>
    <t>sa830035</t>
  </si>
  <si>
    <t>Braxton Garrett</t>
  </si>
  <si>
    <t>sa917923</t>
  </si>
  <si>
    <t>Jordan Holloway</t>
  </si>
  <si>
    <t>Joe Perez</t>
  </si>
  <si>
    <t>sa3006868</t>
  </si>
  <si>
    <t>Matt Smith</t>
  </si>
  <si>
    <t>Georgetown</t>
  </si>
  <si>
    <t>sa918774</t>
  </si>
  <si>
    <t>Yosmer Leal</t>
  </si>
  <si>
    <t>sa737304</t>
  </si>
  <si>
    <t>Brandon Walter</t>
  </si>
  <si>
    <t>sa3010826</t>
  </si>
  <si>
    <t>Noah Murdock</t>
  </si>
  <si>
    <t>sa919012</t>
  </si>
  <si>
    <t>Travis Herrin</t>
  </si>
  <si>
    <t>Wabash Valley</t>
  </si>
  <si>
    <t>sa875780</t>
  </si>
  <si>
    <t>Joel Huertas</t>
  </si>
  <si>
    <t>sa829206</t>
  </si>
  <si>
    <t>Nick Burdi</t>
  </si>
  <si>
    <t>Quadriceps strain</t>
  </si>
  <si>
    <t>Josh Roberson</t>
  </si>
  <si>
    <t>UNC Wilmington</t>
  </si>
  <si>
    <t>sa3007721</t>
  </si>
  <si>
    <t>Bo Tucker</t>
  </si>
  <si>
    <t>sa829823</t>
  </si>
  <si>
    <t>Logan Gragg</t>
  </si>
  <si>
    <t>Connors State, Oklahoma State</t>
  </si>
  <si>
    <t>sa3010306</t>
  </si>
  <si>
    <t>Rob Wooten</t>
  </si>
  <si>
    <t>Luis Mora</t>
  </si>
  <si>
    <t>sa828591</t>
  </si>
  <si>
    <t>Dr. Tim Griffith</t>
  </si>
  <si>
    <t>Shawn Tolleson</t>
  </si>
  <si>
    <t>Baylor</t>
  </si>
  <si>
    <t>Evan Grills</t>
  </si>
  <si>
    <t>sa548475</t>
  </si>
  <si>
    <t>Dr. Thomas Noonan</t>
  </si>
  <si>
    <t>Ian Gardeck</t>
  </si>
  <si>
    <t>Angelina, Alabama</t>
  </si>
  <si>
    <t>sa598115</t>
  </si>
  <si>
    <t>Shelby Miller</t>
  </si>
  <si>
    <t>Chase Johnson</t>
  </si>
  <si>
    <t>California Polytechnic State</t>
  </si>
  <si>
    <t>sa549740</t>
  </si>
  <si>
    <t>Blake Tiberi</t>
  </si>
  <si>
    <t>sa874235</t>
  </si>
  <si>
    <t>Clarke Schmidt</t>
  </si>
  <si>
    <t>sa3007582</t>
  </si>
  <si>
    <t>Ryan O'Rourke</t>
  </si>
  <si>
    <t>Merrimack</t>
  </si>
  <si>
    <t>Brady Rodgers</t>
  </si>
  <si>
    <t>Mac Marshall</t>
  </si>
  <si>
    <t>Chipola</t>
  </si>
  <si>
    <t>sa829246</t>
  </si>
  <si>
    <t>Yoiber Marquina</t>
  </si>
  <si>
    <t>sa737061</t>
  </si>
  <si>
    <t>Michael Grove</t>
  </si>
  <si>
    <t>sa3008625</t>
  </si>
  <si>
    <t>Jean Cosme</t>
  </si>
  <si>
    <t>sa829216</t>
  </si>
  <si>
    <t>Chris Muller</t>
  </si>
  <si>
    <t>Texas-San Antonio, Paris</t>
  </si>
  <si>
    <t>sa3006811</t>
  </si>
  <si>
    <t>Blake Bass</t>
  </si>
  <si>
    <t>Angelo State, Texas Tech</t>
  </si>
  <si>
    <t>sa875190</t>
  </si>
  <si>
    <t>Daulton Jefferies</t>
  </si>
  <si>
    <t>California Berkeley</t>
  </si>
  <si>
    <t>sa738964</t>
  </si>
  <si>
    <t>Joe Palumbo</t>
  </si>
  <si>
    <t>Seth Simmons</t>
  </si>
  <si>
    <t>sa598797</t>
  </si>
  <si>
    <t>John Pomeroy</t>
  </si>
  <si>
    <t>sa918291</t>
  </si>
  <si>
    <t>Dariel Alvarez</t>
  </si>
  <si>
    <t>Cuba</t>
  </si>
  <si>
    <t>James Kaprielian</t>
  </si>
  <si>
    <t>sa658943</t>
  </si>
  <si>
    <t>Jensen Elliott</t>
  </si>
  <si>
    <t>sa3010775</t>
  </si>
  <si>
    <t>Witt Haggard</t>
  </si>
  <si>
    <t>Delta State</t>
  </si>
  <si>
    <t>sa857656</t>
  </si>
  <si>
    <t>Mike Nikorak</t>
  </si>
  <si>
    <t>sa874707</t>
  </si>
  <si>
    <t>Ryan Koziol</t>
  </si>
  <si>
    <t>Gulf Coast, Illinois State, Arizona</t>
  </si>
  <si>
    <t>sa878100</t>
  </si>
  <si>
    <t>Clay Fisher</t>
  </si>
  <si>
    <t>sa3009865</t>
  </si>
  <si>
    <t>Michael McAvene</t>
  </si>
  <si>
    <t>sa3011727</t>
  </si>
  <si>
    <t>Josh Burgmann</t>
  </si>
  <si>
    <t>sa3011409</t>
  </si>
  <si>
    <t>Tejay Antone</t>
  </si>
  <si>
    <t>Texas Christian, Weatherford</t>
  </si>
  <si>
    <t>Matt De La Rosa</t>
  </si>
  <si>
    <t>Lenoir-Rhyne, Cisco</t>
  </si>
  <si>
    <t>sa918741</t>
  </si>
  <si>
    <t>Rayan Gonzalez</t>
  </si>
  <si>
    <t>sa455370</t>
  </si>
  <si>
    <t>Trey Turner</t>
  </si>
  <si>
    <t>Missouri State, Crowder</t>
  </si>
  <si>
    <t>sa3006696</t>
  </si>
  <si>
    <t>Bo Schultz</t>
  </si>
  <si>
    <t>Northwestern</t>
  </si>
  <si>
    <t>Will Smith</t>
  </si>
  <si>
    <t>Gulf Coast</t>
  </si>
  <si>
    <t>Connor Overton</t>
  </si>
  <si>
    <t>Old Dominion</t>
  </si>
  <si>
    <t>sa829179</t>
  </si>
  <si>
    <t>Cody Anderson</t>
  </si>
  <si>
    <t>Feather River</t>
  </si>
  <si>
    <t>Brock Love</t>
  </si>
  <si>
    <t>sa3011416</t>
  </si>
  <si>
    <t>Devin Williams</t>
  </si>
  <si>
    <t>Trevor May</t>
  </si>
  <si>
    <t>Justin Alleman</t>
  </si>
  <si>
    <t>Lee</t>
  </si>
  <si>
    <t>sa658320</t>
  </si>
  <si>
    <t>Alex Kirilloff</t>
  </si>
  <si>
    <t>sa917929</t>
  </si>
  <si>
    <t>Mason Cole</t>
  </si>
  <si>
    <t>Luis Gamez</t>
  </si>
  <si>
    <t>sa829025</t>
  </si>
  <si>
    <t>Cody Scroggins</t>
  </si>
  <si>
    <t>sa3011417</t>
  </si>
  <si>
    <t>Jeremy Kivel</t>
  </si>
  <si>
    <t>sa658152</t>
  </si>
  <si>
    <t>Doug Norman</t>
  </si>
  <si>
    <t>LSU</t>
  </si>
  <si>
    <t>sa913037</t>
  </si>
  <si>
    <t>Xavier Fernandez</t>
  </si>
  <si>
    <t>sa737922</t>
  </si>
  <si>
    <t>Jake Walkinshaw</t>
  </si>
  <si>
    <t>Southern New Hampshire</t>
  </si>
  <si>
    <t>sa3010317</t>
  </si>
  <si>
    <t>Alex Reyes</t>
  </si>
  <si>
    <t>Torn lat tendon</t>
  </si>
  <si>
    <t>Jason Coats</t>
  </si>
  <si>
    <t>Texas Christian</t>
  </si>
  <si>
    <t>Rayan Hernandez</t>
  </si>
  <si>
    <t>sa738950</t>
  </si>
  <si>
    <t>Keegan James</t>
  </si>
  <si>
    <t>sa3011232</t>
  </si>
  <si>
    <t>Tristin English</t>
  </si>
  <si>
    <t>1B</t>
  </si>
  <si>
    <t>sa876328</t>
  </si>
  <si>
    <t>Nick Meservey</t>
  </si>
  <si>
    <t>Seattle</t>
  </si>
  <si>
    <t>sa3008402</t>
  </si>
  <si>
    <t>Corey Zangari</t>
  </si>
  <si>
    <t>sa875065</t>
  </si>
  <si>
    <t>Sarkis Ohanian</t>
  </si>
  <si>
    <t>Duke</t>
  </si>
  <si>
    <t>sa827459</t>
  </si>
  <si>
    <t>Andy Cox</t>
  </si>
  <si>
    <t>sa876303</t>
  </si>
  <si>
    <t>Nick Hanson</t>
  </si>
  <si>
    <t>sa917957</t>
  </si>
  <si>
    <t>Andrew Wright</t>
  </si>
  <si>
    <t>USC</t>
  </si>
  <si>
    <t>sa918449</t>
  </si>
  <si>
    <t>Javier Medina</t>
  </si>
  <si>
    <t>sa874966</t>
  </si>
  <si>
    <t>Alex Haynes</t>
  </si>
  <si>
    <t>sa3010618</t>
  </si>
  <si>
    <t>Blair Calvo</t>
  </si>
  <si>
    <t>Eastern Florida State, Pittsburgh, Flagler</t>
  </si>
  <si>
    <t>sa3010116</t>
  </si>
  <si>
    <t>Jose Urquidy</t>
  </si>
  <si>
    <t>C.J. Stubbs</t>
  </si>
  <si>
    <t>sa3010328</t>
  </si>
  <si>
    <t>Andrew Edwards</t>
  </si>
  <si>
    <t>Western Kentucky</t>
  </si>
  <si>
    <t>sa738219</t>
  </si>
  <si>
    <t>Stiward Aquino</t>
  </si>
  <si>
    <t>sa3002911</t>
  </si>
  <si>
    <t>Victor Gonzalez</t>
  </si>
  <si>
    <t>sa739644</t>
  </si>
  <si>
    <t>Nick Robertson</t>
  </si>
  <si>
    <t>James Madison</t>
  </si>
  <si>
    <t>sa3011248</t>
  </si>
  <si>
    <t>Joe Mortillaro</t>
  </si>
  <si>
    <t>Western Illinois</t>
  </si>
  <si>
    <t>sa945908</t>
  </si>
  <si>
    <t>Alec Gamboa</t>
  </si>
  <si>
    <t>Fresno City, Fresno State</t>
  </si>
  <si>
    <t>sa3011249</t>
  </si>
  <si>
    <t>Peyton Burdick</t>
  </si>
  <si>
    <t>Wright State</t>
  </si>
  <si>
    <t>sa3009876</t>
  </si>
  <si>
    <t>Josh Simpson</t>
  </si>
  <si>
    <t>Columbia</t>
  </si>
  <si>
    <t>sa1053035</t>
  </si>
  <si>
    <t>Miguel De Jesus</t>
  </si>
  <si>
    <t>sa873177</t>
  </si>
  <si>
    <t>Jhony Brito</t>
  </si>
  <si>
    <t>sa916962</t>
  </si>
  <si>
    <t>Yancarlos Baez</t>
  </si>
  <si>
    <t>sa827962</t>
  </si>
  <si>
    <t>Evan Voliva</t>
  </si>
  <si>
    <t>sa1170073</t>
  </si>
  <si>
    <t>Michael Murray</t>
  </si>
  <si>
    <t>sa857583</t>
  </si>
  <si>
    <t>Dylan Shockley</t>
  </si>
  <si>
    <t>Rio Grande</t>
  </si>
  <si>
    <t>sa1170874</t>
  </si>
  <si>
    <t>Steven Wilson</t>
  </si>
  <si>
    <t>sa3006795</t>
  </si>
  <si>
    <t>Bryan Pall</t>
  </si>
  <si>
    <t>sa3008614</t>
  </si>
  <si>
    <t>Kervin Castro</t>
  </si>
  <si>
    <t>sa916834</t>
  </si>
  <si>
    <t>Jasier Herrera</t>
  </si>
  <si>
    <t>Colombia</t>
  </si>
  <si>
    <t>sa873294</t>
  </si>
  <si>
    <t>Jesus Reyes</t>
  </si>
  <si>
    <t>sa917374</t>
  </si>
  <si>
    <t>Rafael Martinez</t>
  </si>
  <si>
    <t>sa3008554</t>
  </si>
  <si>
    <t>Kwang Hyun Kim</t>
  </si>
  <si>
    <t>South Korea</t>
  </si>
  <si>
    <t>Glen Richardson</t>
  </si>
  <si>
    <t>sa3009934</t>
  </si>
  <si>
    <t>John King</t>
  </si>
  <si>
    <t>sa392046</t>
  </si>
  <si>
    <t>Joseph Jarneski</t>
  </si>
  <si>
    <t>sa3004339</t>
  </si>
  <si>
    <t>Daniel Robert</t>
  </si>
  <si>
    <t>sa3009856</t>
  </si>
  <si>
    <t>Colin Rea</t>
  </si>
  <si>
    <t>Indiana State</t>
  </si>
  <si>
    <t>Bryan Harper</t>
  </si>
  <si>
    <t>Southern Nevada, South Carolina</t>
  </si>
  <si>
    <t>sa549768</t>
  </si>
  <si>
    <t>Andre Jackson</t>
  </si>
  <si>
    <t>sa829605</t>
  </si>
  <si>
    <t>Yimi Garcia</t>
  </si>
  <si>
    <t>Ryan Cook</t>
  </si>
  <si>
    <t>J.B. Wendelken</t>
  </si>
  <si>
    <t>Middle Georgia</t>
  </si>
  <si>
    <t>Josh Prevost</t>
  </si>
  <si>
    <t>sa828963</t>
  </si>
  <si>
    <t>Andro Cutura</t>
  </si>
  <si>
    <t>Southeastern Louisiana</t>
  </si>
  <si>
    <t>sa827476</t>
  </si>
  <si>
    <t>Zach Duke</t>
  </si>
  <si>
    <t>Erik Johnson</t>
  </si>
  <si>
    <t>Anthony Kay</t>
  </si>
  <si>
    <t>Chuck Weaver</t>
  </si>
  <si>
    <t>Indiana, Purdue</t>
  </si>
  <si>
    <t>sa888170</t>
  </si>
  <si>
    <t>Cesar Gonzalez</t>
  </si>
  <si>
    <t>sa737085</t>
  </si>
  <si>
    <t>Doug Willey</t>
  </si>
  <si>
    <t>New Hampshire</t>
  </si>
  <si>
    <t>Franklin Pierce, Arkansas</t>
  </si>
  <si>
    <t>sa856267</t>
  </si>
  <si>
    <t>Raymond Burgos</t>
  </si>
  <si>
    <t>sa918469</t>
  </si>
  <si>
    <t>Scott Engler</t>
  </si>
  <si>
    <t>sa918353</t>
  </si>
  <si>
    <t>Brooks Kriske</t>
  </si>
  <si>
    <t>sa918091</t>
  </si>
  <si>
    <t>Jake Zokan</t>
  </si>
  <si>
    <t>Charleston</t>
  </si>
  <si>
    <t>sa737880</t>
  </si>
  <si>
    <t>Derek Hill</t>
  </si>
  <si>
    <t>sa828670</t>
  </si>
  <si>
    <t>James Jones</t>
  </si>
  <si>
    <t>Long Island</t>
  </si>
  <si>
    <t>Nathan Eovaldi</t>
  </si>
  <si>
    <t>Elbow loose bodies</t>
  </si>
  <si>
    <t>Nick Tropeano</t>
  </si>
  <si>
    <t>Stony Brook</t>
  </si>
  <si>
    <t>Chris Paddack</t>
  </si>
  <si>
    <t>Troy Rallings</t>
  </si>
  <si>
    <t>Torn UCL, shoulder issue</t>
  </si>
  <si>
    <t>Dalton Geekie</t>
  </si>
  <si>
    <t>Georgia Highlands</t>
  </si>
  <si>
    <t>sa875332</t>
  </si>
  <si>
    <t>Tommy John</t>
  </si>
  <si>
    <t>Jorge Ortega</t>
  </si>
  <si>
    <t>sa597019</t>
  </si>
  <si>
    <t>Sean Nolin</t>
  </si>
  <si>
    <t>Stephen Ridings</t>
  </si>
  <si>
    <t>Haverford</t>
  </si>
  <si>
    <t>sa918119</t>
  </si>
  <si>
    <t>Dace Kime</t>
  </si>
  <si>
    <t>sa548429</t>
  </si>
  <si>
    <t>Kody Clemens</t>
  </si>
  <si>
    <t>sa294917</t>
  </si>
  <si>
    <t>Cre Finfrock</t>
  </si>
  <si>
    <t>sa829399</t>
  </si>
  <si>
    <t>Andrew Lee</t>
  </si>
  <si>
    <t>sa856275</t>
  </si>
  <si>
    <t>Hunter Harvey</t>
  </si>
  <si>
    <t>Dr. Donald D'Alessandro</t>
  </si>
  <si>
    <t>Adrian Perez</t>
  </si>
  <si>
    <t>Adrian Houser</t>
  </si>
  <si>
    <t>Appendectomy</t>
  </si>
  <si>
    <t>Jon Moscot</t>
  </si>
  <si>
    <t>Kyle Survance</t>
  </si>
  <si>
    <t>sa858807</t>
  </si>
  <si>
    <t>Malcolm Van Buren</t>
  </si>
  <si>
    <t>sa918752</t>
  </si>
  <si>
    <t>Matt Rowland</t>
  </si>
  <si>
    <t>sa918206</t>
  </si>
  <si>
    <t>Sam Hentges</t>
  </si>
  <si>
    <t>sa828881</t>
  </si>
  <si>
    <t>Francisco Lopez</t>
  </si>
  <si>
    <t>sa739258</t>
  </si>
  <si>
    <t>Chad Donato</t>
  </si>
  <si>
    <t>sa919112</t>
  </si>
  <si>
    <t>Andrew Heaney</t>
  </si>
  <si>
    <t>Chris Thomas</t>
  </si>
  <si>
    <t>Avila</t>
  </si>
  <si>
    <t>sa659320</t>
  </si>
  <si>
    <t>Jonas Wyatt</t>
  </si>
  <si>
    <t>sa875171</t>
  </si>
  <si>
    <t>Tyler Benninghoff</t>
  </si>
  <si>
    <t>sa918219</t>
  </si>
  <si>
    <t>Adam Parks</t>
  </si>
  <si>
    <t>sa829657</t>
  </si>
  <si>
    <t>Carlos Luna</t>
  </si>
  <si>
    <t>sa828727</t>
  </si>
  <si>
    <t>Ryan Williamson</t>
  </si>
  <si>
    <t>NC State</t>
  </si>
  <si>
    <t>sa3008258</t>
  </si>
  <si>
    <t>Hever Bueno</t>
  </si>
  <si>
    <t>sa738180</t>
  </si>
  <si>
    <t>Daniel Webb</t>
  </si>
  <si>
    <t>Northwest Florida State</t>
  </si>
  <si>
    <t>Jose Garcia</t>
  </si>
  <si>
    <t>sa657393</t>
  </si>
  <si>
    <t>Pedro Perez</t>
  </si>
  <si>
    <t>sa597323</t>
  </si>
  <si>
    <t>Martin Agosta</t>
  </si>
  <si>
    <t>sa657962</t>
  </si>
  <si>
    <t>Logan Webb</t>
  </si>
  <si>
    <t>Justin Marsden</t>
  </si>
  <si>
    <t>sa875330</t>
  </si>
  <si>
    <t>Taylor Jordan</t>
  </si>
  <si>
    <t>Eastern Florida State</t>
  </si>
  <si>
    <t>Carson Smith</t>
  </si>
  <si>
    <t>Texas State</t>
  </si>
  <si>
    <t>Soreness</t>
  </si>
  <si>
    <t>Alexis Diaz</t>
  </si>
  <si>
    <t>sa875576</t>
  </si>
  <si>
    <t>Dante Biasi</t>
  </si>
  <si>
    <t>Penn State</t>
  </si>
  <si>
    <t>sa3010647</t>
  </si>
  <si>
    <t>Connor Lehmann</t>
  </si>
  <si>
    <t>Saint Louis</t>
  </si>
  <si>
    <t>sa3010554</t>
  </si>
  <si>
    <t>Elliot Ashbeck</t>
  </si>
  <si>
    <t>Bradley</t>
  </si>
  <si>
    <t>sa875665</t>
  </si>
  <si>
    <t>Wyatt Strahan</t>
  </si>
  <si>
    <t>sa599334</t>
  </si>
  <si>
    <t>Robbie Erlin</t>
  </si>
  <si>
    <t>Michael Gibbons</t>
  </si>
  <si>
    <t>Wheaton</t>
  </si>
  <si>
    <t>sa876538</t>
  </si>
  <si>
    <t>Pablo Fernandez</t>
  </si>
  <si>
    <t>sa867970</t>
  </si>
  <si>
    <t>Tyler Cloyd</t>
  </si>
  <si>
    <t>Chris Bassitt</t>
  </si>
  <si>
    <t>Akron</t>
  </si>
  <si>
    <t>Arm fatigue</t>
  </si>
  <si>
    <t>Gray Fenter</t>
  </si>
  <si>
    <t>sa875233</t>
  </si>
  <si>
    <t>Nic Enright</t>
  </si>
  <si>
    <t>sa3010299</t>
  </si>
  <si>
    <t>Jonathan Loaisiga</t>
  </si>
  <si>
    <t>Dylan Brooks</t>
  </si>
  <si>
    <t>sa738457</t>
  </si>
  <si>
    <t>Ryan Brett</t>
  </si>
  <si>
    <t>Cobi Johnson</t>
  </si>
  <si>
    <t>sa3006693</t>
  </si>
  <si>
    <t>Zach Plesac</t>
  </si>
  <si>
    <t>Ball State</t>
  </si>
  <si>
    <t>Branden Pinder</t>
  </si>
  <si>
    <t>California State Long Beach, Santa Ana</t>
  </si>
  <si>
    <t>Harrison Cooney</t>
  </si>
  <si>
    <t>sa550830</t>
  </si>
  <si>
    <t>Miguel Del Pozo</t>
  </si>
  <si>
    <t>Tarik Skubal</t>
  </si>
  <si>
    <t>sa3007593</t>
  </si>
  <si>
    <t>Nick Rumbelow</t>
  </si>
  <si>
    <t>Louisiana State</t>
  </si>
  <si>
    <t>Tim Collins</t>
  </si>
  <si>
    <t>Marco Gonzales</t>
  </si>
  <si>
    <t>Gonzaga</t>
  </si>
  <si>
    <t>Jonathan Wandling</t>
  </si>
  <si>
    <t>Southern Indiana</t>
  </si>
  <si>
    <t>sa830461</t>
  </si>
  <si>
    <t>Zach Becherer</t>
  </si>
  <si>
    <t>Rend Lake</t>
  </si>
  <si>
    <t>sa918310</t>
  </si>
  <si>
    <t>Jimmy Reed</t>
  </si>
  <si>
    <t>sa658611</t>
  </si>
  <si>
    <t>Felix Doubront</t>
  </si>
  <si>
    <t>Jacob Lee</t>
  </si>
  <si>
    <t>Arkansas State</t>
  </si>
  <si>
    <t>sa658135</t>
  </si>
  <si>
    <t>Manny Parra</t>
  </si>
  <si>
    <t>American River</t>
  </si>
  <si>
    <t>Tyler Kolek</t>
  </si>
  <si>
    <t>sa828660</t>
  </si>
  <si>
    <t>Frank Batista</t>
  </si>
  <si>
    <t>sa506678</t>
  </si>
  <si>
    <t>Will Remillard</t>
  </si>
  <si>
    <t>Coastal Carolina</t>
  </si>
  <si>
    <t>sa738192</t>
  </si>
  <si>
    <t>Lance Thonvold</t>
  </si>
  <si>
    <t>sa857690</t>
  </si>
  <si>
    <t>Deiyerbert Bolivar</t>
  </si>
  <si>
    <t>sa828545</t>
  </si>
  <si>
    <t>Dr. Luis Vela</t>
  </si>
  <si>
    <t>Milton Gomez</t>
  </si>
  <si>
    <t>sa597280</t>
  </si>
  <si>
    <t>Chaz Hebert</t>
  </si>
  <si>
    <t>sa599381</t>
  </si>
  <si>
    <t>Daniel Missaki</t>
  </si>
  <si>
    <t>sa741947</t>
  </si>
  <si>
    <t>Jesus Luzardo</t>
  </si>
  <si>
    <t>Jairo Diaz</t>
  </si>
  <si>
    <t>Joel Bender</t>
  </si>
  <si>
    <t>sa549763</t>
  </si>
  <si>
    <t>Andrew McKirahan</t>
  </si>
  <si>
    <t>Carter Capps</t>
  </si>
  <si>
    <t>Mount Olive</t>
  </si>
  <si>
    <t>Jeremy Randolph</t>
  </si>
  <si>
    <t>Wright State, Alabama</t>
  </si>
  <si>
    <t>sa3010368</t>
  </si>
  <si>
    <t>Ryan Miller</t>
  </si>
  <si>
    <t>Florida Atlantic, Clemson</t>
  </si>
  <si>
    <t>sa3008035</t>
  </si>
  <si>
    <t>Kyle Serrano</t>
  </si>
  <si>
    <t>sa738435</t>
  </si>
  <si>
    <t>Travis Radke</t>
  </si>
  <si>
    <t>sa602806</t>
  </si>
  <si>
    <t>Kodi Whitley</t>
  </si>
  <si>
    <t>Aaron Fletcher</t>
  </si>
  <si>
    <t>sa3007591</t>
  </si>
  <si>
    <t>John Parke</t>
  </si>
  <si>
    <t>sa3003988</t>
  </si>
  <si>
    <t>Derek West</t>
  </si>
  <si>
    <t>Pittsburgh</t>
  </si>
  <si>
    <t>sa3010557</t>
  </si>
  <si>
    <t>Adrian Martinez</t>
  </si>
  <si>
    <t>sa873428</t>
  </si>
  <si>
    <t>Brett Morales</t>
  </si>
  <si>
    <t>Florida, Tampa</t>
  </si>
  <si>
    <t>sa738346</t>
  </si>
  <si>
    <t>Ty Duvall</t>
  </si>
  <si>
    <t>Garrett Hill</t>
  </si>
  <si>
    <t>San Diego State, Santa Rosa</t>
  </si>
  <si>
    <t>sa3007259</t>
  </si>
  <si>
    <t>Kyle Kinman</t>
  </si>
  <si>
    <t>Bellevue</t>
  </si>
  <si>
    <t>sa829388</t>
  </si>
  <si>
    <t>Erick Leal</t>
  </si>
  <si>
    <t>sa657825</t>
  </si>
  <si>
    <t>Andy Parrino</t>
  </si>
  <si>
    <t>LeMoyne</t>
  </si>
  <si>
    <t>Aaron Soto</t>
  </si>
  <si>
    <t>sa915634</t>
  </si>
  <si>
    <t>Tyler Osik</t>
  </si>
  <si>
    <t>Chipola, Coker, Central Florida</t>
  </si>
  <si>
    <t>sa3010017</t>
  </si>
  <si>
    <t>Adrian Rodriguez</t>
  </si>
  <si>
    <t>sa877346</t>
  </si>
  <si>
    <t>Matt Pidich</t>
  </si>
  <si>
    <t>sa915680</t>
  </si>
  <si>
    <t>Anderson Polanco</t>
  </si>
  <si>
    <t>sa596949</t>
  </si>
  <si>
    <t>Andrew Lantrip</t>
  </si>
  <si>
    <t>sa3008065</t>
  </si>
  <si>
    <t>Johan Belisario</t>
  </si>
  <si>
    <t>sa546553</t>
  </si>
  <si>
    <t>Devin Conn</t>
  </si>
  <si>
    <t>Middle Tennessee State</t>
  </si>
  <si>
    <t>sa3007252</t>
  </si>
  <si>
    <t>Joseph Markus</t>
  </si>
  <si>
    <t>Indian River State</t>
  </si>
  <si>
    <t>sa875310</t>
  </si>
  <si>
    <t>Austin Lambright</t>
  </si>
  <si>
    <t>Abilene Christian, Central Oklahoma</t>
  </si>
  <si>
    <t>sa3007236</t>
  </si>
  <si>
    <t>Julian Smith</t>
  </si>
  <si>
    <t>Catawba Valley</t>
  </si>
  <si>
    <t>sa3010129</t>
  </si>
  <si>
    <t>Aaron Ochsenbein</t>
  </si>
  <si>
    <t>Eastern Kentucky</t>
  </si>
  <si>
    <t>sa3011241</t>
  </si>
  <si>
    <t>Ethan Small</t>
  </si>
  <si>
    <t>sa3011621</t>
  </si>
  <si>
    <t>Jordan Gore</t>
  </si>
  <si>
    <t>South Carolina, Coastal Carolina</t>
  </si>
  <si>
    <t>sa3004127</t>
  </si>
  <si>
    <t>Michel Otanez</t>
  </si>
  <si>
    <t>sa932611</t>
  </si>
  <si>
    <t>Edwin German</t>
  </si>
  <si>
    <t>sa873304</t>
  </si>
  <si>
    <t>Ty Hensley</t>
  </si>
  <si>
    <t>sa657925</t>
  </si>
  <si>
    <t>Zach Green</t>
  </si>
  <si>
    <t>sa657973</t>
  </si>
  <si>
    <t>Grant Dyer</t>
  </si>
  <si>
    <t>sa874139</t>
  </si>
  <si>
    <t>Ryan Valdes</t>
  </si>
  <si>
    <t>sa3004486</t>
  </si>
  <si>
    <t>Nathan Bannister</t>
  </si>
  <si>
    <t>sa857696</t>
  </si>
  <si>
    <t>Luis Amaya</t>
  </si>
  <si>
    <t>sa872809</t>
  </si>
  <si>
    <t>Evan Van Hoosier</t>
  </si>
  <si>
    <t>Southern Nevada</t>
  </si>
  <si>
    <t>sa658796</t>
  </si>
  <si>
    <t>Cole Uvila</t>
  </si>
  <si>
    <t>Georgia State, Pierce, Georgia Gwinnett</t>
  </si>
  <si>
    <t>sa3006804</t>
  </si>
  <si>
    <t>Travis Bergen</t>
  </si>
  <si>
    <t>Nick Allgeyer</t>
  </si>
  <si>
    <t>sa3006698</t>
  </si>
  <si>
    <t>Jackson Stoeckinger</t>
  </si>
  <si>
    <t>sa3005031</t>
  </si>
  <si>
    <t>Hunter McMahon</t>
  </si>
  <si>
    <t>Coffeyville, Texas State</t>
  </si>
  <si>
    <t>sa3010658</t>
  </si>
  <si>
    <t>Reid Schaller</t>
  </si>
  <si>
    <t>sa3008023</t>
  </si>
  <si>
    <t>Lance Lynn</t>
  </si>
  <si>
    <t>Casey Sadler</t>
  </si>
  <si>
    <t>Western Oklahoma State</t>
  </si>
  <si>
    <t>Jaimito Lebron</t>
  </si>
  <si>
    <t>sa829379</t>
  </si>
  <si>
    <t>Shane McClanahan</t>
  </si>
  <si>
    <t>sa3008547</t>
  </si>
  <si>
    <t>Mason Hope</t>
  </si>
  <si>
    <t>sa597872</t>
  </si>
  <si>
    <t>Cameron Griffin</t>
  </si>
  <si>
    <t>Columbus State</t>
  </si>
  <si>
    <t>sa738927</t>
  </si>
  <si>
    <t>Jesse Biddle</t>
  </si>
  <si>
    <t>Branden Kline</t>
  </si>
  <si>
    <t>Arthroscopic procedure</t>
  </si>
  <si>
    <t>Elbow PRP inject</t>
  </si>
  <si>
    <t>Greg Holland</t>
  </si>
  <si>
    <t>Western Carolina</t>
  </si>
  <si>
    <t>Tyson Perez</t>
  </si>
  <si>
    <t>Fresno City</t>
  </si>
  <si>
    <t>sa598434</t>
  </si>
  <si>
    <t>Cameron Avila-Leeper</t>
  </si>
  <si>
    <t>San Joaquin Delta</t>
  </si>
  <si>
    <t>sa829623</t>
  </si>
  <si>
    <t>Aaron Barrett</t>
  </si>
  <si>
    <t>Mississippi, Wabash Valley</t>
  </si>
  <si>
    <t>Ankle surgery</t>
  </si>
  <si>
    <t>Fractured elbow</t>
  </si>
  <si>
    <t>Peter Strzelecki</t>
  </si>
  <si>
    <t>Palm Beach, South Florida</t>
  </si>
  <si>
    <t>sa3006947</t>
  </si>
  <si>
    <t>Dr. George Caldwell</t>
  </si>
  <si>
    <t>Li-Jen Chu</t>
  </si>
  <si>
    <t>Taiwan</t>
  </si>
  <si>
    <t>sa830277</t>
  </si>
  <si>
    <t>Paco Rodriguez</t>
  </si>
  <si>
    <t>Nathan Kirby</t>
  </si>
  <si>
    <t>sa874754</t>
  </si>
  <si>
    <t>Marcos Molina</t>
  </si>
  <si>
    <t>sa657917</t>
  </si>
  <si>
    <t>Angel Sanchez</t>
  </si>
  <si>
    <t>Saul De La Cruz</t>
  </si>
  <si>
    <t>sa3002906</t>
  </si>
  <si>
    <t>Keaton Aldridge</t>
  </si>
  <si>
    <t>Memphis</t>
  </si>
  <si>
    <t>sa599524</t>
  </si>
  <si>
    <t>David Ramos</t>
  </si>
  <si>
    <t>sa692508</t>
  </si>
  <si>
    <t>James Needy</t>
  </si>
  <si>
    <t>sa501496</t>
  </si>
  <si>
    <t>Dylan Dusek</t>
  </si>
  <si>
    <t>sa3008327</t>
  </si>
  <si>
    <t>Ricardo Rodriguez</t>
  </si>
  <si>
    <t>Aaron Bummer</t>
  </si>
  <si>
    <t>Taylor Williams</t>
  </si>
  <si>
    <t>Kent State</t>
  </si>
  <si>
    <t>Jason Vargas</t>
  </si>
  <si>
    <t>California State, Cypress, LSU</t>
  </si>
  <si>
    <t>Walker Buehler</t>
  </si>
  <si>
    <t>Nate Adcock</t>
  </si>
  <si>
    <t>Morgan Lofstrom</t>
  </si>
  <si>
    <t>sa738557</t>
  </si>
  <si>
    <t>Hector Garcia</t>
  </si>
  <si>
    <t>sa736906</t>
  </si>
  <si>
    <t>Fernery Ozuna</t>
  </si>
  <si>
    <t>sa739259</t>
  </si>
  <si>
    <t>Brian Hunter</t>
  </si>
  <si>
    <t>Hartford</t>
  </si>
  <si>
    <t>sa829173</t>
  </si>
  <si>
    <t>Brusdar Graterol</t>
  </si>
  <si>
    <t>Blake Taylor</t>
  </si>
  <si>
    <t>Jack Leathersich</t>
  </si>
  <si>
    <t>Wesley Rodriguez</t>
  </si>
  <si>
    <t>sa875566</t>
  </si>
  <si>
    <t>Matt Trowbridge</t>
  </si>
  <si>
    <t>Central Michigan</t>
  </si>
  <si>
    <t>sa829068</t>
  </si>
  <si>
    <t>Greg Maisto</t>
  </si>
  <si>
    <t>McLennan, Texas A&amp;M</t>
  </si>
  <si>
    <t>sa829226</t>
  </si>
  <si>
    <t>Jonah Wesely</t>
  </si>
  <si>
    <t>sa737935</t>
  </si>
  <si>
    <t>Dr. Michael Shepard</t>
  </si>
  <si>
    <t>Chris Betts</t>
  </si>
  <si>
    <t>sa874791</t>
  </si>
  <si>
    <t>Mark Armstrong</t>
  </si>
  <si>
    <t>sa737689</t>
  </si>
  <si>
    <t>Blake Hickman</t>
  </si>
  <si>
    <t>sa658504</t>
  </si>
  <si>
    <t>Josh Goossen-Brown</t>
  </si>
  <si>
    <t>San Diego</t>
  </si>
  <si>
    <t>sa829538</t>
  </si>
  <si>
    <t>Michael Smith</t>
  </si>
  <si>
    <t>sa738590</t>
  </si>
  <si>
    <t>Mitch McIntyre</t>
  </si>
  <si>
    <t>Wichita State, Iowa Western, Indiana State</t>
  </si>
  <si>
    <t>sa3006842</t>
  </si>
  <si>
    <t>Dr. Steven Hagan</t>
  </si>
  <si>
    <t>Don Kelly</t>
  </si>
  <si>
    <t>Point Park</t>
  </si>
  <si>
    <t>Shane Combs</t>
  </si>
  <si>
    <t>sa3011396</t>
  </si>
  <si>
    <t>Nick Christiani</t>
  </si>
  <si>
    <t>Sergio Santos</t>
  </si>
  <si>
    <t>Glenn Sparkman</t>
  </si>
  <si>
    <t>Wharton County</t>
  </si>
  <si>
    <t>Jacob Taylor</t>
  </si>
  <si>
    <t>Pearl River</t>
  </si>
  <si>
    <t>sa874192</t>
  </si>
  <si>
    <t>Pavin Smith</t>
  </si>
  <si>
    <t>sa829595</t>
  </si>
  <si>
    <t>Marcus Greene</t>
  </si>
  <si>
    <t>New Mexico</t>
  </si>
  <si>
    <t>sa659282</t>
  </si>
  <si>
    <t>Nick Vander Tuig</t>
  </si>
  <si>
    <t>sa550096</t>
  </si>
  <si>
    <t>Keegan Thompson</t>
  </si>
  <si>
    <t>sa918851</t>
  </si>
  <si>
    <t>Jace Fry</t>
  </si>
  <si>
    <t>Jordan Dunatov</t>
  </si>
  <si>
    <t>Nevada-Reno</t>
  </si>
  <si>
    <t>sa599098</t>
  </si>
  <si>
    <t>Tyler Brown</t>
  </si>
  <si>
    <t>Marc Magliaro</t>
  </si>
  <si>
    <t>Rowan</t>
  </si>
  <si>
    <t>sa739267</t>
  </si>
  <si>
    <t>Eduardo Vera</t>
  </si>
  <si>
    <t>sa388922</t>
  </si>
  <si>
    <t>Dr. Patrick DeMeo, Dr. Darren Frank</t>
  </si>
  <si>
    <t>Brandon Workman</t>
  </si>
  <si>
    <t>Joe Harvey</t>
  </si>
  <si>
    <t>Riley Thompson</t>
  </si>
  <si>
    <t>sa876287</t>
  </si>
  <si>
    <t>Zeke McGranahan</t>
  </si>
  <si>
    <t>Georgia Gwinnett, Tusculum</t>
  </si>
  <si>
    <t>sa829385</t>
  </si>
  <si>
    <t>Kent Emanuel</t>
  </si>
  <si>
    <t>sa549399</t>
  </si>
  <si>
    <t>Cody Morris</t>
  </si>
  <si>
    <t>sa3008653</t>
  </si>
  <si>
    <t>Kevin Krause</t>
  </si>
  <si>
    <t>sa827200</t>
  </si>
  <si>
    <t>Yomar Morel</t>
  </si>
  <si>
    <t>sa597176</t>
  </si>
  <si>
    <t>Bryan Hoeing</t>
  </si>
  <si>
    <t>sa3011492</t>
  </si>
  <si>
    <t>Delvin Hiciano</t>
  </si>
  <si>
    <t>sa740125</t>
  </si>
  <si>
    <t>Walker Weickel</t>
  </si>
  <si>
    <t>sa657871</t>
  </si>
  <si>
    <t>Justin Garza</t>
  </si>
  <si>
    <t>sa658782</t>
  </si>
  <si>
    <t>Nick Kingham</t>
  </si>
  <si>
    <t>James Bourque</t>
  </si>
  <si>
    <t>Dylan Baker</t>
  </si>
  <si>
    <t>Alaska</t>
  </si>
  <si>
    <t>Western Nevada</t>
  </si>
  <si>
    <t>sa658002</t>
  </si>
  <si>
    <t>Kenny Mathews</t>
  </si>
  <si>
    <t>Riverside, Cal State Fullerton</t>
  </si>
  <si>
    <t>sa601581</t>
  </si>
  <si>
    <t>Chase Whitley</t>
  </si>
  <si>
    <t>Victor Diaz</t>
  </si>
  <si>
    <t>sa659749</t>
  </si>
  <si>
    <t>Alex Cobb</t>
  </si>
  <si>
    <t>Arm fatigue, rehab reset</t>
  </si>
  <si>
    <t>Ramire Cleto</t>
  </si>
  <si>
    <t>sa597229</t>
  </si>
  <si>
    <t>Homer Bailey</t>
  </si>
  <si>
    <t>Matt Magill</t>
  </si>
  <si>
    <t>Adam Ottavino</t>
  </si>
  <si>
    <t>Davis Ward</t>
  </si>
  <si>
    <t>Ouachita Baptist</t>
  </si>
  <si>
    <t>sa829860</t>
  </si>
  <si>
    <t>Anthony Castro</t>
  </si>
  <si>
    <t>Domingo Tapia</t>
  </si>
  <si>
    <t>sa547834</t>
  </si>
  <si>
    <t>Derek Casey</t>
  </si>
  <si>
    <t>sa3008259</t>
  </si>
  <si>
    <t>Donald Lutz</t>
  </si>
  <si>
    <t>Reid Redman</t>
  </si>
  <si>
    <t>sa602392</t>
  </si>
  <si>
    <t>Austin DeCarr</t>
  </si>
  <si>
    <t>sa828795</t>
  </si>
  <si>
    <t>Brandon McCarthy</t>
  </si>
  <si>
    <t>Lamar</t>
  </si>
  <si>
    <t>Discomfort</t>
  </si>
  <si>
    <t>Joe Nathan</t>
  </si>
  <si>
    <t>Justin Topa</t>
  </si>
  <si>
    <t>sa658926</t>
  </si>
  <si>
    <t>Brady Feigl</t>
  </si>
  <si>
    <t>Mount St. Mary's</t>
  </si>
  <si>
    <t>sa824867</t>
  </si>
  <si>
    <t>Lisalverto Bonilla</t>
  </si>
  <si>
    <t>Jake Sweaney</t>
  </si>
  <si>
    <t>sa737784</t>
  </si>
  <si>
    <t>Reilly Hovis</t>
  </si>
  <si>
    <t>sa857700</t>
  </si>
  <si>
    <t>Mike Matuella</t>
  </si>
  <si>
    <t>sa827490</t>
  </si>
  <si>
    <t>Sprained elbow ligament</t>
  </si>
  <si>
    <t>Lewis Thorpe</t>
  </si>
  <si>
    <t>Dr. John Steubs, Dr. Pearce McCarty</t>
  </si>
  <si>
    <t>Jose Pena</t>
  </si>
  <si>
    <t>sa510341</t>
  </si>
  <si>
    <t>Aaron Crow</t>
  </si>
  <si>
    <t>Missouri Columbia</t>
  </si>
  <si>
    <t>Shutdown, unknown</t>
  </si>
  <si>
    <t>Mario Hollands</t>
  </si>
  <si>
    <t>Jesse Beal</t>
  </si>
  <si>
    <t>sa455269</t>
  </si>
  <si>
    <t>Dr. Derrick Papp</t>
  </si>
  <si>
    <t>B.J. Hermsen</t>
  </si>
  <si>
    <t>sa454729</t>
  </si>
  <si>
    <t>Burch Smith</t>
  </si>
  <si>
    <t>Howard, Oklahoma</t>
  </si>
  <si>
    <t>Fractured bone tunnel</t>
  </si>
  <si>
    <t>James Carter</t>
  </si>
  <si>
    <t>Chabot, California Santa Barbara</t>
  </si>
  <si>
    <t>sa829574</t>
  </si>
  <si>
    <t>Christian Vazquez</t>
  </si>
  <si>
    <t>Jacob Webb</t>
  </si>
  <si>
    <t>Tabor</t>
  </si>
  <si>
    <t>Dr. Xavier Duralde</t>
  </si>
  <si>
    <t>Drew Anderson</t>
  </si>
  <si>
    <t>Matt Brill</t>
  </si>
  <si>
    <t>Appalachian State</t>
  </si>
  <si>
    <t>sa738328</t>
  </si>
  <si>
    <t>Jose Rosario</t>
  </si>
  <si>
    <t>sa506730</t>
  </si>
  <si>
    <t>Orlando Razo</t>
  </si>
  <si>
    <t>UC Davis</t>
  </si>
  <si>
    <t>sa3004217</t>
  </si>
  <si>
    <t>Wil Crowe</t>
  </si>
  <si>
    <t>sa738488</t>
  </si>
  <si>
    <t>Domingo German</t>
  </si>
  <si>
    <t>Jordan Romano</t>
  </si>
  <si>
    <t>Zack Wheeler</t>
  </si>
  <si>
    <t>Minor forearm stitch surgery</t>
  </si>
  <si>
    <t>Brady Aiken</t>
  </si>
  <si>
    <t>sa828659</t>
  </si>
  <si>
    <t>Bryce Beeler</t>
  </si>
  <si>
    <t>sa829307</t>
  </si>
  <si>
    <t>A.J. Minter</t>
  </si>
  <si>
    <t>Cal Quantrill</t>
  </si>
  <si>
    <t>Joel Hanrahan</t>
  </si>
  <si>
    <t>Mason Thompson</t>
  </si>
  <si>
    <t>sa917969</t>
  </si>
  <si>
    <t>Josh Edgin</t>
  </si>
  <si>
    <t>Francis Marion, Ohio State</t>
  </si>
  <si>
    <t>Yu Darvish</t>
  </si>
  <si>
    <t>Shoulder discomfort</t>
  </si>
  <si>
    <t>Nick Sabo</t>
  </si>
  <si>
    <t>sa829568</t>
  </si>
  <si>
    <t xml:space="preserve">Brandon Cumpton </t>
  </si>
  <si>
    <t>Shoulder surgery</t>
  </si>
  <si>
    <t>Sean Johnson</t>
  </si>
  <si>
    <t>Iowa Western, Mississippi</t>
  </si>
  <si>
    <t>Robby Sexton</t>
  </si>
  <si>
    <t>sa918300</t>
  </si>
  <si>
    <t>Aaron Fossas</t>
  </si>
  <si>
    <t>Wake Forest</t>
  </si>
  <si>
    <t>sa919827</t>
  </si>
  <si>
    <t>Kyle Smith</t>
  </si>
  <si>
    <t>sa597834</t>
  </si>
  <si>
    <t>Bailey Ober</t>
  </si>
  <si>
    <t>sa918555</t>
  </si>
  <si>
    <t>Shae Simmons</t>
  </si>
  <si>
    <t>Southeast Missouri State</t>
  </si>
  <si>
    <t>Tricep tightness</t>
  </si>
  <si>
    <t>Shoulder tendinitis</t>
  </si>
  <si>
    <t>Onas Farfan</t>
  </si>
  <si>
    <t>Ridgewater</t>
  </si>
  <si>
    <t>sa829262</t>
  </si>
  <si>
    <t>Andrew McDonald</t>
  </si>
  <si>
    <t>sa857612</t>
  </si>
  <si>
    <t>Carlos Aponte</t>
  </si>
  <si>
    <t>sa736895</t>
  </si>
  <si>
    <t>Derick Velazquez</t>
  </si>
  <si>
    <t>California State Fresno, Merced</t>
  </si>
  <si>
    <t>sa658254</t>
  </si>
  <si>
    <t>Christian Taugner</t>
  </si>
  <si>
    <t>Brown</t>
  </si>
  <si>
    <t>sa915601</t>
  </si>
  <si>
    <t>Dr. Gregory Nicholson</t>
  </si>
  <si>
    <t>Casey Kulina</t>
  </si>
  <si>
    <t>Penn State, Jacksonville, Polk State</t>
  </si>
  <si>
    <t>sa3004234</t>
  </si>
  <si>
    <t>Tyler Poulin</t>
  </si>
  <si>
    <t>Marist, Morris, Quinnipiac</t>
  </si>
  <si>
    <t>sa3010138</t>
  </si>
  <si>
    <t>Jacob Dahlstrand</t>
  </si>
  <si>
    <t>sa548492</t>
  </si>
  <si>
    <t>Brian Van Belle</t>
  </si>
  <si>
    <t>Miami, Broward</t>
  </si>
  <si>
    <t>Jacob Steffens</t>
  </si>
  <si>
    <t>sa3004924</t>
  </si>
  <si>
    <t>Cole Sulser</t>
  </si>
  <si>
    <t>Nick Bush</t>
  </si>
  <si>
    <t>sa3007838</t>
  </si>
  <si>
    <t>Eduardo Sanchez</t>
  </si>
  <si>
    <t>Zac Reininger</t>
  </si>
  <si>
    <t>Hill</t>
  </si>
  <si>
    <t>Andres Machado</t>
  </si>
  <si>
    <t>Sam Lewis</t>
  </si>
  <si>
    <t>Indiana Wesleyan</t>
  </si>
  <si>
    <t>sa701852</t>
  </si>
  <si>
    <t>Matt Wynne</t>
  </si>
  <si>
    <t>Flagler</t>
  </si>
  <si>
    <t>sa920101</t>
  </si>
  <si>
    <t>Cesar Araujo</t>
  </si>
  <si>
    <t>sa828120</t>
  </si>
  <si>
    <t>Ryan Etsell</t>
  </si>
  <si>
    <t>sa739294</t>
  </si>
  <si>
    <t>Reza Aleaziz</t>
  </si>
  <si>
    <t>Yavapati, Oklahoma State</t>
  </si>
  <si>
    <t>sa3008019</t>
  </si>
  <si>
    <t>Angel Vasquez</t>
  </si>
  <si>
    <t>sa828444</t>
  </si>
  <si>
    <t>Yerry De Los Santos</t>
  </si>
  <si>
    <t>sa873562</t>
  </si>
  <si>
    <t>Reid Morgan</t>
  </si>
  <si>
    <t>Oklahoma State, San Jacinto, South Carolina</t>
  </si>
  <si>
    <t>sa3009860</t>
  </si>
  <si>
    <t>Caleb Simpson</t>
  </si>
  <si>
    <t>Seminole State</t>
  </si>
  <si>
    <t>sa738717</t>
  </si>
  <si>
    <t>Eric Lex</t>
  </si>
  <si>
    <t>sa3011146</t>
  </si>
  <si>
    <t>Nicholas Sawyer</t>
  </si>
  <si>
    <t>sa550042</t>
  </si>
  <si>
    <t>Nicholas Padilla</t>
  </si>
  <si>
    <t>sa875621</t>
  </si>
  <si>
    <t>Greg Williams</t>
  </si>
  <si>
    <t>sa579266</t>
  </si>
  <si>
    <t>Lucas Knowles</t>
  </si>
  <si>
    <t>Washingon</t>
  </si>
  <si>
    <t>Washington, Central Arizona</t>
  </si>
  <si>
    <t>sa3011676</t>
  </si>
  <si>
    <t>Matt Lloyd</t>
  </si>
  <si>
    <t>sa1169978</t>
  </si>
  <si>
    <t>Jason Bilous</t>
  </si>
  <si>
    <t>sa875998</t>
  </si>
  <si>
    <t>Garrett Gould</t>
  </si>
  <si>
    <t>sa500824</t>
  </si>
  <si>
    <t>Morgan Cooper</t>
  </si>
  <si>
    <t>Mason Melotakis</t>
  </si>
  <si>
    <t>Northwestern State Louisiana</t>
  </si>
  <si>
    <t>sa621016</t>
  </si>
  <si>
    <t>Jeremy Hefner</t>
  </si>
  <si>
    <t>Oral Roberts, Seminole State</t>
  </si>
  <si>
    <t>Joan De La Cruz</t>
  </si>
  <si>
    <t>sa679922</t>
  </si>
  <si>
    <t>Jeff Ibarra</t>
  </si>
  <si>
    <t>sa502106</t>
  </si>
  <si>
    <t>Dr. Jan Fronek, Dr. Heinz Hoenecke, Dr. Daniel Keefe</t>
  </si>
  <si>
    <t>Mark Clark</t>
  </si>
  <si>
    <t>sa840069</t>
  </si>
  <si>
    <t>Jonny Venters</t>
  </si>
  <si>
    <t>Indian River</t>
  </si>
  <si>
    <t>Unknown</t>
  </si>
  <si>
    <t>Matt Whitehouse</t>
  </si>
  <si>
    <t>California Irvine</t>
  </si>
  <si>
    <t>sa738202</t>
  </si>
  <si>
    <t>Matt DeRosier</t>
  </si>
  <si>
    <t>Southwestern</t>
  </si>
  <si>
    <t>sa738347</t>
  </si>
  <si>
    <t>Dr. Wiemi Douoguih</t>
  </si>
  <si>
    <t>Johnny Magliozzi</t>
  </si>
  <si>
    <t>sa599745</t>
  </si>
  <si>
    <t>Max Fried</t>
  </si>
  <si>
    <t>Neil Wagner</t>
  </si>
  <si>
    <t>North Dakota State</t>
  </si>
  <si>
    <t>Tyler Saladino</t>
  </si>
  <si>
    <t>Oral Roberts, Palomar</t>
  </si>
  <si>
    <t>Tyler Skaggs</t>
  </si>
  <si>
    <t>Biceps tendinitis</t>
  </si>
  <si>
    <t>Adrian Grullon</t>
  </si>
  <si>
    <t>sa608056</t>
  </si>
  <si>
    <t>Ramon Morla</t>
  </si>
  <si>
    <t>sa509509</t>
  </si>
  <si>
    <t>Mikey York</t>
  </si>
  <si>
    <t>sa918008</t>
  </si>
  <si>
    <t>Dillon Peters</t>
  </si>
  <si>
    <t>Stephen Fife</t>
  </si>
  <si>
    <t>Idaho</t>
  </si>
  <si>
    <t>Steven Inch</t>
  </si>
  <si>
    <t>sa501555</t>
  </si>
  <si>
    <t>Marvin Gorgas</t>
  </si>
  <si>
    <t>sa829061</t>
  </si>
  <si>
    <t>Nate Jones</t>
  </si>
  <si>
    <t>Northern Kentucky</t>
  </si>
  <si>
    <t>Hector Hernandez</t>
  </si>
  <si>
    <t>sa501640</t>
  </si>
  <si>
    <t>Tyler Chatwood</t>
  </si>
  <si>
    <t>Dylan Cease</t>
  </si>
  <si>
    <t>Dustin Houle</t>
  </si>
  <si>
    <t>sa598106</t>
  </si>
  <si>
    <t>Trevor Bell</t>
  </si>
  <si>
    <t>Bronson Arroyo</t>
  </si>
  <si>
    <t>Dr. Michael Lee, Dr. Don Sheridan</t>
  </si>
  <si>
    <t>Elbow, stem cell</t>
  </si>
  <si>
    <t>Tom Robson</t>
  </si>
  <si>
    <t>sa597959</t>
  </si>
  <si>
    <t>Kyle Keith</t>
  </si>
  <si>
    <t>Wyoming</t>
  </si>
  <si>
    <t>sa3004831</t>
  </si>
  <si>
    <t>Sam Demel</t>
  </si>
  <si>
    <t>Ben Leeper</t>
  </si>
  <si>
    <t>Daniel Winkler</t>
  </si>
  <si>
    <t>Parkland, Central Florida</t>
  </si>
  <si>
    <t>Jacob Bosiokovic</t>
  </si>
  <si>
    <t>sa918394</t>
  </si>
  <si>
    <t>Endrys Briceno</t>
  </si>
  <si>
    <t>sa505062</t>
  </si>
  <si>
    <t>Fernando Romero</t>
  </si>
  <si>
    <t>Chris Flexen</t>
  </si>
  <si>
    <t>Derek Law</t>
  </si>
  <si>
    <t>Miami Dade</t>
  </si>
  <si>
    <t>Tyler Higgins</t>
  </si>
  <si>
    <t>Lansing</t>
  </si>
  <si>
    <t>sa503722</t>
  </si>
  <si>
    <t>Matt Wieters</t>
  </si>
  <si>
    <t>Daniel Moskos</t>
  </si>
  <si>
    <t>Jeff Walters</t>
  </si>
  <si>
    <t>St. Petersburg, Georgia</t>
  </si>
  <si>
    <t>sa328221</t>
  </si>
  <si>
    <t>Ryan Brasier</t>
  </si>
  <si>
    <t>Weatherford</t>
  </si>
  <si>
    <t>Eduardo Jimenez</t>
  </si>
  <si>
    <t>Sean Burnett</t>
  </si>
  <si>
    <t>Jared Ruxer</t>
  </si>
  <si>
    <t>sa602422</t>
  </si>
  <si>
    <t>Duke Welker</t>
  </si>
  <si>
    <t>Seminole State, Arkansas</t>
  </si>
  <si>
    <t>Chris Withrow</t>
  </si>
  <si>
    <t>Erick Fedde</t>
  </si>
  <si>
    <t>UNLV</t>
  </si>
  <si>
    <t>Heath Holder</t>
  </si>
  <si>
    <t>sa602623</t>
  </si>
  <si>
    <t>Dietrich Enns</t>
  </si>
  <si>
    <t>Colin Poche</t>
  </si>
  <si>
    <t>Dallas Baptist, Arkansas</t>
  </si>
  <si>
    <t>Caleb Ferguson</t>
  </si>
  <si>
    <t>Matt Purke</t>
  </si>
  <si>
    <t>Jose Cisnero</t>
  </si>
  <si>
    <t>Brad Renner</t>
  </si>
  <si>
    <t>Florida College</t>
  </si>
  <si>
    <t>sa738395</t>
  </si>
  <si>
    <t>Randy Rosario</t>
  </si>
  <si>
    <t>Keith Butler</t>
  </si>
  <si>
    <t>Wabash Velley</t>
  </si>
  <si>
    <t>Scott McGough</t>
  </si>
  <si>
    <t>Clinton Hollon</t>
  </si>
  <si>
    <t>sa737544</t>
  </si>
  <si>
    <t>Anthony Fernandez</t>
  </si>
  <si>
    <t>sa503582</t>
  </si>
  <si>
    <t>Chad Jones</t>
  </si>
  <si>
    <t>sa381627</t>
  </si>
  <si>
    <t>Martin Perez</t>
  </si>
  <si>
    <t>Jose Fernandez</t>
  </si>
  <si>
    <t>Raul Alcantara</t>
  </si>
  <si>
    <t>Jeff Hoffman</t>
  </si>
  <si>
    <t>Tyler Bashlor</t>
  </si>
  <si>
    <t>South Georgia</t>
  </si>
  <si>
    <t>Danny Rosenbaum</t>
  </si>
  <si>
    <t>Xavier</t>
  </si>
  <si>
    <t>sa502078</t>
  </si>
  <si>
    <t>James Marvel</t>
  </si>
  <si>
    <t>Matt Reistetter</t>
  </si>
  <si>
    <t>Hofstra</t>
  </si>
  <si>
    <t>sa707779</t>
  </si>
  <si>
    <t>Brad Kuntz</t>
  </si>
  <si>
    <t>sa877529</t>
  </si>
  <si>
    <t>Pete Kelich</t>
  </si>
  <si>
    <t>Bryant</t>
  </si>
  <si>
    <t>sa738910</t>
  </si>
  <si>
    <t>A.J. Griffin</t>
  </si>
  <si>
    <t>Pedro Figueroa</t>
  </si>
  <si>
    <t>Ivan Nova</t>
  </si>
  <si>
    <t>Johnny Hellweg</t>
  </si>
  <si>
    <t>Mac Williamson</t>
  </si>
  <si>
    <t>Vicente Campos</t>
  </si>
  <si>
    <t>Josh Johnson</t>
  </si>
  <si>
    <t>Ben Smith</t>
  </si>
  <si>
    <t>sa827421</t>
  </si>
  <si>
    <t>Matt Moore</t>
  </si>
  <si>
    <t>Junior Morillo</t>
  </si>
  <si>
    <t>sa506282</t>
  </si>
  <si>
    <t>Matt Krook</t>
  </si>
  <si>
    <t>sa737535</t>
  </si>
  <si>
    <t>Cory Gearrin</t>
  </si>
  <si>
    <t>Mercer</t>
  </si>
  <si>
    <t>Brian Moran</t>
  </si>
  <si>
    <t>Braden Webb</t>
  </si>
  <si>
    <t>sa876362</t>
  </si>
  <si>
    <t>Wes Benjamin</t>
  </si>
  <si>
    <t>sa602914</t>
  </si>
  <si>
    <t>Bobby Parnell</t>
  </si>
  <si>
    <t>Charleston Southern</t>
  </si>
  <si>
    <t>Erik Davis</t>
  </si>
  <si>
    <t>Ross Stripling</t>
  </si>
  <si>
    <t>Peter Moylan</t>
  </si>
  <si>
    <t>Kyle Hart</t>
  </si>
  <si>
    <t>sa918414</t>
  </si>
  <si>
    <t>Corey Williams</t>
  </si>
  <si>
    <t>sa597867</t>
  </si>
  <si>
    <t>Jeff Burke</t>
  </si>
  <si>
    <t>Boston College</t>
  </si>
  <si>
    <t>sa857543</t>
  </si>
  <si>
    <t>Nick McBride</t>
  </si>
  <si>
    <t>sa501460</t>
  </si>
  <si>
    <t>Robert Calvano</t>
  </si>
  <si>
    <t>Nebraska-Omaha, Johnson County</t>
  </si>
  <si>
    <t>sa919041</t>
  </si>
  <si>
    <t>Bruce Rondon</t>
  </si>
  <si>
    <t>Patrick Corbin</t>
  </si>
  <si>
    <t>Chipola, Mohawk Valley</t>
  </si>
  <si>
    <t>Jarrod Parker</t>
  </si>
  <si>
    <t>David Hernandez</t>
  </si>
  <si>
    <t>Cosumnes River</t>
  </si>
  <si>
    <t>Brandon Beachy</t>
  </si>
  <si>
    <t>Clay Holmes</t>
  </si>
  <si>
    <t>Jace Chancellor</t>
  </si>
  <si>
    <t>Lubbock Christian</t>
  </si>
  <si>
    <t>Kris Medlen</t>
  </si>
  <si>
    <t>Santa Ana</t>
  </si>
  <si>
    <t>Luke Hochevar</t>
  </si>
  <si>
    <t>Miguel Sano</t>
  </si>
  <si>
    <t>Jordan Stephens</t>
  </si>
  <si>
    <t>sa875031</t>
  </si>
  <si>
    <t>Jacob Bray</t>
  </si>
  <si>
    <t>sa738576</t>
  </si>
  <si>
    <t>Scott Moss</t>
  </si>
  <si>
    <t>sa738902</t>
  </si>
  <si>
    <t>Derek DeYoung</t>
  </si>
  <si>
    <t>Oakton</t>
  </si>
  <si>
    <t>sa658335</t>
  </si>
  <si>
    <t>Barret Loux</t>
  </si>
  <si>
    <t>sa392162</t>
  </si>
  <si>
    <t>Keaton Siomkin</t>
  </si>
  <si>
    <t>sa919221</t>
  </si>
  <si>
    <t>Cory Luebke</t>
  </si>
  <si>
    <t>Colton Turner</t>
  </si>
  <si>
    <t>sa658600</t>
  </si>
  <si>
    <t>Cole Irvin</t>
  </si>
  <si>
    <t>Joe Rogers</t>
  </si>
  <si>
    <t>sa621664</t>
  </si>
  <si>
    <t>Jose Martinez</t>
  </si>
  <si>
    <t>sa828472</t>
  </si>
  <si>
    <t>Matt Mercer</t>
  </si>
  <si>
    <t>sa3007837</t>
  </si>
  <si>
    <t>Brandon Young</t>
  </si>
  <si>
    <t>Lousiana, Howard</t>
  </si>
  <si>
    <t>Erling Moreno</t>
  </si>
  <si>
    <t>sa827076</t>
  </si>
  <si>
    <t>Anthony Prieto</t>
  </si>
  <si>
    <t>sa657992</t>
  </si>
  <si>
    <t>Austin Reed</t>
  </si>
  <si>
    <t>sa549098</t>
  </si>
  <si>
    <t>Chris Clarke</t>
  </si>
  <si>
    <t>sa3011411</t>
  </si>
  <si>
    <t>Simon Castro</t>
  </si>
  <si>
    <t>Zach Remillard</t>
  </si>
  <si>
    <t>sa659077</t>
  </si>
  <si>
    <t>Jose Lopez</t>
  </si>
  <si>
    <t>sa741018</t>
  </si>
  <si>
    <t>Bren Spillane</t>
  </si>
  <si>
    <t>sa876159</t>
  </si>
  <si>
    <t>Matt Crouse</t>
  </si>
  <si>
    <t>sa577832</t>
  </si>
  <si>
    <t>Kyle Dowdy</t>
  </si>
  <si>
    <t>Hawaii, Houston</t>
  </si>
  <si>
    <t>Jonas Dufek</t>
  </si>
  <si>
    <t>sa578908</t>
  </si>
  <si>
    <t>Sebastian Kessay</t>
  </si>
  <si>
    <t>Scottsdale</t>
  </si>
  <si>
    <t>sa738247</t>
  </si>
  <si>
    <t>Cole McDonald</t>
  </si>
  <si>
    <t>sa3010652</t>
  </si>
  <si>
    <t>Delfo Terrero</t>
  </si>
  <si>
    <t>sa831800</t>
  </si>
  <si>
    <t>Ramon Rodriguez</t>
  </si>
  <si>
    <t>sa657131</t>
  </si>
  <si>
    <t>Red Patterson</t>
  </si>
  <si>
    <t>Southwestern Oklahoma State</t>
  </si>
  <si>
    <t>Eric Eadington</t>
  </si>
  <si>
    <t>sa578236</t>
  </si>
  <si>
    <t>Thomas Rowan</t>
  </si>
  <si>
    <t>sa3011253</t>
  </si>
  <si>
    <t>Tyler Stirewalt</t>
  </si>
  <si>
    <t>sa738215</t>
  </si>
  <si>
    <t>Mitch Ragan</t>
  </si>
  <si>
    <t>Creighton, Wayne State, Iowa Western</t>
  </si>
  <si>
    <t>sa3009944</t>
  </si>
  <si>
    <t>Sean Murphy</t>
  </si>
  <si>
    <t>Keystone</t>
  </si>
  <si>
    <t>sa549877</t>
  </si>
  <si>
    <t>Ivan Cespedes</t>
  </si>
  <si>
    <t>sa920172</t>
  </si>
  <si>
    <t>Art Warren</t>
  </si>
  <si>
    <t>Ashland</t>
  </si>
  <si>
    <t>Javier Herrera</t>
  </si>
  <si>
    <t>sa244221</t>
  </si>
  <si>
    <t>Tyler Melling</t>
  </si>
  <si>
    <t>Miami of Ohio</t>
  </si>
  <si>
    <t>sa599701</t>
  </si>
  <si>
    <t>Justin Watts</t>
  </si>
  <si>
    <t>sa3004365</t>
  </si>
  <si>
    <t>Pablo Lopez</t>
  </si>
  <si>
    <t>Jeff Johnson</t>
  </si>
  <si>
    <t>sa598064</t>
  </si>
  <si>
    <t>Mitchell White</t>
  </si>
  <si>
    <t>sa917948</t>
  </si>
  <si>
    <t>Matt Harvey</t>
  </si>
  <si>
    <t>Tyler Nevin</t>
  </si>
  <si>
    <t>sa874752</t>
  </si>
  <si>
    <t>Dustin Hurlbutt</t>
  </si>
  <si>
    <t>sa875683</t>
  </si>
  <si>
    <t>Andrew Knapp</t>
  </si>
  <si>
    <t>Colin Rodgers</t>
  </si>
  <si>
    <t>sa657940</t>
  </si>
  <si>
    <t>Raudel Lazo</t>
  </si>
  <si>
    <t>Matt Reynolds</t>
  </si>
  <si>
    <t>Austin Peay State</t>
  </si>
  <si>
    <t>Rafael Betancourt</t>
  </si>
  <si>
    <t>J.T. Chargois</t>
  </si>
  <si>
    <t>Josh Mueller</t>
  </si>
  <si>
    <t>Eastern Illinois</t>
  </si>
  <si>
    <t>sa526401</t>
  </si>
  <si>
    <t>Brooks Pounders</t>
  </si>
  <si>
    <t>Gabe Speier</t>
  </si>
  <si>
    <t>Luis Merejo</t>
  </si>
  <si>
    <t>sa659186</t>
  </si>
  <si>
    <t>Andy Loomis</t>
  </si>
  <si>
    <t>Purdue</t>
  </si>
  <si>
    <t>sa455321</t>
  </si>
  <si>
    <t>Bobby Bundy</t>
  </si>
  <si>
    <t>sa454969</t>
  </si>
  <si>
    <t>Brandon Brennan</t>
  </si>
  <si>
    <t>Orange Coast</t>
  </si>
  <si>
    <t>Pat Misch</t>
  </si>
  <si>
    <t>Western Michigan</t>
  </si>
  <si>
    <t>Austin Wood</t>
  </si>
  <si>
    <t>St. Petersburg, USC</t>
  </si>
  <si>
    <t>sa548294</t>
  </si>
  <si>
    <t>Tom Stuifbergen</t>
  </si>
  <si>
    <t>sa397814</t>
  </si>
  <si>
    <t>Alec Mills</t>
  </si>
  <si>
    <t>Jason Marquis</t>
  </si>
  <si>
    <t>Roberto Osuna</t>
  </si>
  <si>
    <t>Taylor Guerrieri</t>
  </si>
  <si>
    <t>David Paulino</t>
  </si>
  <si>
    <t>Stephen Bruno</t>
  </si>
  <si>
    <t>sa502917</t>
  </si>
  <si>
    <t>Matt Strahm</t>
  </si>
  <si>
    <t>North Dakota</t>
  </si>
  <si>
    <t>Neosho County</t>
  </si>
  <si>
    <t>Dr. Vincent Key</t>
  </si>
  <si>
    <t>Kyle McPherson</t>
  </si>
  <si>
    <t>Faulkner State, Jefferson Davis, Mobile</t>
  </si>
  <si>
    <t>Tim Saunders</t>
  </si>
  <si>
    <t>Marietta</t>
  </si>
  <si>
    <t>sa658896</t>
  </si>
  <si>
    <t>Andrew Simunic</t>
  </si>
  <si>
    <t>sa455409</t>
  </si>
  <si>
    <t>Dillon Overton</t>
  </si>
  <si>
    <t>Yoel Mecias</t>
  </si>
  <si>
    <t>sa659408</t>
  </si>
  <si>
    <t>Jason Garcia</t>
  </si>
  <si>
    <t>Dylan Bundy</t>
  </si>
  <si>
    <t>James Naile</t>
  </si>
  <si>
    <t>sa875263</t>
  </si>
  <si>
    <t>Alfredo Silverio</t>
  </si>
  <si>
    <t>sa392355</t>
  </si>
  <si>
    <t>Jordan Norberto</t>
  </si>
  <si>
    <t>Daniel Hudson</t>
  </si>
  <si>
    <t>Shane Loux</t>
  </si>
  <si>
    <t>Kyuji Fujikawa</t>
  </si>
  <si>
    <t>Luis Mateo</t>
  </si>
  <si>
    <t>sa597557</t>
  </si>
  <si>
    <t>Scott Elbert</t>
  </si>
  <si>
    <t>Collin Balester</t>
  </si>
  <si>
    <t>Bryan Brickhouse</t>
  </si>
  <si>
    <t>sa597825</t>
  </si>
  <si>
    <t>Trey Nielsen</t>
  </si>
  <si>
    <t>sa550155</t>
  </si>
  <si>
    <t>Hunter Strickland</t>
  </si>
  <si>
    <t>Jeff Degano</t>
  </si>
  <si>
    <t>sa874795</t>
  </si>
  <si>
    <t>Eric O'Flaherty</t>
  </si>
  <si>
    <t>Matt Lane</t>
  </si>
  <si>
    <t>sa598261</t>
  </si>
  <si>
    <t>Elbow discomfort, PRP</t>
  </si>
  <si>
    <t>Jose Barraza</t>
  </si>
  <si>
    <t>sa658096</t>
  </si>
  <si>
    <t>Gavin Floyd</t>
  </si>
  <si>
    <t>Stephen Tromblee</t>
  </si>
  <si>
    <t>sa599573</t>
  </si>
  <si>
    <t>Jason Motte</t>
  </si>
  <si>
    <t>Iona</t>
  </si>
  <si>
    <t>Dr. Darryl Kan</t>
  </si>
  <si>
    <t>Ty Morrison</t>
  </si>
  <si>
    <t>sa454513</t>
  </si>
  <si>
    <t>Ryan McNeil</t>
  </si>
  <si>
    <t>sa657941</t>
  </si>
  <si>
    <t>Garrett Bolt</t>
  </si>
  <si>
    <t>sa599251</t>
  </si>
  <si>
    <t>Drew Steckenrider</t>
  </si>
  <si>
    <t>Seth Harvey</t>
  </si>
  <si>
    <t>Washington State</t>
  </si>
  <si>
    <t>sa503537</t>
  </si>
  <si>
    <t xml:space="preserve">Gabe Encinas </t>
  </si>
  <si>
    <t>sa548350</t>
  </si>
  <si>
    <t>Kyle Higashioka</t>
  </si>
  <si>
    <t>David Whitehead</t>
  </si>
  <si>
    <t>sa549998</t>
  </si>
  <si>
    <t>Jeff Inman</t>
  </si>
  <si>
    <t>sa328057</t>
  </si>
  <si>
    <t>Trevor Megill</t>
  </si>
  <si>
    <t>Loyola Maramount</t>
  </si>
  <si>
    <t>sa828803</t>
  </si>
  <si>
    <t>Chad Billingsley</t>
  </si>
  <si>
    <t>John Ely</t>
  </si>
  <si>
    <t>Matt Skole</t>
  </si>
  <si>
    <t>sa526563</t>
  </si>
  <si>
    <t>Nick Goody</t>
  </si>
  <si>
    <t>LSU, State College, Florida College</t>
  </si>
  <si>
    <t>Alex White</t>
  </si>
  <si>
    <t>Jordan Sheffield</t>
  </si>
  <si>
    <t>sa738245</t>
  </si>
  <si>
    <t>Bryce Montes de Oca</t>
  </si>
  <si>
    <t>Juniel Querecuto</t>
  </si>
  <si>
    <t>Chad Bell</t>
  </si>
  <si>
    <t>Casey Kelly</t>
  </si>
  <si>
    <t>Jesse Stallings</t>
  </si>
  <si>
    <t>sa915635</t>
  </si>
  <si>
    <t>Jake Kalish</t>
  </si>
  <si>
    <t>George Mason</t>
  </si>
  <si>
    <t>sa709032</t>
  </si>
  <si>
    <t>Ryan Borucki</t>
  </si>
  <si>
    <t>Fernando Rodriguez</t>
  </si>
  <si>
    <t>El Paso</t>
  </si>
  <si>
    <t>Brandon Sisk</t>
  </si>
  <si>
    <t>Azusa Pacific</t>
  </si>
  <si>
    <t>sa458869</t>
  </si>
  <si>
    <t>Frank Herrmann</t>
  </si>
  <si>
    <t>Rafael Furcal</t>
  </si>
  <si>
    <t>Aaron Kurcz</t>
  </si>
  <si>
    <t>sa549903</t>
  </si>
  <si>
    <t>Enrique Zamora</t>
  </si>
  <si>
    <t>Camulet</t>
  </si>
  <si>
    <t xml:space="preserve">Rymer Liriano </t>
  </si>
  <si>
    <t>Taylor Clarke</t>
  </si>
  <si>
    <t>Charleston, Towson</t>
  </si>
  <si>
    <t>Pierce Romero</t>
  </si>
  <si>
    <t>Santa Barbara City</t>
  </si>
  <si>
    <t>sa875216</t>
  </si>
  <si>
    <t>Chase Johnson-Mullins</t>
  </si>
  <si>
    <t>Shelton State</t>
  </si>
  <si>
    <t>sa877875</t>
  </si>
  <si>
    <t>Trey Keegan</t>
  </si>
  <si>
    <t>Bowling Green</t>
  </si>
  <si>
    <t>sa874009</t>
  </si>
  <si>
    <t>Lincoln Henzman</t>
  </si>
  <si>
    <t>sa3005187</t>
  </si>
  <si>
    <t>Blaine Howell</t>
  </si>
  <si>
    <t>Pensacola Junior</t>
  </si>
  <si>
    <t>sa328243</t>
  </si>
  <si>
    <t>Dakota Mitchell</t>
  </si>
  <si>
    <t>Sebastian Elizalde</t>
  </si>
  <si>
    <t>sa544568</t>
  </si>
  <si>
    <t>Packy Naughton</t>
  </si>
  <si>
    <t>sa913120</t>
  </si>
  <si>
    <t>Conor Costello</t>
  </si>
  <si>
    <t>Arkansas, Oklahoma State</t>
  </si>
  <si>
    <t>sa598296</t>
  </si>
  <si>
    <t>Alex Hermeling</t>
  </si>
  <si>
    <t>sa602673</t>
  </si>
  <si>
    <t>Clark Beeker</t>
  </si>
  <si>
    <t>Davidson</t>
  </si>
  <si>
    <t>sa918889</t>
  </si>
  <si>
    <t>Kevin Johnson</t>
  </si>
  <si>
    <t>sa658842</t>
  </si>
  <si>
    <t>Rinku Singh</t>
  </si>
  <si>
    <t>India</t>
  </si>
  <si>
    <t>sa505589</t>
  </si>
  <si>
    <t>Reyes Moronta</t>
  </si>
  <si>
    <t>Edgar Arredondo</t>
  </si>
  <si>
    <t>sa732750</t>
  </si>
  <si>
    <t>Spencer Kieboom</t>
  </si>
  <si>
    <t>Tommy Peterson</t>
  </si>
  <si>
    <t>sa875600</t>
  </si>
  <si>
    <t>Tim Cate</t>
  </si>
  <si>
    <t>sa3007926</t>
  </si>
  <si>
    <t>Caleb Frare</t>
  </si>
  <si>
    <t>Shawn Haviland</t>
  </si>
  <si>
    <t>sa454866</t>
  </si>
  <si>
    <t>Scott Carroll</t>
  </si>
  <si>
    <t>Missouri State</t>
  </si>
  <si>
    <t>Randy Wolf</t>
  </si>
  <si>
    <t>Dr. Lewis Yocum</t>
  </si>
  <si>
    <t>Matthew Grimes</t>
  </si>
  <si>
    <t>sa548289</t>
  </si>
  <si>
    <t>Manny Banuelos</t>
  </si>
  <si>
    <t>Austin Schuetzle</t>
  </si>
  <si>
    <t>sa833080</t>
  </si>
  <si>
    <t>Tim Melville</t>
  </si>
  <si>
    <t>Joe Broussard</t>
  </si>
  <si>
    <t>sa708442</t>
  </si>
  <si>
    <t>Juan Oviedo</t>
  </si>
  <si>
    <t>Shao-Ching Chiang</t>
  </si>
  <si>
    <t>sa659598</t>
  </si>
  <si>
    <t>Mitchell Traver</t>
  </si>
  <si>
    <t>sa659272</t>
  </si>
  <si>
    <t>Lucas Giolito</t>
  </si>
  <si>
    <t>Lester Oliveros</t>
  </si>
  <si>
    <t>Carl Crawford</t>
  </si>
  <si>
    <t>Josh Tomlin</t>
  </si>
  <si>
    <t>Angelina, Texas Tech</t>
  </si>
  <si>
    <t>Matt West</t>
  </si>
  <si>
    <t>Drew Hutchison</t>
  </si>
  <si>
    <t>Alex Wimmers</t>
  </si>
  <si>
    <t>Neftali Feliz</t>
  </si>
  <si>
    <t>David Perez</t>
  </si>
  <si>
    <t>sa548117</t>
  </si>
  <si>
    <t>Michael Clevinger</t>
  </si>
  <si>
    <t>Seminole</t>
  </si>
  <si>
    <t>John Curtiss</t>
  </si>
  <si>
    <t>Joe Wieland</t>
  </si>
  <si>
    <t>Eric Surkamp</t>
  </si>
  <si>
    <t>Brandon Bailey</t>
  </si>
  <si>
    <t>Todd Coffey</t>
  </si>
  <si>
    <t>Luis Perez</t>
  </si>
  <si>
    <t>Matt Maloney</t>
  </si>
  <si>
    <t>Kevin Taylor</t>
  </si>
  <si>
    <t>sa599801</t>
  </si>
  <si>
    <t>Steven Moya</t>
  </si>
  <si>
    <t>Felipe Paulino</t>
  </si>
  <si>
    <t>Reid Humphreys</t>
  </si>
  <si>
    <t>sa738685</t>
  </si>
  <si>
    <t>Chang-Yong Lim</t>
  </si>
  <si>
    <t>Greg Billo</t>
  </si>
  <si>
    <t>sa455523</t>
  </si>
  <si>
    <t>Jeff Brigham</t>
  </si>
  <si>
    <t>Jarret Leverett</t>
  </si>
  <si>
    <t>Georgia Southern, Middle Georgia State</t>
  </si>
  <si>
    <t>sa658252</t>
  </si>
  <si>
    <t>Patrick Murphy</t>
  </si>
  <si>
    <t>sa737629</t>
  </si>
  <si>
    <t>Brigham Hill</t>
  </si>
  <si>
    <t>sa915793</t>
  </si>
  <si>
    <t>Robert Fish</t>
  </si>
  <si>
    <t>sa326802</t>
  </si>
  <si>
    <t>Jose Contreras</t>
  </si>
  <si>
    <t>Andrew Carignan</t>
  </si>
  <si>
    <t>David Herndon</t>
  </si>
  <si>
    <t>Kyle Drabek</t>
  </si>
  <si>
    <t>Charlie Morton</t>
  </si>
  <si>
    <t>Danny Duffy</t>
  </si>
  <si>
    <t>Ryan Beckman</t>
  </si>
  <si>
    <t>sa501977</t>
  </si>
  <si>
    <t>Nate Griep</t>
  </si>
  <si>
    <t>Kansas State</t>
  </si>
  <si>
    <t>sa875199</t>
  </si>
  <si>
    <t>Juan Oramas</t>
  </si>
  <si>
    <t>sa508100</t>
  </si>
  <si>
    <t>Marcos Mateo</t>
  </si>
  <si>
    <t>Fu-Te Ni</t>
  </si>
  <si>
    <t>Scott Barlow</t>
  </si>
  <si>
    <t>Mitch Conner</t>
  </si>
  <si>
    <t>sa599800</t>
  </si>
  <si>
    <t>Xavier Macklin</t>
  </si>
  <si>
    <t>North Carolina A&amp;T State</t>
  </si>
  <si>
    <t>sa598320</t>
  </si>
  <si>
    <t>Grayson Garvin</t>
  </si>
  <si>
    <t>sa526542</t>
  </si>
  <si>
    <t>R.C. Orlan</t>
  </si>
  <si>
    <t>sa503562</t>
  </si>
  <si>
    <t>Josh Conway</t>
  </si>
  <si>
    <t>sa503412</t>
  </si>
  <si>
    <t>Tsuyoshi Wada</t>
  </si>
  <si>
    <t xml:space="preserve"> </t>
  </si>
  <si>
    <t>Austin Ross</t>
  </si>
  <si>
    <t>sa553380</t>
  </si>
  <si>
    <t>George Sherrill</t>
  </si>
  <si>
    <t>Mike Pelfrey</t>
  </si>
  <si>
    <t>Joe Beimel</t>
  </si>
  <si>
    <t>Allegany, Duquesne</t>
  </si>
  <si>
    <t>C.C. Lee</t>
  </si>
  <si>
    <t>Cody Scarpetta</t>
  </si>
  <si>
    <t>sa390646</t>
  </si>
  <si>
    <t>Jordan Ellis</t>
  </si>
  <si>
    <t>sa455282</t>
  </si>
  <si>
    <t>A.J. Jimenez</t>
  </si>
  <si>
    <t>Diego Moreno</t>
  </si>
  <si>
    <t>Jeremy Bonderman</t>
  </si>
  <si>
    <t>Brian Wilson</t>
  </si>
  <si>
    <t>Justin Miller</t>
  </si>
  <si>
    <t>Bakersfield, California State Fresno</t>
  </si>
  <si>
    <t>Scott Baker</t>
  </si>
  <si>
    <t>Michael Kohn</t>
  </si>
  <si>
    <t>Charleston, USC</t>
  </si>
  <si>
    <t>Ryan Madson</t>
  </si>
  <si>
    <t>Joey Devine</t>
  </si>
  <si>
    <t>Jose Ceda</t>
  </si>
  <si>
    <t>Joakim Soria</t>
  </si>
  <si>
    <t>Jordan Swagerty</t>
  </si>
  <si>
    <t>sa526415</t>
  </si>
  <si>
    <t>Benino Pruneda</t>
  </si>
  <si>
    <t>sa401631</t>
  </si>
  <si>
    <t>Mason Felt</t>
  </si>
  <si>
    <t>sa657999</t>
  </si>
  <si>
    <t>Jack Armstrong Jr.</t>
  </si>
  <si>
    <t>Daniel Herrera</t>
  </si>
  <si>
    <t>Will Kendall</t>
  </si>
  <si>
    <t>sa738441</t>
  </si>
  <si>
    <t>Ryan Butler</t>
  </si>
  <si>
    <t>Central Piedmont, North Carolina</t>
  </si>
  <si>
    <t>sa738201</t>
  </si>
  <si>
    <t>Cole Wiper</t>
  </si>
  <si>
    <t>sa599160</t>
  </si>
  <si>
    <t>Joel Zumaya</t>
  </si>
  <si>
    <t>Sergio Escalona</t>
  </si>
  <si>
    <t>Arodys Vizcaino</t>
  </si>
  <si>
    <t>Dean Deetz</t>
  </si>
  <si>
    <t>Northeast Oklahoma A&amp;M</t>
  </si>
  <si>
    <t>Sammy Solis</t>
  </si>
  <si>
    <t>Matt Crownover</t>
  </si>
  <si>
    <t>sa829277</t>
  </si>
  <si>
    <t>Yean Carlos Gil</t>
  </si>
  <si>
    <t>sa550678</t>
  </si>
  <si>
    <t>Charlie Haeger</t>
  </si>
  <si>
    <t>Seby Zavala</t>
  </si>
  <si>
    <t>San Diego State</t>
  </si>
  <si>
    <t>sa875572</t>
  </si>
  <si>
    <t>Jared Walsh</t>
  </si>
  <si>
    <t>Matt Jones</t>
  </si>
  <si>
    <t>Hutchinson, Nebraska</t>
  </si>
  <si>
    <t>sa829383</t>
  </si>
  <si>
    <t>Trevor Oaks</t>
  </si>
  <si>
    <t>California Baptist, Biola</t>
  </si>
  <si>
    <t>Nate Orf</t>
  </si>
  <si>
    <t>Illinois-Chicago, Baylor</t>
  </si>
  <si>
    <t>Cameron Roegner</t>
  </si>
  <si>
    <t>sa918493</t>
  </si>
  <si>
    <t>Sean Carley</t>
  </si>
  <si>
    <t>Air Force, West Virginia</t>
  </si>
  <si>
    <t>sa738932</t>
  </si>
  <si>
    <t>Kyle Friedrichs</t>
  </si>
  <si>
    <t>Long Beach State</t>
  </si>
  <si>
    <t>sa875229</t>
  </si>
  <si>
    <t>Bealyn Chourio</t>
  </si>
  <si>
    <t>sa596372</t>
  </si>
  <si>
    <t>Jordan Johnson</t>
  </si>
  <si>
    <t>California State Northridge</t>
  </si>
  <si>
    <t>sa602658</t>
  </si>
  <si>
    <t>Mike Franco</t>
  </si>
  <si>
    <t>Florida International</t>
  </si>
  <si>
    <t>sa829140</t>
  </si>
  <si>
    <t>Jaime Schultz</t>
  </si>
  <si>
    <t>High Point</t>
  </si>
  <si>
    <t>Ryan Perez</t>
  </si>
  <si>
    <t>L/R</t>
  </si>
  <si>
    <t>Judson</t>
  </si>
  <si>
    <t>sa857684</t>
  </si>
  <si>
    <t>Andrew Rohrbach</t>
  </si>
  <si>
    <t>sa829158</t>
  </si>
  <si>
    <t>John Lackey</t>
  </si>
  <si>
    <t>Grayson County, Texas</t>
  </si>
  <si>
    <t>Leonel Campos</t>
  </si>
  <si>
    <t>Carlos Carrasco</t>
  </si>
  <si>
    <t>Kyle Gibson</t>
  </si>
  <si>
    <t>Juan Gutierrez</t>
  </si>
  <si>
    <t>Tony Pena</t>
  </si>
  <si>
    <t>Zack Cozart</t>
  </si>
  <si>
    <t>Brad Hawpe</t>
  </si>
  <si>
    <t>LSU, Navarro</t>
  </si>
  <si>
    <t>Jason Hursh</t>
  </si>
  <si>
    <t>Aaron Wilkerson</t>
  </si>
  <si>
    <t>Cumberland</t>
  </si>
  <si>
    <t>Dr. Damon Petty</t>
  </si>
  <si>
    <t>Chia-Jen Lo</t>
  </si>
  <si>
    <t>Kevin Walter</t>
  </si>
  <si>
    <t>sa549483</t>
  </si>
  <si>
    <t>Nick Neumann</t>
  </si>
  <si>
    <t>Central Connecticut State</t>
  </si>
  <si>
    <t>sa829585</t>
  </si>
  <si>
    <t>David Aardsma</t>
  </si>
  <si>
    <t>Rice, Pennsylvania State</t>
  </si>
  <si>
    <t>Carlos Monasterios</t>
  </si>
  <si>
    <t>Alan Farina</t>
  </si>
  <si>
    <t>sa388377</t>
  </si>
  <si>
    <t>Brett Anderson</t>
  </si>
  <si>
    <t>Johnny Anderson</t>
  </si>
  <si>
    <t>Chabot</t>
  </si>
  <si>
    <t>sa454912</t>
  </si>
  <si>
    <t>Jose Casilla</t>
  </si>
  <si>
    <t>sa456056</t>
  </si>
  <si>
    <t>Conor Mullee</t>
  </si>
  <si>
    <t>St. Peter's</t>
  </si>
  <si>
    <t>Joba Chamberlain</t>
  </si>
  <si>
    <t>Daisuke Matsuzaka</t>
  </si>
  <si>
    <t>Rich Hill</t>
  </si>
  <si>
    <t>Jorge De La Rosa</t>
  </si>
  <si>
    <t>Mason Tobin</t>
  </si>
  <si>
    <t>Everett, Western Nevada</t>
  </si>
  <si>
    <t>Robert Whitenack</t>
  </si>
  <si>
    <t>State of New York</t>
  </si>
  <si>
    <t>sa501603</t>
  </si>
  <si>
    <t>Drew Naylor</t>
  </si>
  <si>
    <t>sa293986</t>
  </si>
  <si>
    <t>Chad Smith</t>
  </si>
  <si>
    <t>Jenrry Mejia</t>
  </si>
  <si>
    <t>Stephen Marek</t>
  </si>
  <si>
    <t>sa288780</t>
  </si>
  <si>
    <t>Cameron Bedrosian</t>
  </si>
  <si>
    <t>Andrew Chin</t>
  </si>
  <si>
    <t>sa597887</t>
  </si>
  <si>
    <t>Matt Lujan</t>
  </si>
  <si>
    <t>San Francisco</t>
  </si>
  <si>
    <t>sa526820</t>
  </si>
  <si>
    <t>Scott McGregor</t>
  </si>
  <si>
    <t>sa455250</t>
  </si>
  <si>
    <t>Josh Uhen</t>
  </si>
  <si>
    <t>Wisconsin-Milwaukee</t>
  </si>
  <si>
    <t>sa737825</t>
  </si>
  <si>
    <t>Nick Hill</t>
  </si>
  <si>
    <t>sa390200</t>
  </si>
  <si>
    <t>Kane Sweeney</t>
  </si>
  <si>
    <t>Morehead State</t>
  </si>
  <si>
    <t>sa875991</t>
  </si>
  <si>
    <t>Dallas Gallant</t>
  </si>
  <si>
    <t>sa549670</t>
  </si>
  <si>
    <t>Dr. Dan Buss, Dr. John Steubs</t>
  </si>
  <si>
    <t>Matt Gorgen</t>
  </si>
  <si>
    <t>sa454749</t>
  </si>
  <si>
    <t>Cla Meredith</t>
  </si>
  <si>
    <t>Virginia Commonwealth</t>
  </si>
  <si>
    <t>Daniel Coulombe</t>
  </si>
  <si>
    <t>Brad Wieck</t>
  </si>
  <si>
    <t>Frank Phillips, Oklahoma City, Cisco</t>
  </si>
  <si>
    <t>Adam Wainwright</t>
  </si>
  <si>
    <t>Steve Hathaway</t>
  </si>
  <si>
    <t>Franklin Pierce</t>
  </si>
  <si>
    <t>Brian Schlitter</t>
  </si>
  <si>
    <t>Charleston, Florida Gateway</t>
  </si>
  <si>
    <t>Adam Lopez</t>
  </si>
  <si>
    <t>Virginia Military</t>
  </si>
  <si>
    <t>sa658598</t>
  </si>
  <si>
    <t>Thomas Royse</t>
  </si>
  <si>
    <t>sa548274</t>
  </si>
  <si>
    <t>Drew Cisco</t>
  </si>
  <si>
    <t>sa548333</t>
  </si>
  <si>
    <t>Scott Oberg</t>
  </si>
  <si>
    <t>Jeff Ferrell</t>
  </si>
  <si>
    <t>Pitt</t>
  </si>
  <si>
    <t>Carmine Giardina</t>
  </si>
  <si>
    <t>Tampa</t>
  </si>
  <si>
    <t>sa328332</t>
  </si>
  <si>
    <t>Cameron Booser</t>
  </si>
  <si>
    <t>Central Arizona, Oregon State</t>
  </si>
  <si>
    <t>sa754843</t>
  </si>
  <si>
    <t>Adam O'Neill</t>
  </si>
  <si>
    <t>sa503967</t>
  </si>
  <si>
    <t>Giovanny Gallegos</t>
  </si>
  <si>
    <t>Cody Carroll</t>
  </si>
  <si>
    <t>Southern Mississippi</t>
  </si>
  <si>
    <t>Christian Morris</t>
  </si>
  <si>
    <t>sa873958</t>
  </si>
  <si>
    <t>Faulkner, San Diego State</t>
  </si>
  <si>
    <t>Boof Bonser</t>
  </si>
  <si>
    <t>Eddie Bonine</t>
  </si>
  <si>
    <t>Glendale, Nevada-Reno, Washington State</t>
  </si>
  <si>
    <t>Harrison Musgrave</t>
  </si>
  <si>
    <t>Arquimedes Caminero</t>
  </si>
  <si>
    <t>Wei-Chung Wang</t>
  </si>
  <si>
    <t>Josh Lucas</t>
  </si>
  <si>
    <t>Matt Ramsey</t>
  </si>
  <si>
    <t>Adam Choplick</t>
  </si>
  <si>
    <t>sa598307</t>
  </si>
  <si>
    <t>Randy Boone</t>
  </si>
  <si>
    <t>sa389685</t>
  </si>
  <si>
    <t>Zak Wasilewski</t>
  </si>
  <si>
    <t>sa658341</t>
  </si>
  <si>
    <t>A.J. Morris</t>
  </si>
  <si>
    <t>Koda Glover</t>
  </si>
  <si>
    <t>Oklahoma State, Eastern Oklahoma State</t>
  </si>
  <si>
    <t>Jamie Moyer</t>
  </si>
  <si>
    <t>St. Joseph's</t>
  </si>
  <si>
    <t>Michael Nolan</t>
  </si>
  <si>
    <t>Oklahoma City</t>
  </si>
  <si>
    <t>Sam Dyson</t>
  </si>
  <si>
    <t>Scott Gorgen</t>
  </si>
  <si>
    <t>sa454525</t>
  </si>
  <si>
    <t>Justin Maxwell</t>
  </si>
  <si>
    <t>Jacob deGrom</t>
  </si>
  <si>
    <t>Stetson</t>
  </si>
  <si>
    <t>Hector Ambriz</t>
  </si>
  <si>
    <t>Wilmer Font</t>
  </si>
  <si>
    <t>Vincent Velasquez</t>
  </si>
  <si>
    <t>Evan Reed</t>
  </si>
  <si>
    <t>California Polytechnic State, San Luis Obispo</t>
  </si>
  <si>
    <t>Manuel Corpas</t>
  </si>
  <si>
    <t>John Baker</t>
  </si>
  <si>
    <t>Stephen Strasburg</t>
  </si>
  <si>
    <t>Shawn Kelley</t>
  </si>
  <si>
    <t>Vaughn Covington</t>
  </si>
  <si>
    <t>sa598420</t>
  </si>
  <si>
    <t>Erick Threets</t>
  </si>
  <si>
    <t>Modesto Junior</t>
  </si>
  <si>
    <t>Hector Rondon</t>
  </si>
  <si>
    <t>Michael Ynoa</t>
  </si>
  <si>
    <t>Ben Sheets</t>
  </si>
  <si>
    <t>Louisiana Monroe</t>
  </si>
  <si>
    <t>Danny Salazar</t>
  </si>
  <si>
    <t>Kyle Blanks</t>
  </si>
  <si>
    <t>Yavapai</t>
  </si>
  <si>
    <t>Robbie Aviles</t>
  </si>
  <si>
    <t>sa548357</t>
  </si>
  <si>
    <t>Brett Cammons</t>
  </si>
  <si>
    <t>Darton, Auburn</t>
  </si>
  <si>
    <t>sa389800</t>
  </si>
  <si>
    <t>Kaleb Fleck</t>
  </si>
  <si>
    <t>sa526875</t>
  </si>
  <si>
    <t>Brian Pearl</t>
  </si>
  <si>
    <t>sa501550</t>
  </si>
  <si>
    <t>Tyler Henley</t>
  </si>
  <si>
    <t>sa389904</t>
  </si>
  <si>
    <t>James Parr</t>
  </si>
  <si>
    <t>Donnie Veal</t>
  </si>
  <si>
    <t>Pima</t>
  </si>
  <si>
    <t>Dustin Antolin</t>
  </si>
  <si>
    <t>Zach Miner</t>
  </si>
  <si>
    <t>Arnold Leon</t>
  </si>
  <si>
    <t>Chris Coste</t>
  </si>
  <si>
    <t>North Dekota</t>
  </si>
  <si>
    <t>Justin Lehr</t>
  </si>
  <si>
    <t>USC, California Santa Barbara</t>
  </si>
  <si>
    <t>Steven Matz</t>
  </si>
  <si>
    <t>Luis Lebron</t>
  </si>
  <si>
    <t>sa294749</t>
  </si>
  <si>
    <t>Layne Somsen</t>
  </si>
  <si>
    <t>South Dakota</t>
  </si>
  <si>
    <t>South Dakota State</t>
  </si>
  <si>
    <t>Jack Egbert</t>
  </si>
  <si>
    <t>Rutgers</t>
  </si>
  <si>
    <t>Christian Garcia</t>
  </si>
  <si>
    <t>Mike Nesseth</t>
  </si>
  <si>
    <t>sa501774</t>
  </si>
  <si>
    <t>Junichi Tazawa</t>
  </si>
  <si>
    <t>Brett Bochy</t>
  </si>
  <si>
    <t>Juan Jaime</t>
  </si>
  <si>
    <t>Trevor Foss</t>
  </si>
  <si>
    <t>sa738304</t>
  </si>
  <si>
    <t>Elliot Morris</t>
  </si>
  <si>
    <t>Pierce</t>
  </si>
  <si>
    <t>sa737798</t>
  </si>
  <si>
    <t>Jeff Bianchi</t>
  </si>
  <si>
    <t>Jon Meloan</t>
  </si>
  <si>
    <t>Samuel Freeman</t>
  </si>
  <si>
    <t>North Central Texas, Kansas</t>
  </si>
  <si>
    <t>Omar Poveda</t>
  </si>
  <si>
    <t>sa294843</t>
  </si>
  <si>
    <t>Casey Mulholland</t>
  </si>
  <si>
    <t>Mississippi, State of Florida, South Florida</t>
  </si>
  <si>
    <t>sa857603</t>
  </si>
  <si>
    <t>Marcus Walden</t>
  </si>
  <si>
    <t>Jose Arredondo</t>
  </si>
  <si>
    <t>Clay Zavada</t>
  </si>
  <si>
    <t>SIU Edwardsville</t>
  </si>
  <si>
    <t>Auburn, East Carolina</t>
  </si>
  <si>
    <t>Jennell Hudson</t>
  </si>
  <si>
    <t>sa455915</t>
  </si>
  <si>
    <t>Leandro Marin</t>
  </si>
  <si>
    <t>sa456664</t>
  </si>
  <si>
    <t>Joseph Colon</t>
  </si>
  <si>
    <t>Michael Morrison</t>
  </si>
  <si>
    <t>sa502419</t>
  </si>
  <si>
    <t>Tommy Collier</t>
  </si>
  <si>
    <t>sa503829</t>
  </si>
  <si>
    <t>Alex Luna</t>
  </si>
  <si>
    <t>sa875276</t>
  </si>
  <si>
    <t>Hainley Statia</t>
  </si>
  <si>
    <t>sa254151</t>
  </si>
  <si>
    <t>Hunter Jones</t>
  </si>
  <si>
    <t>Matt Bashore</t>
  </si>
  <si>
    <t>sa501204</t>
  </si>
  <si>
    <t>Will Fulmer</t>
  </si>
  <si>
    <t>Montevallo</t>
  </si>
  <si>
    <t>sa827332</t>
  </si>
  <si>
    <t>Julio Ramos</t>
  </si>
  <si>
    <t>sa393047</t>
  </si>
  <si>
    <t>Ben Bracewell</t>
  </si>
  <si>
    <t>sa837103</t>
  </si>
  <si>
    <t>Ricky Orta</t>
  </si>
  <si>
    <t>sa326700</t>
  </si>
  <si>
    <t>Jose Valdivia</t>
  </si>
  <si>
    <t>sa503649</t>
  </si>
  <si>
    <t>Gus Benusa</t>
  </si>
  <si>
    <t>sa501559</t>
  </si>
  <si>
    <t>Joe Biagini</t>
  </si>
  <si>
    <t>Josh Osich</t>
  </si>
  <si>
    <t>Jesse Hahn</t>
  </si>
  <si>
    <t>Andrew Laughter</t>
  </si>
  <si>
    <t>Lousiana</t>
  </si>
  <si>
    <t>sa389307</t>
  </si>
  <si>
    <t>Tomas Telis</t>
  </si>
  <si>
    <t>Jack McGeary</t>
  </si>
  <si>
    <t>sa390448</t>
  </si>
  <si>
    <t>Casey Lambert</t>
  </si>
  <si>
    <t>sa389916</t>
  </si>
  <si>
    <t>Parker Frazier</t>
  </si>
  <si>
    <t>sa390238</t>
  </si>
  <si>
    <t>Jason Isringhausen</t>
  </si>
  <si>
    <t>Lewis &amp; Clark</t>
  </si>
  <si>
    <t>Marcus Hatley</t>
  </si>
  <si>
    <t>Palomar</t>
  </si>
  <si>
    <t>Jordan Zimmermann</t>
  </si>
  <si>
    <t>Mark Lamm</t>
  </si>
  <si>
    <t>sa545076</t>
  </si>
  <si>
    <t>Tim Berry</t>
  </si>
  <si>
    <t>sa503777</t>
  </si>
  <si>
    <t>Beau Wright</t>
  </si>
  <si>
    <t>sa502430</t>
  </si>
  <si>
    <t>Brett Marshall</t>
  </si>
  <si>
    <t>Adrian Sampson</t>
  </si>
  <si>
    <t>Tyler Yates</t>
  </si>
  <si>
    <t>Ryan Mattheus</t>
  </si>
  <si>
    <t>Sacramento City</t>
  </si>
  <si>
    <t>Will Harris</t>
  </si>
  <si>
    <t>Mike Aviles</t>
  </si>
  <si>
    <t>George Kontos</t>
  </si>
  <si>
    <t>Neal Cotts</t>
  </si>
  <si>
    <t>Illinois State</t>
  </si>
  <si>
    <t>Billy Petrick</t>
  </si>
  <si>
    <t>Xavier Nady</t>
  </si>
  <si>
    <t>Chandler Shepherd</t>
  </si>
  <si>
    <t>Josh Outman</t>
  </si>
  <si>
    <t>St. Louis, Central Missouri</t>
  </si>
  <si>
    <t>Shawn Hill</t>
  </si>
  <si>
    <t>Henry Barrera</t>
  </si>
  <si>
    <t>sa272552</t>
  </si>
  <si>
    <t>Nolan Gallagher</t>
  </si>
  <si>
    <t>sa389237</t>
  </si>
  <si>
    <t>Taylor Buchholz</t>
  </si>
  <si>
    <t>Anthony Reyes</t>
  </si>
  <si>
    <t>Jesse Litsch</t>
  </si>
  <si>
    <t>Andrew Chafin</t>
  </si>
  <si>
    <t>Dan Giese</t>
  </si>
  <si>
    <t>Duane Below</t>
  </si>
  <si>
    <t>Lake Michigan</t>
  </si>
  <si>
    <t>David Riske</t>
  </si>
  <si>
    <t>Green River</t>
  </si>
  <si>
    <t>Dallas Beeler</t>
  </si>
  <si>
    <t>Seminole State, Oral Roberts</t>
  </si>
  <si>
    <t>Steve Matre</t>
  </si>
  <si>
    <t>Mount St. Joseph</t>
  </si>
  <si>
    <t>sa550128</t>
  </si>
  <si>
    <t>Kyle Mura</t>
  </si>
  <si>
    <t>Loyola Marymount</t>
  </si>
  <si>
    <t>sa327081</t>
  </si>
  <si>
    <t>Bill Bray</t>
  </si>
  <si>
    <t>William and Mary</t>
  </si>
  <si>
    <t>Scott Proctor</t>
  </si>
  <si>
    <t>Jimmy Barthmaier</t>
  </si>
  <si>
    <t>Alfredo Simon</t>
  </si>
  <si>
    <t>John Ennis</t>
  </si>
  <si>
    <t>Oscar Villarreal</t>
  </si>
  <si>
    <t>Nick McCurdy</t>
  </si>
  <si>
    <t>Jefferson Davis, Oklahoma State</t>
  </si>
  <si>
    <t>sa201724</t>
  </si>
  <si>
    <t>Cameron Coffey</t>
  </si>
  <si>
    <t>sa502083</t>
  </si>
  <si>
    <t>Mark Worrell</t>
  </si>
  <si>
    <t>Florida International, Indian River, Arizona</t>
  </si>
  <si>
    <t>Brae Wright</t>
  </si>
  <si>
    <t>sa326786</t>
  </si>
  <si>
    <t>Miguel Gonzalez</t>
  </si>
  <si>
    <t>Ryan Feierabend</t>
  </si>
  <si>
    <t>Todd Jennings</t>
  </si>
  <si>
    <t>Cal State</t>
  </si>
  <si>
    <t>sa226247</t>
  </si>
  <si>
    <t>Clayton Shunick</t>
  </si>
  <si>
    <t>sa454560</t>
  </si>
  <si>
    <t>Josh Ford</t>
  </si>
  <si>
    <t>sa294416</t>
  </si>
  <si>
    <t>Alex Wood</t>
  </si>
  <si>
    <t>Matt Marksberry</t>
  </si>
  <si>
    <t>Campbell</t>
  </si>
  <si>
    <t>James Avery</t>
  </si>
  <si>
    <t>sa294384</t>
  </si>
  <si>
    <t>Kyle Lotzkar</t>
  </si>
  <si>
    <t>sa389930</t>
  </si>
  <si>
    <t>Curt Casali</t>
  </si>
  <si>
    <t>Montreal Robertson</t>
  </si>
  <si>
    <t>Coahoma</t>
  </si>
  <si>
    <t>sa598657</t>
  </si>
  <si>
    <t>Dayan Diaz</t>
  </si>
  <si>
    <t>Christian Binford</t>
  </si>
  <si>
    <t>sa599309</t>
  </si>
  <si>
    <t>Dallas Trahern</t>
  </si>
  <si>
    <t>sa262435</t>
  </si>
  <si>
    <t>Daniel Mahoney</t>
  </si>
  <si>
    <t>sa392079</t>
  </si>
  <si>
    <t>Josh Romanski</t>
  </si>
  <si>
    <t>sa454528</t>
  </si>
  <si>
    <t>John Holdzkom</t>
  </si>
  <si>
    <t>Salt Lake</t>
  </si>
  <si>
    <t>Mitch LeVier</t>
  </si>
  <si>
    <t>Fullerton</t>
  </si>
  <si>
    <t>sa454850</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</si>
  <si>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</si>
  <si>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</si>
  <si>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</si>
  <si>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</si>
  <si>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</si>
  <si>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</si>
  <si>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</si>
  <si>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</si>
  <si>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</si>
  <si>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</si>
  <si>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</si>
  <si>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</si>
  <si>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</si>
  <si>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</si>
  <si>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</si>
  <si>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Pat Neshek</t>
  </si>
  <si>
    <t>Butler</t>
  </si>
  <si>
    <t>Casey Weathers</t>
  </si>
  <si>
    <t>sa327842</t>
  </si>
  <si>
    <t>Shaun Marcum</t>
  </si>
  <si>
    <t>Missouri State, Missouri Columbia</t>
  </si>
  <si>
    <t>Drake Britton</t>
  </si>
  <si>
    <t>Billy Wagner</t>
  </si>
  <si>
    <t>Ferrum</t>
  </si>
  <si>
    <t>Jaime Garcia</t>
  </si>
  <si>
    <t>Michael Olmsted</t>
  </si>
  <si>
    <t>Cypress</t>
  </si>
  <si>
    <t>sa390636</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</si>
  <si>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</si>
  <si>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</si>
  <si>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</si>
  <si>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</si>
  <si>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</si>
  <si>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</si>
  <si>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</si>
  <si>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</si>
  <si>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</si>
  <si>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</si>
  <si>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</si>
  <si>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</si>
  <si>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</si>
  <si>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Matt Chico</t>
  </si>
  <si>
    <t>Palomar, USC</t>
  </si>
  <si>
    <t>Vance Wilson</t>
  </si>
  <si>
    <t>Mesa</t>
  </si>
  <si>
    <t>Gregorio Rosario</t>
  </si>
  <si>
    <t>sa385517</t>
  </si>
  <si>
    <t>Jake Westbrook</t>
  </si>
  <si>
    <t>Hector Gomez</t>
  </si>
  <si>
    <t>Charlie Furbush</t>
  </si>
  <si>
    <t>Maine</t>
  </si>
  <si>
    <t>LSU, St. Joseph's</t>
  </si>
  <si>
    <t>Drew VerHagen</t>
  </si>
  <si>
    <t>Navarro, Vanderbilt</t>
  </si>
  <si>
    <t>Harold Mozingo</t>
  </si>
  <si>
    <t>sa326758</t>
  </si>
  <si>
    <t>Fautino De Los Santos</t>
  </si>
  <si>
    <t>Chris Capuano</t>
  </si>
  <si>
    <t>Shane Greene</t>
  </si>
  <si>
    <t>Daytona Beach, West Florida</t>
  </si>
  <si>
    <t>Scott Mathieson</t>
  </si>
  <si>
    <t>A.J. Ramos</t>
  </si>
  <si>
    <t>Nick Hagadone</t>
  </si>
  <si>
    <t>Macay McBride</t>
  </si>
  <si>
    <t>Dr. Stephen Lemos</t>
  </si>
  <si>
    <t>Andy Sisco</t>
  </si>
  <si>
    <t>Mike Zagurski</t>
  </si>
  <si>
    <t>Hutchinson, Kansas</t>
  </si>
  <si>
    <t>Kyle Waldrop</t>
  </si>
  <si>
    <t>Ray Black</t>
  </si>
  <si>
    <t>Mark McLemore</t>
  </si>
  <si>
    <t>Yonata Ortega</t>
  </si>
  <si>
    <t>sa393194</t>
  </si>
  <si>
    <t>Randy Henry</t>
  </si>
  <si>
    <t>South Mountain</t>
  </si>
  <si>
    <t>sa501222</t>
  </si>
  <si>
    <t>Lee Gronkiewicz</t>
  </si>
  <si>
    <t>Spartanburg Methodist, USC</t>
  </si>
  <si>
    <t>Tommy Hottovy</t>
  </si>
  <si>
    <t>Travis Webb</t>
  </si>
  <si>
    <t>sa326879</t>
  </si>
  <si>
    <t>Cody Allen</t>
  </si>
  <si>
    <t>High Point, St. Petersburg</t>
  </si>
  <si>
    <t>Kevin Chapman</t>
  </si>
  <si>
    <t>Tyler Webb</t>
  </si>
  <si>
    <t>Colby Shreve</t>
  </si>
  <si>
    <t>sa390625</t>
  </si>
  <si>
    <t>John Hussey</t>
  </si>
  <si>
    <t>sa281349</t>
  </si>
  <si>
    <t>Dustin Ackley</t>
  </si>
  <si>
    <t>Mark Minicozzi</t>
  </si>
  <si>
    <t>sa293084</t>
  </si>
  <si>
    <t>Hak-Ju Lee</t>
  </si>
  <si>
    <t>sa502536</t>
  </si>
  <si>
    <t>Greg Wilborn</t>
  </si>
  <si>
    <t>sa502032</t>
  </si>
  <si>
    <t>Casey Crosby</t>
  </si>
  <si>
    <t>Samuel Deduno</t>
  </si>
  <si>
    <t>Jake Brigham</t>
  </si>
  <si>
    <t>Danys Baez</t>
  </si>
  <si>
    <t>Nick Schmidt</t>
  </si>
  <si>
    <t>sa388834</t>
  </si>
  <si>
    <t>Shin-Soo Choo</t>
  </si>
  <si>
    <t>Tim Gustafson</t>
  </si>
  <si>
    <t>sa327085</t>
  </si>
  <si>
    <t>Angel Guzman</t>
  </si>
  <si>
    <t>Brian Ellington</t>
  </si>
  <si>
    <t>West Florida</t>
  </si>
  <si>
    <t>Russ Ortiz</t>
  </si>
  <si>
    <t>Ambiorix Burgos</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</si>
  <si>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</si>
  <si>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</si>
  <si>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</si>
  <si>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</si>
  <si>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</si>
  <si>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</si>
  <si>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</si>
  <si>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</si>
  <si>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</si>
  <si>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</si>
  <si>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</si>
  <si>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</si>
  <si>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</si>
  <si>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</si>
  <si>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</si>
  <si>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sa454715</t>
  </si>
  <si>
    <t>Anthony Lerew</t>
  </si>
  <si>
    <t>Eric Milton</t>
  </si>
  <si>
    <t>Carl Pavano</t>
  </si>
  <si>
    <t>Keith Hessler</t>
  </si>
  <si>
    <t>Dallas Buck</t>
  </si>
  <si>
    <t>sa326675</t>
  </si>
  <si>
    <t>Mike Jones</t>
  </si>
  <si>
    <t>sa201265</t>
  </si>
  <si>
    <t>Michael Gonzalez</t>
  </si>
  <si>
    <t>Dr. David Lintner</t>
  </si>
  <si>
    <t>Cesar Carrillo</t>
  </si>
  <si>
    <t>sa879450</t>
  </si>
  <si>
    <t>B.J. Ryan</t>
  </si>
  <si>
    <t>Centenary, Louisiana</t>
  </si>
  <si>
    <t>Tip Fairchild</t>
  </si>
  <si>
    <t>Southern Maine</t>
  </si>
  <si>
    <t>sa290230</t>
  </si>
  <si>
    <t>Matt Hensley</t>
  </si>
  <si>
    <t>Grossmont</t>
  </si>
  <si>
    <t>Fernando Nieve</t>
  </si>
  <si>
    <t>Humberto Sanchez</t>
  </si>
  <si>
    <t>Chris Denorfia</t>
  </si>
  <si>
    <t>Brad Lincoln</t>
  </si>
  <si>
    <t>Navery Moore</t>
  </si>
  <si>
    <t>sa455506</t>
  </si>
  <si>
    <t>Arthur Rhodes</t>
  </si>
  <si>
    <t>Edward Campusano</t>
  </si>
  <si>
    <t>sa244384</t>
  </si>
  <si>
    <t>Thomas Diamond</t>
  </si>
  <si>
    <t>New Orleans</t>
  </si>
  <si>
    <t>Josh Kinney</t>
  </si>
  <si>
    <t>Quincy</t>
  </si>
  <si>
    <t>Adam Bernero</t>
  </si>
  <si>
    <t>Culver-Stockton, Sacramento City</t>
  </si>
  <si>
    <t>Carlos Gutierrez</t>
  </si>
  <si>
    <t>sa454388</t>
  </si>
  <si>
    <t>Bruce Chen</t>
  </si>
  <si>
    <t>Paul Bush</t>
  </si>
  <si>
    <t>Georgia Southwestern State</t>
  </si>
  <si>
    <t>sa202067</t>
  </si>
  <si>
    <t>Lee Hyde</t>
  </si>
  <si>
    <t>sa326720</t>
  </si>
  <si>
    <t>Caleb Clay</t>
  </si>
  <si>
    <t>sa326518</t>
  </si>
  <si>
    <t>Josh Smith</t>
  </si>
  <si>
    <t>Tyler Sturdevant</t>
  </si>
  <si>
    <t>New Mexico State</t>
  </si>
  <si>
    <t>Ethan Katz</t>
  </si>
  <si>
    <t>California State</t>
  </si>
  <si>
    <t>sa293706</t>
  </si>
  <si>
    <t>Denny Stark</t>
  </si>
  <si>
    <t>Toledo</t>
  </si>
  <si>
    <t>P.J. Finigan</t>
  </si>
  <si>
    <t>sa291520</t>
  </si>
  <si>
    <t>Eli Iorg</t>
  </si>
  <si>
    <t>sa291170</t>
  </si>
  <si>
    <t>Andrew Triggs</t>
  </si>
  <si>
    <t>Brian Akin</t>
  </si>
  <si>
    <t>sa253862</t>
  </si>
  <si>
    <t>Jumbo Diaz</t>
  </si>
  <si>
    <t>Wily Peralta</t>
  </si>
  <si>
    <t>Erik Goeddel</t>
  </si>
  <si>
    <t>Ryota Igarashi</t>
  </si>
  <si>
    <t>Hector Noesi</t>
  </si>
  <si>
    <t>Hayden Hurst</t>
  </si>
  <si>
    <t>sa658315</t>
  </si>
  <si>
    <t>Kenn Kasparek</t>
  </si>
  <si>
    <t>sa454774</t>
  </si>
  <si>
    <t>Matt Carpenter</t>
  </si>
  <si>
    <t>John Bannister</t>
  </si>
  <si>
    <t>sa202864</t>
  </si>
  <si>
    <t>Erik Cordier</t>
  </si>
  <si>
    <t>Francisco Liriano</t>
  </si>
  <si>
    <t>Mark Melancon</t>
  </si>
  <si>
    <t>Bryan Morris</t>
  </si>
  <si>
    <t>Motlow State</t>
  </si>
  <si>
    <t>Merkin Valdez</t>
  </si>
  <si>
    <t>Mike Lincoln</t>
  </si>
  <si>
    <t>American River, Tennessee</t>
  </si>
  <si>
    <t>Dr. Bernard Morrey</t>
  </si>
  <si>
    <t>Eddie Guardado</t>
  </si>
  <si>
    <t>Brandon Backe</t>
  </si>
  <si>
    <t>Galveston</t>
  </si>
  <si>
    <t>Paul Raglione</t>
  </si>
  <si>
    <t>sa293088</t>
  </si>
  <si>
    <t>Logan Kensing</t>
  </si>
  <si>
    <t>Luis Atilano</t>
  </si>
  <si>
    <t>Jose Guillen</t>
  </si>
  <si>
    <t>Vinnie Pestano</t>
  </si>
  <si>
    <t>Brian Anderson</t>
  </si>
  <si>
    <t>Carlos Martinez</t>
  </si>
  <si>
    <t>Tyler Walker</t>
  </si>
  <si>
    <t>Carlos Almanzar</t>
  </si>
  <si>
    <t>Brian Ward</t>
  </si>
  <si>
    <t>sa502524</t>
  </si>
  <si>
    <t>Eric Berger</t>
  </si>
  <si>
    <t>sa389697</t>
  </si>
  <si>
    <t>Julio Santana</t>
  </si>
  <si>
    <t>sa294082</t>
  </si>
  <si>
    <t>Shawn Estes</t>
  </si>
  <si>
    <t>John Foster</t>
  </si>
  <si>
    <t>Lewis-Clark State, San Joaquin Delta</t>
  </si>
  <si>
    <t>Kelly Johnson</t>
  </si>
  <si>
    <t>Victor Zambrano</t>
  </si>
  <si>
    <t>Ricardo Rincon</t>
  </si>
  <si>
    <t>Steve Stemle</t>
  </si>
  <si>
    <t>Eddie Gamboa</t>
  </si>
  <si>
    <t>Yhency Brazoban</t>
  </si>
  <si>
    <t>Luis Ayala</t>
  </si>
  <si>
    <t>Juan Padilla</t>
  </si>
  <si>
    <t>Trey Lunsford</t>
  </si>
  <si>
    <t>Grayson County, Texas Tech</t>
  </si>
  <si>
    <t>Daniel Schlereth</t>
  </si>
  <si>
    <t>Arizona, UNLV</t>
  </si>
  <si>
    <t>Wei-Yin Chen</t>
  </si>
  <si>
    <t>Jin-ho Cho</t>
  </si>
  <si>
    <t>Kirby Yates</t>
  </si>
  <si>
    <t>Kris Honel</t>
  </si>
  <si>
    <t>sa200176</t>
  </si>
  <si>
    <t>Frank Viola III</t>
  </si>
  <si>
    <t>sa294919</t>
  </si>
  <si>
    <t>Tyler Sample</t>
  </si>
  <si>
    <t>sa454449</t>
  </si>
  <si>
    <t>Adalberto Flores</t>
  </si>
  <si>
    <t>sa294108</t>
  </si>
  <si>
    <t>Jeff Bennett</t>
  </si>
  <si>
    <t>John Gast</t>
  </si>
  <si>
    <t>Florida Satte</t>
  </si>
  <si>
    <t>Drew Bigda</t>
  </si>
  <si>
    <t>Holy Cross</t>
  </si>
  <si>
    <t>sa253293</t>
  </si>
  <si>
    <t>Lance Pendleton</t>
  </si>
  <si>
    <t>Alec Asher</t>
  </si>
  <si>
    <t>Polk, Santa Fe</t>
  </si>
  <si>
    <t>Matt Nevarez</t>
  </si>
  <si>
    <t>sa291749</t>
  </si>
  <si>
    <t>Cristian Santana</t>
  </si>
  <si>
    <t>sa392969</t>
  </si>
  <si>
    <t>Vince Perkins</t>
  </si>
  <si>
    <t>sa200999</t>
  </si>
  <si>
    <t>Dusty Hughes</t>
  </si>
  <si>
    <t>Taylor Teagarden</t>
  </si>
  <si>
    <t>Al Reyes</t>
  </si>
  <si>
    <t>Mike Hampton</t>
  </si>
  <si>
    <t>Cesar Izturis</t>
  </si>
  <si>
    <t>Dr. Frank Jobe</t>
  </si>
  <si>
    <t>Jorge Campillo</t>
  </si>
  <si>
    <t>Tim Spooneybarger</t>
  </si>
  <si>
    <t>Erubiel Durazo</t>
  </si>
  <si>
    <t>Kyle McClellan</t>
  </si>
  <si>
    <t>Philip Humber</t>
  </si>
  <si>
    <t>J.D. Martin</t>
  </si>
  <si>
    <t>John Parrish</t>
  </si>
  <si>
    <t>Derek Thompson</t>
  </si>
  <si>
    <t>Matt Riley</t>
  </si>
  <si>
    <t>Ben Davis</t>
  </si>
  <si>
    <t>T.J. Tucker</t>
  </si>
  <si>
    <t>Anthony Varvaro</t>
  </si>
  <si>
    <t>Kyle Sleeth</t>
  </si>
  <si>
    <t>sa227567</t>
  </si>
  <si>
    <t>Octavio Dotel</t>
  </si>
  <si>
    <t>Bobby Korecky</t>
  </si>
  <si>
    <t>Texas, Michigan</t>
  </si>
  <si>
    <t>Ryan Bukvich</t>
  </si>
  <si>
    <t>Delta State, Mississippi</t>
  </si>
  <si>
    <t>Grant Balfour</t>
  </si>
  <si>
    <t>Andrew Bailey</t>
  </si>
  <si>
    <t>Wagner</t>
  </si>
  <si>
    <t>Frank Francisco</t>
  </si>
  <si>
    <t>Kris Johnson</t>
  </si>
  <si>
    <t>Tony Alvarez</t>
  </si>
  <si>
    <t>Francis Beltran</t>
  </si>
  <si>
    <t>Rocco Baldelli</t>
  </si>
  <si>
    <t>Jason Berken</t>
  </si>
  <si>
    <t>Phil Seibel</t>
  </si>
  <si>
    <t>Miguel Socolovich</t>
  </si>
  <si>
    <t>Al Alburquerque</t>
  </si>
  <si>
    <t>Rocky Cherry</t>
  </si>
  <si>
    <t>Oklahaoma</t>
  </si>
  <si>
    <t>Trace Coquillette</t>
  </si>
  <si>
    <t>Paul Janish</t>
  </si>
  <si>
    <t>Craig Tatum</t>
  </si>
  <si>
    <t>Luke Putkonen</t>
  </si>
  <si>
    <t>Randor Bierd</t>
  </si>
  <si>
    <t>Michael Hacker</t>
  </si>
  <si>
    <t>sa454614</t>
  </si>
  <si>
    <t>Ryan Ketchner</t>
  </si>
  <si>
    <t>sa199599</t>
  </si>
  <si>
    <t>Javy Guerra</t>
  </si>
  <si>
    <t>Rick VandenHurk</t>
  </si>
  <si>
    <t>Ronald Belisario</t>
  </si>
  <si>
    <t>Chris Saenz</t>
  </si>
  <si>
    <t>Frank Mata</t>
  </si>
  <si>
    <t>Harrison Bishop</t>
  </si>
  <si>
    <t>Edmonds, Washington</t>
  </si>
  <si>
    <t>sa388955</t>
  </si>
  <si>
    <t>Nick DeBarr</t>
  </si>
  <si>
    <t>Lassen</t>
  </si>
  <si>
    <t>sa202171</t>
  </si>
  <si>
    <t>Wade Townsend</t>
  </si>
  <si>
    <t>sa290129</t>
  </si>
  <si>
    <t>Craig Gentry</t>
  </si>
  <si>
    <t>Derek Tate</t>
  </si>
  <si>
    <t>sa253846</t>
  </si>
  <si>
    <t>Ray Olmedo</t>
  </si>
  <si>
    <t>Scott Williamson</t>
  </si>
  <si>
    <t>Oklahoma State, Tulane</t>
  </si>
  <si>
    <t>Jason Grimsley</t>
  </si>
  <si>
    <t>Clint Everts</t>
  </si>
  <si>
    <t>sa202809</t>
  </si>
  <si>
    <t>Rafael Soriano</t>
  </si>
  <si>
    <t>Luis Gonzalez</t>
  </si>
  <si>
    <t>South Alabama</t>
  </si>
  <si>
    <t>Jason Stanford</t>
  </si>
  <si>
    <t>Barton County, North Carolina Charlotte</t>
  </si>
  <si>
    <t>Jim Hoey</t>
  </si>
  <si>
    <t>Rider</t>
  </si>
  <si>
    <t>Jay Powell</t>
  </si>
  <si>
    <t>Shane Komine</t>
  </si>
  <si>
    <t>Nick Adenhart</t>
  </si>
  <si>
    <t>Jason Shiell</t>
  </si>
  <si>
    <t>Dustin McGowan</t>
  </si>
  <si>
    <t>Aaron Looper</t>
  </si>
  <si>
    <t>Indian Hills, Arkansas, Oklahoma</t>
  </si>
  <si>
    <t>Fernando Rodney</t>
  </si>
  <si>
    <t>Jorge De Paula</t>
  </si>
  <si>
    <t>Pedro Beato</t>
  </si>
  <si>
    <t>Brian Duensing</t>
  </si>
  <si>
    <t>Miguel Asencio</t>
  </si>
  <si>
    <t>Cory Sullivan</t>
  </si>
  <si>
    <t>CF</t>
  </si>
  <si>
    <t>Cypress, Wake Forest</t>
  </si>
  <si>
    <t>Corwin Malone</t>
  </si>
  <si>
    <t>sa184100</t>
  </si>
  <si>
    <t>Chris Spurling</t>
  </si>
  <si>
    <t>Miami of Ohio, Sinclair</t>
  </si>
  <si>
    <t>Scott Maine</t>
  </si>
  <si>
    <t>Dr. John Uribe</t>
  </si>
  <si>
    <t>Dustin Nippert</t>
  </si>
  <si>
    <t>Ohio Valley, West Virginia</t>
  </si>
  <si>
    <t>Jo-Jo Reyes</t>
  </si>
  <si>
    <t>Billy Simon</t>
  </si>
  <si>
    <t>Brett Gray</t>
  </si>
  <si>
    <t>Phil Dumatrait</t>
  </si>
  <si>
    <t>Bakersfield</t>
  </si>
  <si>
    <t>Mark Rodrigues</t>
  </si>
  <si>
    <t>sa394394</t>
  </si>
  <si>
    <t>Preston Larrison</t>
  </si>
  <si>
    <t>Evansville</t>
  </si>
  <si>
    <t>sa201262</t>
  </si>
  <si>
    <t>Joe Torres</t>
  </si>
  <si>
    <t>sa198956</t>
  </si>
  <si>
    <t>Hyun-Jin Ryu</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</si>
  <si>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</si>
  <si>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</si>
  <si>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</si>
  <si>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</si>
  <si>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</si>
  <si>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</si>
  <si>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</si>
  <si>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</si>
  <si>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</si>
  <si>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</si>
  <si>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</si>
  <si>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</si>
  <si>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</si>
  <si>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Dustin Molleken</t>
  </si>
  <si>
    <t>Brandon Gomes</t>
  </si>
  <si>
    <t>Kevin Ohme</t>
  </si>
  <si>
    <t>Indian River, North Florida</t>
  </si>
  <si>
    <t>John Axford</t>
  </si>
  <si>
    <t>Mike Fetters</t>
  </si>
  <si>
    <t>Tony Womack</t>
  </si>
  <si>
    <t>Guilford</t>
  </si>
  <si>
    <t>Zack Segovia</t>
  </si>
  <si>
    <t>Billy Traber</t>
  </si>
  <si>
    <t>Jesse Foppert</t>
  </si>
  <si>
    <t>Joe Mays</t>
  </si>
  <si>
    <t>State of Florida, Manatee-Sarasota</t>
  </si>
  <si>
    <t>Runelvys Hernandez</t>
  </si>
  <si>
    <t>Brian Tallet</t>
  </si>
  <si>
    <t>Hill, LSU</t>
  </si>
  <si>
    <t>C.J. Wilson</t>
  </si>
  <si>
    <t>Loyola Marymount, Santa Ana</t>
  </si>
  <si>
    <t>Ryan Dempster</t>
  </si>
  <si>
    <t>Denny Neagle</t>
  </si>
  <si>
    <t>Rusty Greer</t>
  </si>
  <si>
    <t>Rick Ankiel</t>
  </si>
  <si>
    <t>Paul Byrd</t>
  </si>
  <si>
    <t>Seth McClung</t>
  </si>
  <si>
    <t>Scott Strickland</t>
  </si>
  <si>
    <t>Doug Creek</t>
  </si>
  <si>
    <t>Anthony Pluta</t>
  </si>
  <si>
    <t>sa200081</t>
  </si>
  <si>
    <t>Brian Moehler</t>
  </si>
  <si>
    <t>Jason Bulger</t>
  </si>
  <si>
    <t>Valdosta State</t>
  </si>
  <si>
    <t>Ricky Bones</t>
  </si>
  <si>
    <t>A.J. Burnett</t>
  </si>
  <si>
    <t>Matt Wise</t>
  </si>
  <si>
    <t>Cal State Fullerton, Pepperdine</t>
  </si>
  <si>
    <t>Andy Ashby</t>
  </si>
  <si>
    <t>Crowder</t>
  </si>
  <si>
    <t>Jayson Durocher</t>
  </si>
  <si>
    <t>Anibal Sanchez</t>
  </si>
  <si>
    <t>Manny Delcarmen</t>
  </si>
  <si>
    <t>Luke Hagerty</t>
  </si>
  <si>
    <t>sa202438</t>
  </si>
  <si>
    <t>Scott Lewis</t>
  </si>
  <si>
    <t>Tom Shearn</t>
  </si>
  <si>
    <t>Mike Stodolka</t>
  </si>
  <si>
    <t>sa199853</t>
  </si>
  <si>
    <t>Hung-Chih Kuo</t>
  </si>
  <si>
    <t>Ben Diggins</t>
  </si>
  <si>
    <t>Rusty Tucker</t>
  </si>
  <si>
    <t>sa200806</t>
  </si>
  <si>
    <t>Scott Feldman</t>
  </si>
  <si>
    <t>San Mateo</t>
  </si>
  <si>
    <t>Ben Kozlowski</t>
  </si>
  <si>
    <t>Santa Fe</t>
  </si>
  <si>
    <t>Danny Touchet</t>
  </si>
  <si>
    <t>sa294844</t>
  </si>
  <si>
    <t>Francisco Rosario</t>
  </si>
  <si>
    <t>Armando Galarraga</t>
  </si>
  <si>
    <t>Bob Wickman</t>
  </si>
  <si>
    <t>Erik Bedard</t>
  </si>
  <si>
    <t>Doug Brocail</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</si>
  <si>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</si>
  <si>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</si>
  <si>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</si>
  <si>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</si>
  <si>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</si>
  <si>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</si>
  <si>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</si>
  <si>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</si>
  <si>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</si>
  <si>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</si>
  <si>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</si>
  <si>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</si>
  <si>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</si>
  <si>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</si>
  <si>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Jason Christiansen</t>
  </si>
  <si>
    <t>Iowa Western, Cameron</t>
  </si>
  <si>
    <t>John Franco</t>
  </si>
  <si>
    <t>Dave Eiland</t>
  </si>
  <si>
    <t>South Florida, Florida</t>
  </si>
  <si>
    <t>Pete Harnisch</t>
  </si>
  <si>
    <t>Fordham</t>
  </si>
  <si>
    <t>Mike Duvall</t>
  </si>
  <si>
    <t>Potomac State</t>
  </si>
  <si>
    <t>Jack Taschner</t>
  </si>
  <si>
    <t>Will Ohman</t>
  </si>
  <si>
    <t>Jason Grilli</t>
  </si>
  <si>
    <t>Ryan Vogelsong</t>
  </si>
  <si>
    <t>Kutztown</t>
  </si>
  <si>
    <t>Kevin Jarvis</t>
  </si>
  <si>
    <t>Jesus Delgado</t>
  </si>
  <si>
    <t>Phil Norton</t>
  </si>
  <si>
    <t>Texarcana</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</si>
  <si>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</si>
  <si>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</si>
  <si>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</si>
  <si>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</si>
  <si>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</si>
  <si>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</si>
  <si>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</si>
  <si>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</si>
  <si>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</si>
  <si>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</si>
  <si>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</si>
  <si>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</si>
  <si>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Seung-hwan Oh</t>
  </si>
  <si>
    <t>Chris Narveson</t>
  </si>
  <si>
    <t>Brian Rose</t>
  </si>
  <si>
    <t>Lance Painter</t>
  </si>
  <si>
    <t>United Kingdom</t>
  </si>
  <si>
    <t>Bobby Bradley</t>
  </si>
  <si>
    <t>Adam Eaton</t>
  </si>
  <si>
    <t>Pat Hentgen</t>
  </si>
  <si>
    <t>Kevin Walker</t>
  </si>
  <si>
    <t>Matt Holliday</t>
  </si>
  <si>
    <t>Darren Dreifort</t>
  </si>
  <si>
    <t>Matt Mantei</t>
  </si>
  <si>
    <t>Kris Benson</t>
  </si>
  <si>
    <t>Valerio De Los Santos</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</si>
  <si>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</si>
  <si>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</si>
  <si>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</si>
  <si>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</si>
  <si>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</si>
  <si>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</si>
  <si>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</si>
  <si>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</si>
  <si>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</si>
  <si>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</si>
  <si>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</si>
  <si>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Chin-Hui Tsao</t>
  </si>
  <si>
    <t>Steve Green</t>
  </si>
  <si>
    <t>Nate Bland</t>
  </si>
  <si>
    <t>Ryan Poe</t>
  </si>
  <si>
    <t>Sean Henn</t>
  </si>
  <si>
    <t>McLennan</t>
  </si>
  <si>
    <t>Francisco Cordova</t>
  </si>
  <si>
    <t>Gerik Baxter</t>
  </si>
  <si>
    <t>Chance Caple</t>
  </si>
  <si>
    <t>Jason Frasor</t>
  </si>
  <si>
    <t>Bill Simas</t>
  </si>
  <si>
    <t>Kyle Snyder</t>
  </si>
  <si>
    <t>Scott Erickson</t>
  </si>
  <si>
    <t>San Jose City, Arizona</t>
  </si>
  <si>
    <t>Tom Lampkin</t>
  </si>
  <si>
    <t>Edmonds, Oregon</t>
  </si>
  <si>
    <t>Danny Kolb</t>
  </si>
  <si>
    <t>Illinois State, Sauk Valley</t>
  </si>
  <si>
    <t>Scott Radinsky</t>
  </si>
  <si>
    <t>J.M. Gold</t>
  </si>
  <si>
    <t>John Patterson</t>
  </si>
  <si>
    <t>Michael Tejera</t>
  </si>
  <si>
    <t>John Smoltz</t>
  </si>
  <si>
    <t>Andrew Good</t>
  </si>
  <si>
    <t>Randy Williams</t>
  </si>
  <si>
    <t>David Cortes</t>
  </si>
  <si>
    <t>Odalis Perez</t>
  </si>
  <si>
    <t>Juan Pena</t>
  </si>
  <si>
    <t>sa208507</t>
  </si>
  <si>
    <t>Lance Carter</t>
  </si>
  <si>
    <t>Orber Moreno</t>
  </si>
  <si>
    <t>Rocky Coppinger</t>
  </si>
  <si>
    <t>Sterling Hitchcock</t>
  </si>
  <si>
    <t>Ken Cloude</t>
  </si>
  <si>
    <t>Joe Roa</t>
  </si>
  <si>
    <t>Andrew Brown</t>
  </si>
  <si>
    <t>Scott Sobkowiak</t>
  </si>
  <si>
    <t>Northern Iowa</t>
  </si>
  <si>
    <t>Jason Stumm</t>
  </si>
  <si>
    <t>Ryan Shealy</t>
  </si>
  <si>
    <t>Jae Seo</t>
  </si>
  <si>
    <t>Brian Stitt</t>
  </si>
  <si>
    <t>sa202807</t>
  </si>
  <si>
    <t>Tom Gordon</t>
  </si>
  <si>
    <t>Matt Beech</t>
  </si>
  <si>
    <t>Navarro, Houston</t>
  </si>
  <si>
    <t>Joe Nelson</t>
  </si>
  <si>
    <t>Chad Fox</t>
  </si>
  <si>
    <t>Blinn, Tarleton State</t>
  </si>
  <si>
    <t>Mark Wohlers</t>
  </si>
  <si>
    <t>Geremi Gonzalez</t>
  </si>
  <si>
    <t>Seth Greisinger</t>
  </si>
  <si>
    <t>Hipolito Pichardo</t>
  </si>
  <si>
    <t>Matt Morris</t>
  </si>
  <si>
    <t>Kerry Wood</t>
  </si>
  <si>
    <t>Kerry Ligtenberg</t>
  </si>
  <si>
    <t>Rocky Biddle</t>
  </si>
  <si>
    <t>Brian Falkenborg</t>
  </si>
  <si>
    <t>Jeff Tabaka</t>
  </si>
  <si>
    <t>Mitch Wylie</t>
  </si>
  <si>
    <t>St. Ambrose</t>
  </si>
  <si>
    <t>sa206487</t>
  </si>
  <si>
    <t>Paul Wilson</t>
  </si>
  <si>
    <t>Jimmy Journell</t>
  </si>
  <si>
    <t>Jay Buhner</t>
  </si>
  <si>
    <t>Dr. Larry Pedegana</t>
  </si>
  <si>
    <t>Lorenzo Barcelo</t>
  </si>
  <si>
    <t>Mike James</t>
  </si>
  <si>
    <t>Lurleen B. Wallace, Santa Fe</t>
  </si>
  <si>
    <t>Marc Valdes</t>
  </si>
  <si>
    <t>Osvaldo Fernandez</t>
  </si>
  <si>
    <t>Billy Brewer</t>
  </si>
  <si>
    <t>Jeff Wallace</t>
  </si>
  <si>
    <t>Cory Lidle</t>
  </si>
  <si>
    <t>Damian Moss</t>
  </si>
  <si>
    <t>Nate Robertson</t>
  </si>
  <si>
    <t>Greg Wooten</t>
  </si>
  <si>
    <t>Portland State</t>
  </si>
  <si>
    <t>David Elder</t>
  </si>
  <si>
    <t>Ken Ryan</t>
  </si>
  <si>
    <t>Todd Hundley</t>
  </si>
  <si>
    <t>Steve Sparks</t>
  </si>
  <si>
    <t>Rheal Cormier</t>
  </si>
  <si>
    <t>Randy Velarde</t>
  </si>
  <si>
    <t>Jay Payton</t>
  </si>
  <si>
    <t>Winston Abreu</t>
  </si>
  <si>
    <t>Eric Gagne</t>
  </si>
  <si>
    <t>Britt Reames</t>
  </si>
  <si>
    <t>The Citadel</t>
  </si>
  <si>
    <t>Matt Quatraro</t>
  </si>
  <si>
    <t>Billy Koch</t>
  </si>
  <si>
    <t>Colby Lewis</t>
  </si>
  <si>
    <t>Jason Bere</t>
  </si>
  <si>
    <t>Middlesex</t>
  </si>
  <si>
    <t>Pedro Borbon</t>
  </si>
  <si>
    <t>Paul Wagner</t>
  </si>
  <si>
    <t>John Snyder</t>
  </si>
  <si>
    <t>Steve Ontiveros</t>
  </si>
  <si>
    <t>Bill Pulsipher</t>
  </si>
  <si>
    <t>Dewon Brazelton</t>
  </si>
  <si>
    <t>Rene Arocha</t>
  </si>
  <si>
    <t>Jose Rijo</t>
  </si>
  <si>
    <t>Bobby Munoz</t>
  </si>
  <si>
    <t>Butch Henry</t>
  </si>
  <si>
    <t>Cal Eldred</t>
  </si>
  <si>
    <t>Steve Karsay</t>
  </si>
  <si>
    <t>Bryan Harvey</t>
  </si>
  <si>
    <t>North Carolina Charlotte</t>
  </si>
  <si>
    <t>Luis Lopez</t>
  </si>
  <si>
    <t>Masumi Kuwata</t>
  </si>
  <si>
    <t>Anthony Young</t>
  </si>
  <si>
    <t>Dr. Michael Schafer</t>
  </si>
  <si>
    <t>Darryl Hamilton</t>
  </si>
  <si>
    <t>Frank Viola</t>
  </si>
  <si>
    <t>Tim Worrell</t>
  </si>
  <si>
    <t>Biola</t>
  </si>
  <si>
    <t>Ken Patterson</t>
  </si>
  <si>
    <t>Baylor, McLennan</t>
  </si>
  <si>
    <t>Armando Reynoso</t>
  </si>
  <si>
    <t>Scott Eyre</t>
  </si>
  <si>
    <t>Southern Idaho</t>
  </si>
  <si>
    <t>Scott Schoeneweis</t>
  </si>
  <si>
    <t>Huck Flener</t>
  </si>
  <si>
    <t>Paul Menhart</t>
  </si>
  <si>
    <t>Greg Colbrunn</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</si>
  <si>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</si>
  <si>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</si>
  <si>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</si>
  <si>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</si>
  <si>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</si>
  <si>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</si>
  <si>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</si>
  <si>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</si>
  <si>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</si>
  <si>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</si>
  <si>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</si>
  <si>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</si>
  <si>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</si>
  <si>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Pat Treend</t>
  </si>
  <si>
    <t>Dave Leiper</t>
  </si>
  <si>
    <t>California State Fresno, Fullerton</t>
  </si>
  <si>
    <t>Matt Murray</t>
  </si>
  <si>
    <t>John Farrell</t>
  </si>
  <si>
    <t>Stan Spencer</t>
  </si>
  <si>
    <t>Mike Witt</t>
  </si>
  <si>
    <t>Scott Garrelts</t>
  </si>
  <si>
    <t>Scott Chiamparino</t>
  </si>
  <si>
    <t>Darren Oliver</t>
  </si>
  <si>
    <t>Joe Magrane</t>
  </si>
  <si>
    <t>Dion James</t>
  </si>
  <si>
    <t>Glenn Carter</t>
  </si>
  <si>
    <t>Triton</t>
  </si>
  <si>
    <t>Brian Dubois</t>
  </si>
  <si>
    <t>John Dopson</t>
  </si>
  <si>
    <t>Jose Alvarez</t>
  </si>
  <si>
    <t>Hillsborough, Lousiana</t>
  </si>
  <si>
    <t>Brett Gideon</t>
  </si>
  <si>
    <t>Coastal Bend, Mary Hardin-Baylor</t>
  </si>
  <si>
    <t>J.J. Picollo</t>
  </si>
  <si>
    <t>Rey Sanchez</t>
  </si>
  <si>
    <t>Mike Fyhrie</t>
  </si>
  <si>
    <t>Todd Worrell</t>
  </si>
  <si>
    <t>Jose Mesa</t>
  </si>
  <si>
    <t>Greg Mathews</t>
  </si>
  <si>
    <t>Cal State Fullerton, Santa Ana</t>
  </si>
  <si>
    <t>Jose Cecena</t>
  </si>
  <si>
    <t>Danny Cox</t>
  </si>
  <si>
    <t>John Tudor</t>
  </si>
  <si>
    <t>Georgia Southern, North Shore</t>
  </si>
  <si>
    <t>Matt Young</t>
  </si>
  <si>
    <t>Pasadena City, UCLA</t>
  </si>
  <si>
    <t>Eric Bell</t>
  </si>
  <si>
    <t>Brad Arnsberg</t>
  </si>
  <si>
    <t>Merced</t>
  </si>
  <si>
    <t>Steve Bast</t>
  </si>
  <si>
    <t>Bryan Hickerson</t>
  </si>
  <si>
    <t>Dan Opperman</t>
  </si>
  <si>
    <t>Mike Warren</t>
  </si>
  <si>
    <t>Ken Dayley</t>
  </si>
  <si>
    <t>Gary Lavelle</t>
  </si>
  <si>
    <t>Tom Filer</t>
  </si>
  <si>
    <t>LaSalle</t>
  </si>
  <si>
    <t>Steve Christmas</t>
  </si>
  <si>
    <t>Jim Morris</t>
  </si>
  <si>
    <t>Angelo State, Paris Junior, Ranger</t>
  </si>
  <si>
    <t>David Wells</t>
  </si>
  <si>
    <t>Jamie Nelson</t>
  </si>
  <si>
    <t>Kevin Towers</t>
  </si>
  <si>
    <t>Brigham Young, MiraCosta</t>
  </si>
  <si>
    <t>Chuck Porter</t>
  </si>
  <si>
    <t>Paul Molitor</t>
  </si>
  <si>
    <t>Larry Christenson</t>
  </si>
  <si>
    <t>Gil Patterson</t>
  </si>
  <si>
    <t>Miami-Dade</t>
  </si>
  <si>
    <t>Brian Holton</t>
  </si>
  <si>
    <t>Louisburg</t>
  </si>
  <si>
    <t>Don Aase</t>
  </si>
  <si>
    <t>David Palmer</t>
  </si>
  <si>
    <t>Joe Sambito</t>
  </si>
  <si>
    <t>Dwayne Henry</t>
  </si>
  <si>
    <t>Tom Candiotti</t>
  </si>
  <si>
    <t>St. Mary's of California</t>
  </si>
  <si>
    <t>Bill Bordley</t>
  </si>
  <si>
    <t>El Camino, USC</t>
  </si>
  <si>
    <t>Joe Hesketh</t>
  </si>
  <si>
    <t>Brent Strom</t>
  </si>
  <si>
    <t>San Diego City, USC</t>
  </si>
  <si>
    <t>Important usage notes:</t>
  </si>
  <si>
    <t>- This list is *not* a complete list of *all* Tommy John surgeries. The list contains entries for all Tommy John surgeries of MLB and MiLB players that have been confirmed through media reports of some kind.</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</si>
  <si>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</si>
  <si>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</si>
  <si>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</si>
  <si>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</si>
  <si>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 When the year of the surgery is known but not the month or date, 1/1/YYYY is used for the surgery date.</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</si>
  <si>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</si>
  <si>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</si>
  <si>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 UCL PRP tracks players who had PRP/stem cell injections specifically due to UCL damage (i.e. not flexor tendon).</t>
  </si>
  <si>
    <t>- An asterisk under 'Throws' indicates the surgery was on the non-throwing arm.</t>
  </si>
  <si>
    <t>- UCL InternalBrace was developed by Dr. Jeffrey Dugas at ASMI.</t>
  </si>
  <si>
    <t>Notes</t>
  </si>
  <si>
    <t>Yerry Rodriguez</t>
  </si>
  <si>
    <t>TEX, RHP, UCL sprain, re-evaluated in Sept.</t>
  </si>
  <si>
    <t>Ryan Meisinger</t>
  </si>
  <si>
    <t>STL, RHP, AAA, had arm surgery 8/15/2019, was it TJ</t>
  </si>
  <si>
    <t>Seranthony Dominguez</t>
  </si>
  <si>
    <t>PHI, RHP, MLB, considering TJ surgery</t>
  </si>
  <si>
    <t>Daniel Tillo</t>
  </si>
  <si>
    <t>KC, LHP, AA, UCL damage</t>
  </si>
  <si>
    <t>TB, LHP, MLB, recommended for 2nd TJ</t>
  </si>
  <si>
    <t>PRP 
Injection Date</t>
  </si>
  <si>
    <t>Stem
Cell?</t>
  </si>
  <si>
    <t>Return Date
(same level)</t>
  </si>
  <si>
    <t>UCL Damage Description</t>
  </si>
  <si>
    <t>Griffin Canning</t>
  </si>
  <si>
    <t>Tommy Pham</t>
  </si>
  <si>
    <t>Y</t>
  </si>
  <si>
    <t>2nd-grade tear (unrelated to previous tear)</t>
  </si>
  <si>
    <t>1st-degree tear</t>
  </si>
  <si>
    <t>partial tear</t>
  </si>
  <si>
    <t>Anthony Santander</t>
  </si>
  <si>
    <t>Seth Lugo</t>
  </si>
  <si>
    <t>slight tear</t>
  </si>
  <si>
    <t>partial tear (10%)</t>
  </si>
  <si>
    <t>Victor Arano</t>
  </si>
  <si>
    <t>Keston Hiura</t>
  </si>
  <si>
    <t>Yimmi Brasoban</t>
  </si>
  <si>
    <t>stretch (tried PRP earlier in summer too)</t>
  </si>
  <si>
    <t>Aaron Nola</t>
  </si>
  <si>
    <t>low-grade tear</t>
  </si>
  <si>
    <t>Jon Edwards</t>
  </si>
  <si>
    <t>wear</t>
  </si>
  <si>
    <t>lengthwise tear down middle (20-25%)</t>
  </si>
  <si>
    <t>some degree of tear</t>
  </si>
  <si>
    <t>Michael Lorenzen</t>
  </si>
  <si>
    <t>mild tear</t>
  </si>
  <si>
    <t>Connor Strain</t>
  </si>
  <si>
    <t>unknown</t>
  </si>
  <si>
    <t>Tyler Thornburg</t>
  </si>
  <si>
    <t>weakness, slight tear (may be from 2004)</t>
  </si>
  <si>
    <t>Masahiro Tanaka</t>
  </si>
  <si>
    <t>soreness during TJ surgery rehab</t>
  </si>
  <si>
    <t>Takashi Saito</t>
  </si>
  <si>
    <t>partial tear, starting to come off bone</t>
  </si>
  <si>
    <t>UCL primary repair with internal brace construction Date</t>
  </si>
  <si>
    <t>Return Date
(any level)</t>
  </si>
  <si>
    <t>Recovery Schedule</t>
  </si>
  <si>
    <t>Drew Robinson</t>
  </si>
  <si>
    <t>Ronnie Williams</t>
  </si>
  <si>
    <t>Kyle Marman</t>
  </si>
  <si>
    <t>11/27/2017: Started throwing baseball again</t>
  </si>
  <si>
    <t>Shea Murray</t>
  </si>
  <si>
    <t>Gunner Leger</t>
  </si>
  <si>
    <t>ULL</t>
  </si>
  <si>
    <t>Dr. Jeffrey Dugas</t>
  </si>
  <si>
    <t>Jordan Schafer</t>
  </si>
  <si>
    <t>CJ Eldred</t>
  </si>
  <si>
    <t>Seth Maness</t>
  </si>
  <si>
    <t>6 weeks: keep in brace, getting range of motion back</t>
  </si>
  <si>
    <t>Mitch Harris</t>
  </si>
  <si>
    <t>4 weeks: plyometrics, two-handed then one-handed with operative arm</t>
  </si>
  <si>
    <t>6-7 months total recovery</t>
  </si>
  <si>
    <t>Back to Playing?</t>
  </si>
  <si>
    <t>Years Between</t>
  </si>
  <si>
    <t>Surgeon</t>
  </si>
  <si>
    <t>Back</t>
  </si>
  <si>
    <t>Not yet</t>
  </si>
  <si>
    <t>Not back</t>
  </si>
  <si>
    <t>Connor Curry</t>
  </si>
  <si>
    <t>Keaton McKinney</t>
  </si>
  <si>
    <t>Luke Scherzer</t>
  </si>
  <si>
    <t>2020 MLB Pitchers Who Have Had TJ Surgery, By Team &amp; Usage</t>
  </si>
  <si>
    <t>Pitcher Used in 2020</t>
  </si>
  <si>
    <t>playerid</t>
  </si>
  <si>
    <t>TJ</t>
  </si>
  <si>
    <t>Pitcher on IL</t>
  </si>
  <si>
    <t>City</t>
  </si>
  <si>
    <t>Already</t>
  </si>
  <si>
    <t>Position Player</t>
  </si>
  <si>
    <t>Pitchers Used</t>
  </si>
  <si>
    <t>Pitchers</t>
  </si>
  <si>
    <t>Pitchers Not Used, on IL</t>
  </si>
  <si>
    <t>Pitchers on IL</t>
  </si>
  <si>
    <t>Edwin Jackson</t>
  </si>
  <si>
    <t>- - -</t>
  </si>
  <si>
    <t>Cam Bedrosian</t>
  </si>
  <si>
    <t>Angels</t>
  </si>
  <si>
    <t>Los Angeles</t>
  </si>
  <si>
    <t>John Ryan Murphy</t>
  </si>
  <si>
    <t>Diamondbacks</t>
  </si>
  <si>
    <t>Nationals</t>
  </si>
  <si>
    <t>Zack Greinke</t>
  </si>
  <si>
    <t>Felix Pena</t>
  </si>
  <si>
    <t>Russell Martin</t>
  </si>
  <si>
    <t>Dodgers</t>
  </si>
  <si>
    <t>Jhoulys Chacin</t>
  </si>
  <si>
    <t>Eduardo Nunez</t>
  </si>
  <si>
    <t>Red Sox</t>
  </si>
  <si>
    <t>Blue Jays</t>
  </si>
  <si>
    <t>Hector Santiago</t>
  </si>
  <si>
    <t>Astros</t>
  </si>
  <si>
    <t>Hanser Alberto</t>
  </si>
  <si>
    <t>Orioles</t>
  </si>
  <si>
    <t>Rangers</t>
  </si>
  <si>
    <t>Derek Holland</t>
  </si>
  <si>
    <t>Collin McHugh</t>
  </si>
  <si>
    <t>Aaron Altherr</t>
  </si>
  <si>
    <t>Phillies</t>
  </si>
  <si>
    <t>Braves</t>
  </si>
  <si>
    <t>Mike Montgomery</t>
  </si>
  <si>
    <t>Aaron Sanchez</t>
  </si>
  <si>
    <t>Kendrys Morales</t>
  </si>
  <si>
    <t>Athletics</t>
  </si>
  <si>
    <t>Giants</t>
  </si>
  <si>
    <t>Jake Diekman</t>
  </si>
  <si>
    <t>Oakland</t>
  </si>
  <si>
    <t>Chris Davis</t>
  </si>
  <si>
    <t>White Sox</t>
  </si>
  <si>
    <t>Blake Parker</t>
  </si>
  <si>
    <t>Matt Shoemaker</t>
  </si>
  <si>
    <t>Toronto</t>
  </si>
  <si>
    <t>Kevin Plawecki</t>
  </si>
  <si>
    <t>Indians</t>
  </si>
  <si>
    <t>Brad Brach</t>
  </si>
  <si>
    <t>Jesus Sucre</t>
  </si>
  <si>
    <t>Mariners</t>
  </si>
  <si>
    <t>Austin Adams</t>
  </si>
  <si>
    <t>JB Shuck</t>
  </si>
  <si>
    <t>Pirates</t>
  </si>
  <si>
    <t>Padres</t>
  </si>
  <si>
    <t>Anthony Swarzak</t>
  </si>
  <si>
    <t>Atlanta</t>
  </si>
  <si>
    <t>Jeff Mathis</t>
  </si>
  <si>
    <t>Nick Vincent</t>
  </si>
  <si>
    <t>Jedd Gyorko</t>
  </si>
  <si>
    <t>Cardinals</t>
  </si>
  <si>
    <t>Mets</t>
  </si>
  <si>
    <t>Jordan Lyles</t>
  </si>
  <si>
    <t>Brewers</t>
  </si>
  <si>
    <t>Milwaukee</t>
  </si>
  <si>
    <t>Dylan Moore</t>
  </si>
  <si>
    <t>Rockies</t>
  </si>
  <si>
    <t>Neil Ramirez</t>
  </si>
  <si>
    <t>Bobby Wahl</t>
  </si>
  <si>
    <t>Caleb Joseph</t>
  </si>
  <si>
    <t>Tigers</t>
  </si>
  <si>
    <t>Tanner Roark</t>
  </si>
  <si>
    <t>Tony Cingrani</t>
  </si>
  <si>
    <t>St. Louis</t>
  </si>
  <si>
    <t>Tom Murphy</t>
  </si>
  <si>
    <t>Twins</t>
  </si>
  <si>
    <t>Andrew Cashner</t>
  </si>
  <si>
    <t>Brett Cecil</t>
  </si>
  <si>
    <t>Charlie Culberson</t>
  </si>
  <si>
    <t>Jared Hughes</t>
  </si>
  <si>
    <t>Jose Rondon</t>
  </si>
  <si>
    <t>Rays</t>
  </si>
  <si>
    <t>Zac Rosscup</t>
  </si>
  <si>
    <t>Cubs</t>
  </si>
  <si>
    <t>Chicago</t>
  </si>
  <si>
    <t>Luke Maile</t>
  </si>
  <si>
    <t>Royals</t>
  </si>
  <si>
    <t>Sergio Romo</t>
  </si>
  <si>
    <t>Brandon Morrow</t>
  </si>
  <si>
    <t>Yankees</t>
  </si>
  <si>
    <t>Mike Leake</t>
  </si>
  <si>
    <t>Xavier Cedeno</t>
  </si>
  <si>
    <t>Tyler White</t>
  </si>
  <si>
    <t>Ruben Alaniz</t>
  </si>
  <si>
    <t>Allen Webster</t>
  </si>
  <si>
    <t>Chris Owings</t>
  </si>
  <si>
    <t>Adam Kolarek</t>
  </si>
  <si>
    <t>Brandon Dixon</t>
  </si>
  <si>
    <t>Tyler Lyons</t>
  </si>
  <si>
    <t>Scott Alexander</t>
  </si>
  <si>
    <t>Hernan Perez</t>
  </si>
  <si>
    <t>Drew Pomeranz</t>
  </si>
  <si>
    <t>Tony Watson</t>
  </si>
  <si>
    <t>Victor Caratini</t>
  </si>
  <si>
    <t>Ty France</t>
  </si>
  <si>
    <t>Chris Martin</t>
  </si>
  <si>
    <t>Trevor Gott</t>
  </si>
  <si>
    <t>Sean Rodriguez</t>
  </si>
  <si>
    <t>Marlins</t>
  </si>
  <si>
    <t>Parker Markel</t>
  </si>
  <si>
    <t>Corey Kluber</t>
  </si>
  <si>
    <t>Cleveland</t>
  </si>
  <si>
    <t>Daniel Robertson</t>
  </si>
  <si>
    <t>Aaron Brooks</t>
  </si>
  <si>
    <t>Max Stassi</t>
  </si>
  <si>
    <t>Jacob Barnes</t>
  </si>
  <si>
    <t>A.J. Cole</t>
  </si>
  <si>
    <t>Mike Freeman</t>
  </si>
  <si>
    <t>Mike Wright Jr.</t>
  </si>
  <si>
    <t>Daniel Descalso</t>
  </si>
  <si>
    <t>Reds</t>
  </si>
  <si>
    <t>Roenis Elias</t>
  </si>
  <si>
    <t>Tyler Olson</t>
  </si>
  <si>
    <t>Roman Quinn</t>
  </si>
  <si>
    <t>Total</t>
  </si>
  <si>
    <t>Trevor Bauer</t>
  </si>
  <si>
    <t>Ehire Adrianza</t>
  </si>
  <si>
    <t>Percentage</t>
  </si>
  <si>
    <t>Matt Wisler</t>
  </si>
  <si>
    <t>Jacob Stallings</t>
  </si>
  <si>
    <t>Games Ended</t>
  </si>
  <si>
    <t>N/A</t>
  </si>
  <si>
    <t>Shawn Armstrong</t>
  </si>
  <si>
    <t>Michael Brosseau</t>
  </si>
  <si>
    <t>Adalberto Mejia</t>
  </si>
  <si>
    <t>Nick Martini</t>
  </si>
  <si>
    <t>Overall</t>
  </si>
  <si>
    <t>Marcus Stroman</t>
  </si>
  <si>
    <t>Austin Brice</t>
  </si>
  <si>
    <t>Mark Reynolds</t>
  </si>
  <si>
    <t>Mike Morin</t>
  </si>
  <si>
    <t>Steve Wilkerson</t>
  </si>
  <si>
    <t>Carl Edwards Jr.</t>
  </si>
  <si>
    <t>Tim Federowicz</t>
  </si>
  <si>
    <t>Tayler Scott</t>
  </si>
  <si>
    <t>Robert Gsellman</t>
  </si>
  <si>
    <t>Jose Osuna</t>
  </si>
  <si>
    <t>Jake Faria</t>
  </si>
  <si>
    <t>Jacob Rhame</t>
  </si>
  <si>
    <t>Austin Romine</t>
  </si>
  <si>
    <t>Kyle Barraclough</t>
  </si>
  <si>
    <t>A.J. Reed</t>
  </si>
  <si>
    <t>Chris Stratton</t>
  </si>
  <si>
    <t>Jose Peraza</t>
  </si>
  <si>
    <t>Austen Williams</t>
  </si>
  <si>
    <t>Kyle Farmer</t>
  </si>
  <si>
    <t>Ryan Dull</t>
  </si>
  <si>
    <t>Baltimore</t>
  </si>
  <si>
    <t>Taylor Davis</t>
  </si>
  <si>
    <t>Kevin Gausman</t>
  </si>
  <si>
    <t>Gerardo Parra</t>
  </si>
  <si>
    <t>Brett Kennedy</t>
  </si>
  <si>
    <t>Brian Dozier</t>
  </si>
  <si>
    <t>Wes Parsons</t>
  </si>
  <si>
    <t>Jacob Nix</t>
  </si>
  <si>
    <t>Alex Avila</t>
  </si>
  <si>
    <t>Ryan Eades</t>
  </si>
  <si>
    <t>Robert Stock</t>
  </si>
  <si>
    <t>Bryan Holaday</t>
  </si>
  <si>
    <t>Zack Godley</t>
  </si>
  <si>
    <t>Ian Kinsler</t>
  </si>
  <si>
    <t>Yacksel Rios</t>
  </si>
  <si>
    <t>Aaron Loup</t>
  </si>
  <si>
    <t>Mike Ford</t>
  </si>
  <si>
    <t>Hunter Wood</t>
  </si>
  <si>
    <t>Richard Urena</t>
  </si>
  <si>
    <t>Donnie Hart</t>
  </si>
  <si>
    <t>Jose Castillo</t>
  </si>
  <si>
    <t>Humberto Arteaga</t>
  </si>
  <si>
    <t>Yefry Ramirez</t>
  </si>
  <si>
    <t>Miguel Diaz</t>
  </si>
  <si>
    <t>Alex Gordon</t>
  </si>
  <si>
    <t>Jimmy Cordero</t>
  </si>
  <si>
    <t>Adrian Morejon</t>
  </si>
  <si>
    <t>Ian Desmond</t>
  </si>
  <si>
    <t>Ryne Stanek</t>
  </si>
  <si>
    <t>Tommy Hunter</t>
  </si>
  <si>
    <t>Philadelphia</t>
  </si>
  <si>
    <t>Ben Zobrist</t>
  </si>
  <si>
    <t>Brock Stewart</t>
  </si>
  <si>
    <t>Jake Arrieta</t>
  </si>
  <si>
    <t>Ian Gibaut</t>
  </si>
  <si>
    <t>Phil Maton</t>
  </si>
  <si>
    <t>Nick Anderson</t>
  </si>
  <si>
    <t>Adam Morgan</t>
  </si>
  <si>
    <t>Logan Allen</t>
  </si>
  <si>
    <t>Jerad Eickhoff</t>
  </si>
  <si>
    <t>Zac Gallen</t>
  </si>
  <si>
    <t>Trevor Richards</t>
  </si>
  <si>
    <t>David McKay</t>
  </si>
  <si>
    <t>Sam Freeman</t>
  </si>
  <si>
    <t>Chris Archer</t>
  </si>
  <si>
    <t>Kyle Crick</t>
  </si>
  <si>
    <t>Jesse Chavez</t>
  </si>
  <si>
    <t>Taylor Hearn</t>
  </si>
  <si>
    <t>Hoby Milner</t>
  </si>
  <si>
    <t>Tampa Bay</t>
  </si>
  <si>
    <t>Jose Alvarado</t>
  </si>
  <si>
    <t>Boston</t>
  </si>
  <si>
    <t>Chad Bettis</t>
  </si>
  <si>
    <t>Trevor Cahill</t>
  </si>
  <si>
    <t>Tyler Anderson</t>
  </si>
  <si>
    <t>Luis Garcia</t>
  </si>
  <si>
    <t>Hansel Robles</t>
  </si>
  <si>
    <t>Jon Gray</t>
  </si>
  <si>
    <t>Taylor Cole</t>
  </si>
  <si>
    <t>German Marquez</t>
  </si>
  <si>
    <t>Noe Ramirez</t>
  </si>
  <si>
    <t>Kansas City</t>
  </si>
  <si>
    <t>Detroit</t>
  </si>
  <si>
    <t>Luke Bard</t>
  </si>
  <si>
    <t>Ty Buttrey</t>
  </si>
  <si>
    <t>Tyson Ross</t>
  </si>
  <si>
    <t>Jake Jewell</t>
  </si>
  <si>
    <t>Daniel Stumpf</t>
  </si>
  <si>
    <t>Jose Rodriguez</t>
  </si>
  <si>
    <t>Sean Poppen</t>
  </si>
  <si>
    <t>Jaime Barria</t>
  </si>
  <si>
    <t>Patrick Sandoval</t>
  </si>
  <si>
    <t>Dylan Covey</t>
  </si>
  <si>
    <t>Jose Suarez</t>
  </si>
  <si>
    <t>Dellin Betances</t>
  </si>
  <si>
    <t>Jake Barrett</t>
  </si>
  <si>
    <t>Jonathan Holder</t>
  </si>
  <si>
    <t>Joe Smith</t>
  </si>
  <si>
    <t>Brad Peacock</t>
  </si>
  <si>
    <t>Ryan Pressly</t>
  </si>
  <si>
    <t>Justin Verlander</t>
  </si>
  <si>
    <t>Wade Miley</t>
  </si>
  <si>
    <t>Chris Devenski</t>
  </si>
  <si>
    <t>Reymin Guduan</t>
  </si>
  <si>
    <t>Gerrit Cole</t>
  </si>
  <si>
    <t>Cy Sneed</t>
  </si>
  <si>
    <t>Bryan Abreu</t>
  </si>
  <si>
    <t>Joshua James</t>
  </si>
  <si>
    <t>Framber Valdez</t>
  </si>
  <si>
    <t>Rogelio Armenteros</t>
  </si>
  <si>
    <t>Cionel Perez</t>
  </si>
  <si>
    <t>Marco Estrada</t>
  </si>
  <si>
    <t>Liam Hendriks</t>
  </si>
  <si>
    <t>Yusmeiro Petit</t>
  </si>
  <si>
    <t>Mike Fiers</t>
  </si>
  <si>
    <t>Ryan Buchter</t>
  </si>
  <si>
    <t>Blake Treinen</t>
  </si>
  <si>
    <t>Frankie Montas</t>
  </si>
  <si>
    <t>Paul Blackburn</t>
  </si>
  <si>
    <t>Lou Trivino</t>
  </si>
  <si>
    <t>Daniel Mengden</t>
  </si>
  <si>
    <t>Tanner Anderson</t>
  </si>
  <si>
    <t>Sean Manaea</t>
  </si>
  <si>
    <t>Clay Buchholz</t>
  </si>
  <si>
    <t>Clayton Richard</t>
  </si>
  <si>
    <t>Buddy Boshers</t>
  </si>
  <si>
    <t>Ryan Tepera</t>
  </si>
  <si>
    <t>Jason Adam</t>
  </si>
  <si>
    <t>Sam Gaviglio</t>
  </si>
  <si>
    <t>Ken Giles</t>
  </si>
  <si>
    <t>Justin Shafer</t>
  </si>
  <si>
    <t>Sean Reid-Foley</t>
  </si>
  <si>
    <t>Thomas Pannone</t>
  </si>
  <si>
    <t>Trent Thornton</t>
  </si>
  <si>
    <t>Jacob Waguespack</t>
  </si>
  <si>
    <t>Yennsy Diaz</t>
  </si>
  <si>
    <t>Elvis Luciano</t>
  </si>
  <si>
    <t>T.J. Zeuch</t>
  </si>
  <si>
    <t>Dan Winkler</t>
  </si>
  <si>
    <t>Julio Teheran</t>
  </si>
  <si>
    <t>Jerry Blevins</t>
  </si>
  <si>
    <t>Dallas Keuchel</t>
  </si>
  <si>
    <t>Mike Foltynewicz</t>
  </si>
  <si>
    <t>Luke Jackson</t>
  </si>
  <si>
    <t>Shane Carle</t>
  </si>
  <si>
    <t>Touki Toussaint</t>
  </si>
  <si>
    <t>Sean Newcomb</t>
  </si>
  <si>
    <t>Chad Sobotka</t>
  </si>
  <si>
    <t>Mike Soroka</t>
  </si>
  <si>
    <t>Kyle Wright</t>
  </si>
  <si>
    <t>Jeremy Walker</t>
  </si>
  <si>
    <t>Bryse Wilson</t>
  </si>
  <si>
    <t>Huascar Ynoa</t>
  </si>
  <si>
    <t>Darren O'Day</t>
  </si>
  <si>
    <t>Matt Albers</t>
  </si>
  <si>
    <t>Junior Guerra</t>
  </si>
  <si>
    <t>Chase Anderson</t>
  </si>
  <si>
    <t>Jay Jackson</t>
  </si>
  <si>
    <t>Gio Gonzalez</t>
  </si>
  <si>
    <t>Deolis Guerra</t>
  </si>
  <si>
    <t>Jeremy Jeffress</t>
  </si>
  <si>
    <t>Jake Petricka</t>
  </si>
  <si>
    <t>Jimmy Nelson</t>
  </si>
  <si>
    <t>Alex Claudio</t>
  </si>
  <si>
    <t>Zach Davies</t>
  </si>
  <si>
    <t>Josh Hader</t>
  </si>
  <si>
    <t>Brandon Woodruff</t>
  </si>
  <si>
    <t>Freddy Peralta</t>
  </si>
  <si>
    <t>Corbin Burnes</t>
  </si>
  <si>
    <t>Luke Gregerson</t>
  </si>
  <si>
    <t>Miles Mikolas</t>
  </si>
  <si>
    <t>Chasen Shreve</t>
  </si>
  <si>
    <t>John Gant</t>
  </si>
  <si>
    <t>Dominic Leone</t>
  </si>
  <si>
    <t>Michael Wacha</t>
  </si>
  <si>
    <t>Mike Mayers</t>
  </si>
  <si>
    <t>Daniel Ponce de Leon</t>
  </si>
  <si>
    <t>Jack Flaherty</t>
  </si>
  <si>
    <t>Genesis Cabrera</t>
  </si>
  <si>
    <t>Ryan Helsley</t>
  </si>
  <si>
    <t>Junior Fernandez</t>
  </si>
  <si>
    <t>Dakota Hudson</t>
  </si>
  <si>
    <t>Tony Barnette</t>
  </si>
  <si>
    <t>Pedro Strop</t>
  </si>
  <si>
    <t>Jon Lester</t>
  </si>
  <si>
    <t>Cole Hamels</t>
  </si>
  <si>
    <t>Steve Cishek</t>
  </si>
  <si>
    <t>Craig Kimbrel</t>
  </si>
  <si>
    <t>Brandon Kintzler</t>
  </si>
  <si>
    <t>Jose Quintana</t>
  </si>
  <si>
    <t>Kyle Ryan</t>
  </si>
  <si>
    <t>Kyle Hendricks</t>
  </si>
  <si>
    <t>Rowan Wick</t>
  </si>
  <si>
    <t>Dillon Maples</t>
  </si>
  <si>
    <t>Duane Underwood Jr.</t>
  </si>
  <si>
    <t>James Norwood</t>
  </si>
  <si>
    <t>Adbert Alzolay</t>
  </si>
  <si>
    <t>Danny Hultzen</t>
  </si>
  <si>
    <t>T.J. McFarland</t>
  </si>
  <si>
    <t>Merrill Kelly</t>
  </si>
  <si>
    <t>Robbie Ray</t>
  </si>
  <si>
    <t>Matt Andriese</t>
  </si>
  <si>
    <t>Archie Bradley</t>
  </si>
  <si>
    <t>Robby Scott</t>
  </si>
  <si>
    <t>Matt Koch</t>
  </si>
  <si>
    <t>Joel Payamps</t>
  </si>
  <si>
    <t>Jimmie Sherfy</t>
  </si>
  <si>
    <t>Stefan Crichton</t>
  </si>
  <si>
    <t>Luke Weaver</t>
  </si>
  <si>
    <t>Yoan Lopez</t>
  </si>
  <si>
    <t>Alex Young</t>
  </si>
  <si>
    <t>Jon Duplantier</t>
  </si>
  <si>
    <t>Yoshihisa Hirano</t>
  </si>
  <si>
    <t>Kevin Ginkel</t>
  </si>
  <si>
    <t>JT Chargois</t>
  </si>
  <si>
    <t>Clayton Kershaw</t>
  </si>
  <si>
    <t>Kenley Jansen</t>
  </si>
  <si>
    <t>Pedro Baez</t>
  </si>
  <si>
    <t>Joe Kelly</t>
  </si>
  <si>
    <t>Dylan Floro</t>
  </si>
  <si>
    <t>Julio Urias</t>
  </si>
  <si>
    <t>Dennis Santana</t>
  </si>
  <si>
    <t>Josh Sborz</t>
  </si>
  <si>
    <t>Kenta Maeda</t>
  </si>
  <si>
    <t>Tony Gonsolin</t>
  </si>
  <si>
    <t>Dustin May</t>
  </si>
  <si>
    <t>Jeff Samardzija</t>
  </si>
  <si>
    <t>Fernando Abad</t>
  </si>
  <si>
    <t>Madison Bumgarner</t>
  </si>
  <si>
    <t>Pat Venditte</t>
  </si>
  <si>
    <t>Sam Selman</t>
  </si>
  <si>
    <t>Williams Jerez</t>
  </si>
  <si>
    <t>Dereck Rodriguez</t>
  </si>
  <si>
    <t>Tyler Rogers</t>
  </si>
  <si>
    <t>Andrew Suarez</t>
  </si>
  <si>
    <t>Conner Menez</t>
  </si>
  <si>
    <t>Shaun Anderson</t>
  </si>
  <si>
    <t>Enderson Franco</t>
  </si>
  <si>
    <t>Mike Clevinger</t>
  </si>
  <si>
    <t>Oliver Perez</t>
  </si>
  <si>
    <t>Tyler Clippard</t>
  </si>
  <si>
    <t>Brad Hand</t>
  </si>
  <si>
    <t>Josh D. Smith</t>
  </si>
  <si>
    <t>Adam Cimber</t>
  </si>
  <si>
    <t>Nick Wittgren</t>
  </si>
  <si>
    <t>Adam Plutko</t>
  </si>
  <si>
    <t>Jefry Rodriguez</t>
  </si>
  <si>
    <t>Shane Bieber</t>
  </si>
  <si>
    <t>Aaron Civale</t>
  </si>
  <si>
    <t>James Hoyt</t>
  </si>
  <si>
    <t>James Karinchak</t>
  </si>
  <si>
    <t>Felix Hernandez</t>
  </si>
  <si>
    <t>Wade LeBlanc</t>
  </si>
  <si>
    <t>Tommy Milone</t>
  </si>
  <si>
    <t>Anthony Bass</t>
  </si>
  <si>
    <t>Sam Tuivailala</t>
  </si>
  <si>
    <t>Ryan Garton</t>
  </si>
  <si>
    <t>Dan Altavilla</t>
  </si>
  <si>
    <t>Erik Swanson</t>
  </si>
  <si>
    <t>Justus Sheffield</t>
  </si>
  <si>
    <t>Andrew Moore</t>
  </si>
  <si>
    <t>Zac Grotz</t>
  </si>
  <si>
    <t>Taylor Guilbeau</t>
  </si>
  <si>
    <t>Gerson Bautista</t>
  </si>
  <si>
    <t>Reggie McClain</t>
  </si>
  <si>
    <t>Matthew Festa</t>
  </si>
  <si>
    <t>Yusei Kikuchi</t>
  </si>
  <si>
    <t>Justin Dunn</t>
  </si>
  <si>
    <t>Jose Urena</t>
  </si>
  <si>
    <t>Tayron Guerrero</t>
  </si>
  <si>
    <t>Adam Conley</t>
  </si>
  <si>
    <t>Caleb Smith</t>
  </si>
  <si>
    <t>Elieser Hernandez</t>
  </si>
  <si>
    <t>Jordan Yamamoto</t>
  </si>
  <si>
    <t>Jarlin Garcia</t>
  </si>
  <si>
    <t>Tyler Kinley</t>
  </si>
  <si>
    <t>Sandy Alcantara</t>
  </si>
  <si>
    <t>Kyle Keller</t>
  </si>
  <si>
    <t>Robert Dugger</t>
  </si>
  <si>
    <t>Jose Quijada</t>
  </si>
  <si>
    <t>Luis Avilan</t>
  </si>
  <si>
    <t>Justin Wilson</t>
  </si>
  <si>
    <t>Jeurys Familia</t>
  </si>
  <si>
    <t>Drew Gagnon</t>
  </si>
  <si>
    <t>Corey Oswalt</t>
  </si>
  <si>
    <t>Walker Lockett</t>
  </si>
  <si>
    <t>Paul Sewald</t>
  </si>
  <si>
    <t>Tim Peterson</t>
  </si>
  <si>
    <t>Chris Mazza</t>
  </si>
  <si>
    <t>Edwin Diaz</t>
  </si>
  <si>
    <t>Daniel Zamora</t>
  </si>
  <si>
    <t>Stephen Nogosek</t>
  </si>
  <si>
    <t>Sean Doolittle</t>
  </si>
  <si>
    <t>Max Scherzer</t>
  </si>
  <si>
    <t>Jeremy Hellickson</t>
  </si>
  <si>
    <t>Dan Jennings</t>
  </si>
  <si>
    <t>Michael Blazek</t>
  </si>
  <si>
    <t>Matt Grace</t>
  </si>
  <si>
    <t>Austin Voth</t>
  </si>
  <si>
    <t>Kyle McGowin</t>
  </si>
  <si>
    <t>Wander Suero</t>
  </si>
  <si>
    <t>Tanner Rainey</t>
  </si>
  <si>
    <t>Richard Bleier</t>
  </si>
  <si>
    <t>Dan Straily</t>
  </si>
  <si>
    <t>Mychal Givens</t>
  </si>
  <si>
    <t>Asher Wojciechowski</t>
  </si>
  <si>
    <t>Nathan Karns</t>
  </si>
  <si>
    <t>Sean Gilmartin</t>
  </si>
  <si>
    <t>Gabriel Ynoa</t>
  </si>
  <si>
    <t>Jimmy Yacabonis</t>
  </si>
  <si>
    <t>Miguel Castro</t>
  </si>
  <si>
    <t>Paul Fry</t>
  </si>
  <si>
    <t>David Hess</t>
  </si>
  <si>
    <t>John Means</t>
  </si>
  <si>
    <t>Matt Wotherspoon</t>
  </si>
  <si>
    <t>Luis Ortiz</t>
  </si>
  <si>
    <t>Tanner Scott</t>
  </si>
  <si>
    <t>Pedro Araujo</t>
  </si>
  <si>
    <t>Evan Phillips</t>
  </si>
  <si>
    <t>Dillon Tate</t>
  </si>
  <si>
    <t>Tom Eshelman</t>
  </si>
  <si>
    <t>Craig Stammen</t>
  </si>
  <si>
    <t>Luis Perdomo</t>
  </si>
  <si>
    <t>Eric Yardley</t>
  </si>
  <si>
    <t>Gerardo Reyes</t>
  </si>
  <si>
    <t>Eric Lauer</t>
  </si>
  <si>
    <t>Joey Lucchesi</t>
  </si>
  <si>
    <t>Michel Baez</t>
  </si>
  <si>
    <t>Nick Margevicius</t>
  </si>
  <si>
    <t>Ronald Bolanos</t>
  </si>
  <si>
    <t>David Bednar</t>
  </si>
  <si>
    <t>Javier Guerra</t>
  </si>
  <si>
    <t>Vince Velasquez</t>
  </si>
  <si>
    <t>Fernando Salas</t>
  </si>
  <si>
    <t>Juan Nicasio</t>
  </si>
  <si>
    <t>Hector Neris</t>
  </si>
  <si>
    <t>Zach Eflin</t>
  </si>
  <si>
    <t>Nick Pivetta</t>
  </si>
  <si>
    <t>Edubray Ramos</t>
  </si>
  <si>
    <t>Austin Davis</t>
  </si>
  <si>
    <t>Ranger Suarez</t>
  </si>
  <si>
    <t>Enyel De Los Santos</t>
  </si>
  <si>
    <t>Edgar Garcia</t>
  </si>
  <si>
    <t>J. D. Hammer</t>
  </si>
  <si>
    <t>Dovydas Neverauskas</t>
  </si>
  <si>
    <t>Michael Feliz</t>
  </si>
  <si>
    <t>Felipe Vazquez</t>
  </si>
  <si>
    <t>Joe Musgrove</t>
  </si>
  <si>
    <t>Richard Rodriguez</t>
  </si>
  <si>
    <t>Keone Kela</t>
  </si>
  <si>
    <t>Rookie Davis</t>
  </si>
  <si>
    <t>Steven Brault</t>
  </si>
  <si>
    <t>Dario Agrazal</t>
  </si>
  <si>
    <t>Alex McRae</t>
  </si>
  <si>
    <t>Montana DuRapau</t>
  </si>
  <si>
    <t>Trevor Williams</t>
  </si>
  <si>
    <t>Luis Escobar</t>
  </si>
  <si>
    <t>Mitch Keller</t>
  </si>
  <si>
    <t>Geoff Hartlieb</t>
  </si>
  <si>
    <t>Joseph Palumbo</t>
  </si>
  <si>
    <t>David Carpenter</t>
  </si>
  <si>
    <t>Jeanmar Gomez</t>
  </si>
  <si>
    <t>Mike Minor</t>
  </si>
  <si>
    <t>Jose Leclerc</t>
  </si>
  <si>
    <t>Luke Farrell</t>
  </si>
  <si>
    <t>Phillips Valdez</t>
  </si>
  <si>
    <t>Kyle Bird</t>
  </si>
  <si>
    <t>Locke St. John</t>
  </si>
  <si>
    <t>Ariel Jurado</t>
  </si>
  <si>
    <t>Brett Martin</t>
  </si>
  <si>
    <t>Jonathan Hernandez</t>
  </si>
  <si>
    <t>Wei-Chieh Huang</t>
  </si>
  <si>
    <t>Jeffrey Springs</t>
  </si>
  <si>
    <t>Brock Burke</t>
  </si>
  <si>
    <t>Pedro Payano</t>
  </si>
  <si>
    <t>Kolby Allard</t>
  </si>
  <si>
    <t>Emmanuel Clase</t>
  </si>
  <si>
    <t>Yohander Mendez</t>
  </si>
  <si>
    <t>Oliver Drake</t>
  </si>
  <si>
    <t>Chaz Roe</t>
  </si>
  <si>
    <t>Andrew Kittredge</t>
  </si>
  <si>
    <t>Blake Snell</t>
  </si>
  <si>
    <t>Tyler Glasnow</t>
  </si>
  <si>
    <t>Emilio Pagan</t>
  </si>
  <si>
    <t>Aaron Slegers</t>
  </si>
  <si>
    <t>Austin Pruitt</t>
  </si>
  <si>
    <t>Yonny Chirinos</t>
  </si>
  <si>
    <t>Ryan Yarbrough</t>
  </si>
  <si>
    <t>Jalen Beeks</t>
  </si>
  <si>
    <t>Diego Castillo</t>
  </si>
  <si>
    <t>Brendan McKay</t>
  </si>
  <si>
    <t>Ricardo Pinto</t>
  </si>
  <si>
    <t>Josh A. Smith</t>
  </si>
  <si>
    <t>Rick Porcello</t>
  </si>
  <si>
    <t>David Price</t>
  </si>
  <si>
    <t>Ryan Weber</t>
  </si>
  <si>
    <t>Erasmo Ramirez</t>
  </si>
  <si>
    <t>Heath Hembree</t>
  </si>
  <si>
    <t>Matt Barnes</t>
  </si>
  <si>
    <t>Colten Brewer</t>
  </si>
  <si>
    <t>Eduardo Rodriguez</t>
  </si>
  <si>
    <t>Brian Johnson</t>
  </si>
  <si>
    <t>Josh Taylor</t>
  </si>
  <si>
    <t>Bobby Poyner</t>
  </si>
  <si>
    <t>Trevor Kelley</t>
  </si>
  <si>
    <t>Travis Lakins</t>
  </si>
  <si>
    <t>Hector Velazquez</t>
  </si>
  <si>
    <t>Michael Shawaryn</t>
  </si>
  <si>
    <t>Darwinzon Hernandez</t>
  </si>
  <si>
    <t>Sonny Gray</t>
  </si>
  <si>
    <t>Anthony DeSclafani</t>
  </si>
  <si>
    <t>Lucas Sims</t>
  </si>
  <si>
    <t>Matt Bowman</t>
  </si>
  <si>
    <t>Robert Stephenson</t>
  </si>
  <si>
    <t>Sal Romano</t>
  </si>
  <si>
    <t>Wandy Peralta</t>
  </si>
  <si>
    <t>Amir Garrett</t>
  </si>
  <si>
    <t>Cody Reed</t>
  </si>
  <si>
    <t>Luis Castillo</t>
  </si>
  <si>
    <t>Tyler Mahle</t>
  </si>
  <si>
    <t>Raisel Iglesias</t>
  </si>
  <si>
    <t>Jimmy Herget</t>
  </si>
  <si>
    <t>Joel Kuhnel</t>
  </si>
  <si>
    <t>Keury Mella</t>
  </si>
  <si>
    <t>Seunghwan Oh</t>
  </si>
  <si>
    <t>Wade Davis</t>
  </si>
  <si>
    <t>Bryan Shaw</t>
  </si>
  <si>
    <t>Chris Rusin</t>
  </si>
  <si>
    <t>Mike Dunn</t>
  </si>
  <si>
    <t>D.J. Johnson</t>
  </si>
  <si>
    <t>Carlos Estevez</t>
  </si>
  <si>
    <t>Yency Almonte</t>
  </si>
  <si>
    <t>Antonio Senzatela</t>
  </si>
  <si>
    <t>Kyle Freeland</t>
  </si>
  <si>
    <t>Sam Howard</t>
  </si>
  <si>
    <t>Jesus Tinoco</t>
  </si>
  <si>
    <t>Rico Garcia</t>
  </si>
  <si>
    <t>Phillip Diehl</t>
  </si>
  <si>
    <t>James Pazos</t>
  </si>
  <si>
    <t>Ian Kennedy</t>
  </si>
  <si>
    <t>Brad Boxberger</t>
  </si>
  <si>
    <t>Brian Flynn</t>
  </si>
  <si>
    <t>Jakob Junis</t>
  </si>
  <si>
    <t>Kyle Zimmer</t>
  </si>
  <si>
    <t>Jorge Lopez</t>
  </si>
  <si>
    <t>Ben Lively</t>
  </si>
  <si>
    <t>Jake Newberry</t>
  </si>
  <si>
    <t>Kevin McCarthy</t>
  </si>
  <si>
    <t>Brad Keller</t>
  </si>
  <si>
    <t>Chris Ellis</t>
  </si>
  <si>
    <t>Eric Skoglund</t>
  </si>
  <si>
    <t>Tim Hill</t>
  </si>
  <si>
    <t>Heath Fillmyer</t>
  </si>
  <si>
    <t>Josh Staumont</t>
  </si>
  <si>
    <t>Richard Lovelady</t>
  </si>
  <si>
    <t>Carlos Torres</t>
  </si>
  <si>
    <t>Nick Ramirez</t>
  </si>
  <si>
    <t>Ryan Carpenter</t>
  </si>
  <si>
    <t>Daniel Norris</t>
  </si>
  <si>
    <t>Buck Farmer</t>
  </si>
  <si>
    <t>Victor Alcantara</t>
  </si>
  <si>
    <t>Matthew Boyd</t>
  </si>
  <si>
    <t>Joe Jimenez</t>
  </si>
  <si>
    <t>Spencer Turnbull</t>
  </si>
  <si>
    <t>Reed Garrett</t>
  </si>
  <si>
    <t>Tyler Alexander</t>
  </si>
  <si>
    <t>Sandy Baez</t>
  </si>
  <si>
    <t>Matt Hall</t>
  </si>
  <si>
    <t>Gregory Soto</t>
  </si>
  <si>
    <t>John Schreiber</t>
  </si>
  <si>
    <t>Jake Odorizzi</t>
  </si>
  <si>
    <t>Ryne Harper</t>
  </si>
  <si>
    <t>Taylor Rogers</t>
  </si>
  <si>
    <t>Tyler Duffey</t>
  </si>
  <si>
    <t>Jose Berrios</t>
  </si>
  <si>
    <t>Chase De Jong</t>
  </si>
  <si>
    <t>Kohl Stewart</t>
  </si>
  <si>
    <t>Zack Littell</t>
  </si>
  <si>
    <t>Trevor Hildenberger</t>
  </si>
  <si>
    <t>Cody Stashak</t>
  </si>
  <si>
    <t>Andrew Vasquez</t>
  </si>
  <si>
    <t>Devin Smeltzer</t>
  </si>
  <si>
    <t>Randy Dobnak</t>
  </si>
  <si>
    <t>Jorge Alcala</t>
  </si>
  <si>
    <t>Ross Detwiler</t>
  </si>
  <si>
    <t>Ervin Santana</t>
  </si>
  <si>
    <t>Kelvin Herrera</t>
  </si>
  <si>
    <t>Alex Colome</t>
  </si>
  <si>
    <t>Juan Minaya</t>
  </si>
  <si>
    <t>Evan Marshall</t>
  </si>
  <si>
    <t>Thyago Vieira</t>
  </si>
  <si>
    <t>Jose Ruiz</t>
  </si>
  <si>
    <t>Odrisamer Despaigne</t>
  </si>
  <si>
    <t>Reynaldo Lopez</t>
  </si>
  <si>
    <t>Carson Fulmer</t>
  </si>
  <si>
    <t>CC Sabathia</t>
  </si>
  <si>
    <t>Zack Britton</t>
  </si>
  <si>
    <t>J.A. Happ</t>
  </si>
  <si>
    <t>David Hale</t>
  </si>
  <si>
    <t>Aroldis Chapman</t>
  </si>
  <si>
    <t>Tommy Kahnle</t>
  </si>
  <si>
    <t>James Paxton</t>
  </si>
  <si>
    <t>Luis Cessa</t>
  </si>
  <si>
    <t>Brady Lail</t>
  </si>
  <si>
    <t>Chad Green</t>
  </si>
  <si>
    <t>Stephen Tarpley</t>
  </si>
  <si>
    <t>Nestor Cortes</t>
  </si>
  <si>
    <t>Adonis Rosa</t>
  </si>
  <si>
    <t>Chance Adams</t>
  </si>
  <si>
    <t>Michael King</t>
  </si>
  <si>
    <t>2019 MLB Pitchers Who Have Had TJ Surgery, By Team &amp; Usage</t>
  </si>
  <si>
    <t>Anibal Sanchez, Fernando Rodney, Javy Guerra, Tony Sipp, Stephen Strasburg, Justin Miller, Hunter Strickland, Daniel Hudson, Patrick Corbin, Erick Fedde, Jonny Venters, James Bourque, Aaron Barrett, Joe Ross, Trevor Rosenthal</t>
  </si>
  <si>
    <t>Cody Allen, Sam Freeman, Matt Ramsey, Cam Bedrosian, Jared Walsh, John Curtiss, Matt Harvey, Dillon Peters, Tyler Skaggs, Miguel Del Pozo, Andrew Heaney, Nick Tropeano, JC Ramirez, Keynan Middleton</t>
  </si>
  <si>
    <t/>
  </si>
  <si>
    <t>Javy Guerra, Ryan Feierabend, Joe Biagini, Wilmer Font, Ryan Borucki, Daniel Hudson, Derek Law, Jordan Romano, Nick Kingham, Anthony Kay, David Phelps, Tim Mayza</t>
  </si>
  <si>
    <t>Adrian Sampson, Shawn Kelley, Taylor Guerrieri, Kyle Dowdy, Jesse Biddle, Lance Lynn, Peter Fairbanks, Joseph Palumbo, Shelby Miller, Drew Smyly, Edinson Volquez, Rafael Montero</t>
  </si>
  <si>
    <t>Mark Melancon, Shane Greene, Arodys Vizcaino, Josh Tomlin, Dan Winkler, Max Fried, Jonny Venters, A.J. Minter, Jacob Webb, Jesse Biddle, Grant Dayton</t>
  </si>
  <si>
    <t>Mark Melancon, Ray Black, Sam Dyson, Reyes Moronta, Burch Smith, Travis Bergen, Logan Webb, Will Smith, Jandel Gustave, Sam Coonrod, Johnny Cueto</t>
  </si>
  <si>
    <t>Josh Osich, Lucas Giolito, Manny Banuelos, Caleb Frare, Ivan Nova, Dylan Cease, Nate Jones, Jace Fry, Aaron Bummer, Carlos Rodon, Ryan Burr</t>
  </si>
  <si>
    <t>Fernando Rodney, Wei-Chung Wang, Brian Schlitter, Brett Anderson, Joakim Soria, Homer Bailey, Jesus Luzardo, Chris Bassitt, J.B. Wendelken, A.J. Puk</t>
  </si>
  <si>
    <t>Hunter Strickland, Brandon Brennan, Art Warren, Connor Sadzeck, Cory Gearrin, Matt Magill, Jesse Biddle, Marco Gonzales, Nick Rumbelow, Chasen Bradford</t>
  </si>
  <si>
    <t>Kirby Yates, Brad Wieck, Matt Strahm, Cal Quantrill, Robbie Erlin, Chris Paddack, Dinelson Lamet, Garrett Richards, Pedro Avila, Adam Warren</t>
  </si>
  <si>
    <t>Hyun-Jin Ryu, Rich Hill, Jaime Schultz, JT Chargois, Ross Stripling, Caleb Ferguson, Walker Buehler, Casey Sadler, Yimi Garcia</t>
  </si>
  <si>
    <t>Steven Matz, Wilmer Font, Jacob deGrom, Brooks Pounders, Tyler Bashlor, Chris Flexen, Zack Wheeler, Jason Vargas, Ryan O'Rourke</t>
  </si>
  <si>
    <t>Seunghwan Oh, Jake McGee, Scott Oberg, Harrison Musgrave, Tim Melville, Jeff Hoffman, Joe Harvey, Jairo Diaz, Chi Chi Gonzalez</t>
  </si>
  <si>
    <t>Shane Greene, Drew VerHagen, Jordan Zimmermann, Matt Moore, Jose Cisnero, Eduardo Jimenez, Zac Reininger, Trevor Rosenthal, Bryan Garcia</t>
  </si>
  <si>
    <t>Sam Dyson, Kyle Gibson, Martin Perez, Fernando Romero, Lewis Thorpe, Matt Magill, Brusdar Graterol, Trevor May, Michael Pineda</t>
  </si>
  <si>
    <t>Alex Wilson, Ray Black, Aaron Wilkerson, Burch Smith, Taylor Williams, Adrian Houser, Devin Williams, Brent Suter</t>
  </si>
  <si>
    <t>Wilmer Font, Charlie Morton, Colin Poche, Cole Sulser, Casey Sadler, Peter Fairbanks, Jose De Leon, Anthony Banda</t>
  </si>
  <si>
    <t>Wily Peralta, Jesse Hahn, Scott Barlow, Danny Duffy, Gabe Speier, Randy Rosario, Homer Bailey, Glenn Sparkman</t>
  </si>
  <si>
    <t>Cory Gearrin, Domingo German, Adam Ottavino, Joe Harvey, Jonathan Loaisiga, Joe Mantiply, Ben Heller, Jordan Montgomery</t>
  </si>
  <si>
    <t>Will Harris, Joe Biagini, Hector Rondon, Roberto Osuna, Jose Urquidy, Brady Rodgers, Corbin Martin</t>
  </si>
  <si>
    <t>Brad Wieck, Alec Mills, Randy Rosario, Tyler Chatwood, Yu Darvish, Tim Collins, David Phelps</t>
  </si>
  <si>
    <t>Dan Otero, Danny Salazar, Carlos Carrasco, Mike Clevinger, Nick Goody, Zach Plesac, Cody Anderson</t>
  </si>
  <si>
    <t>Chandler Shepherd, Josh Lucas, Dylan Bundy, Alex Cobb, Branden Kline, Hunter Harvey, Josh Rogers</t>
  </si>
  <si>
    <t>Pat Neshek, Vince Velasquez, Cole Irvin, Drew Anderson, Jason Vargas, Drew Smyly, David Robertson</t>
  </si>
  <si>
    <t>Francisco Liriano, Wei-Chung Wang, Clay Holmes, James Marvel, Nick Kingham, Nick Burdi, Jameson Taillon</t>
  </si>
  <si>
    <t>Chad Kuhl, Edgar Santana</t>
  </si>
  <si>
    <t>Wei-Yin Chen, Hector Noesi, Jeff Brigham, Drew Steckenrider, Pablo Lopez, Brian Moran</t>
  </si>
  <si>
    <t>Josh A. Smith, Marcus Walden, Ryan Brasier, Brandon Workman, Nathan Eovaldi, Steven Wright</t>
  </si>
  <si>
    <t>Tyler Webb, Giovanny Gallegos, Adam Wainwright, Alex Reyes, Jordan Hicks</t>
  </si>
  <si>
    <t>Andrew Chafin, Taylor Clarke, Greg Holland, Taijuan Walker</t>
  </si>
  <si>
    <t>Alex Wood, David Hernandez, Zach Duke</t>
  </si>
  <si>
    <t>2018 MLB Pitchers Who Have Had TJ Surgery, By Team &amp; Usage</t>
  </si>
  <si>
    <t>Pitcher Used in 2018</t>
  </si>
  <si>
    <t>Pitchers Not Used, on DL</t>
  </si>
  <si>
    <t>Pitchers on DL</t>
  </si>
  <si>
    <t>John Axford, Hyun-Jin Ryu, Erik Goeddel, Adam Liberatore, Alex Wood, Wilmer Font, Rich Hill, Ryan Madson, Daniel Hudson, J.T. Chargois, Ross Stripling, Caleb Ferguson, Walker Buehler, Yimi Garcia</t>
  </si>
  <si>
    <t>Fernando Rodney, Andrew Triggs, Shawn Kelley, Wilmer Font, Josh Lucas, Daniel Coulombe, Brett Anderson, Cory Gearrin, Chris Bassitt, J.B. Wendelken, Kendall Graveman, Daniel Gossett</t>
  </si>
  <si>
    <t>Anibal Sanchez, Miguel Socolovich, Sam Freeman, Arodys Vizcaino, Peter Moylan, Dan Winkler, Max Fried, Jonny Venters, A.J. Minter, Brandon McCarthy, Chase Whitley, Jesse Biddle</t>
  </si>
  <si>
    <t>Grant Dayton, Jacob Lindgren</t>
  </si>
  <si>
    <t>Seung Hwan Oh</t>
  </si>
  <si>
    <t>Junichi Tazawa, Cam Bedrosian, Tyler Skaggs, Andrew Heaney, Nick Tropeano, JC Ramirez, Keynan Middleton, Blake Wood, John Lamb, Garrett Richards, Shohei Ohtani</t>
  </si>
  <si>
    <t>Mark Melancon, Ray Black, Josh Osich, Sam Dyson, Reyes Moronta, Casey Kelly, Hunter Strickland, Cory Gearrin, Derek Law, Will Smith, Johnny Cueto</t>
  </si>
  <si>
    <t>Shawn Kelley, Stephen Strasburg, Koda Glover, Sammy Solis, Justin Miller, Ryan Madson, Erick Fedde, Greg Holland, Tim Collins, Joe Ross</t>
  </si>
  <si>
    <t>Seung Hwan Oh, John Axford, Jaime Garcia, Joe Biagini, Ryan Borucki, David Paulino, Taylor Guerrieri, Roberto Osuna, Brandon Cumpton</t>
  </si>
  <si>
    <t>George Kontos, Clay Holmes, Jameson Taillon, Ivan Nova, Nick Kingham, Casey Sadler, Nick Burdi, Chad Kuhl, Edgar Santana</t>
  </si>
  <si>
    <t>Miguel Gonzalez, Joakim Soria, Lucas Giolito, Caleb Frare, Bruce Rondon, Nate Jones, Jace Fry, Aaron Bummer, Michael Kopech</t>
  </si>
  <si>
    <t>Javy Guerra, Wei-Yin Chen, Junichi Tazawa, Jeff Brigham, Drew Steckenrider, Pablo Lopez, Dillon Peters, Tyler Cloyd</t>
  </si>
  <si>
    <t>AJ Ramos, Steven Matz, Jacob deGrom, Matt Harvey, Tyler Bashlor, Chris Flexen, Zack Wheeler, Jason Vargas</t>
  </si>
  <si>
    <t>Matt Bush, Adrian Sampson, Drew Hutchison, Connor Sadzeck, Cory Gearrin, Matt Moore, Martin Perez, Ricardo Rodriguez</t>
  </si>
  <si>
    <t>Francisco Liriano, Alex Wilson, Shane Greene, Drew VerHagen, Jordan Zimmermann, Chad Bell, Zac Reininger, Artie Lewicki</t>
  </si>
  <si>
    <t>Fernando Rodney, Kyle Gibson, John Curtiss, Fernando Romero, Matt Magill, Lance Lynn, Zach Duke, Trevor May</t>
  </si>
  <si>
    <t>Alec Asher, Mike Zagurski, Aaron Wilkerson, Joakim Soria, Taylor Williams, Adrian Houser, Brent Suter</t>
  </si>
  <si>
    <t>Brian Duensing, Jaime Garcia, Jorge De La Rosa, Alec Mills, Randy Rosario, Tyler Chatwood, Yu Darvish</t>
  </si>
  <si>
    <t>Cody Allen, Dan Otero, George Kontos, Carlos Carrasco, Mike Clevinger, Josh Tomlin, Nick Goody</t>
  </si>
  <si>
    <t>Cody Anderson, Danny Salazar</t>
  </si>
  <si>
    <t>Seung Hwan Oh, Jake McGee, Scott Oberg, Harrison Musgrave, Brooks Pounders, Jeff Hoffman, Adam Ottavino</t>
  </si>
  <si>
    <t>Tony Sipp, Will Harris, Hector Rondon, Dean Deetz, Charlie Morton, Roberto Osuna, Joe Smith</t>
  </si>
  <si>
    <t>Tyler Webb, Giovanny Gallegos, Adam Wainwright, Greg Holland, Alex Reyes, Ryan Sherriff</t>
  </si>
  <si>
    <t>Andrew Chafin, Jorge De La Rosa, Kris Medlen, Patrick Corbin, Shelby Miller, Taijuan Walker</t>
  </si>
  <si>
    <t>Wily Peralta, Trevor Oaks, Scott Barlow, Danny Duffy, Burch Smith, Glenn Sparkman</t>
  </si>
  <si>
    <t>George Kontos, Giovanny Gallegos, Domingo German, Lance Lynn, Jonathan Loaisiga, Jordan Montgomery</t>
  </si>
  <si>
    <t>Erik Goeddel, Marco Gonzales, Nick Rumbelow, Zach Duke, Ryan Cook</t>
  </si>
  <si>
    <t>Kirby Yates, Tyler Webb, Brad Wieck, Matt Strahm, Robbie Erlin</t>
  </si>
  <si>
    <t>Jaime Schultz, Wilmer Font, Jonny Venters, Nathan Eovaldi, Anthony Banda</t>
  </si>
  <si>
    <t>Jose De Leon, Jose Mujica</t>
  </si>
  <si>
    <t>Marcus Walden, Ryan Brasier, Brandon Workman, Carson Smith, Nathan Eovaldi</t>
  </si>
  <si>
    <t>Cody Carroll, Josh Rogers, Dylan Bundy, Alex Cobb</t>
  </si>
  <si>
    <t>Pat Neshek, Vince Velasquez, Drew Hutchison, Drew Anderson</t>
  </si>
  <si>
    <t>Matt Harvey, David Hernandez, Homer Bailey, Kevin Shackelford</t>
  </si>
  <si>
    <t>2017 MLB Pitchers Who Have Had TJ Surgery, By Team &amp; Usage</t>
  </si>
  <si>
    <t>Pitcher Used in 2017</t>
  </si>
  <si>
    <t>Hyun-Jin Ryu, Adam Liberatore, Alex Wood, Wilmer Font, Rich Hill, Ross Stripling, Yu Darvish, Brandon McCarthy, Walker Buehler, Grant Dayton</t>
  </si>
  <si>
    <t>Bryan Morris, Mark Melancon, Albert Suarez, George Kontos, Josh Osich, Sam Dyson, Hunter Strickland, Cory Gearrin, Matt Moore, Derek Law</t>
  </si>
  <si>
    <t>Anibal Sanchez, Alex Wilson, Shane Greene, Drew VerHagen, Jordan Zimmermann, Jeff Ferrell, Artie Lewicki, Chad Bell, Bruce Rondon, Zac Reininger</t>
  </si>
  <si>
    <t>Jaime Garcia, Sam Freeman, Jason Hursh, Arodys Vizcaino, Jason Motte, Eric O'Flaherty, Daniel Winkler, Max Fried, A.J. Minter</t>
  </si>
  <si>
    <t>Dustin McGowan, Javy Guerra, Wei-Yin Chen, Brian Ellington, A.J. Ramos, Junichi Tazawa, Drew Steckenrider, Dillon Peters, Edinson Volquez</t>
  </si>
  <si>
    <t>Al Alburquerque, Miguel Gonzalez, Michael Ynoa, Mike Pelfrey, Lucas Giolito, Nate Jones, Jace Fry, Aaron Bummer, Zach Putnam</t>
  </si>
  <si>
    <t>Andrew Bailey, Kirby Yates, Cam Bedrosian, Blake Wood, Brooks Pounders, David Hernandez, Tyler Skaggs, Andrew Heaney</t>
  </si>
  <si>
    <t>John Axford, Josh Smith, Andrew Triggs, Jesse Hahn, Daniel Coulombe, Ryan Madson, Simon Castro, Raul Alcantara</t>
  </si>
  <si>
    <t>Seung Hwan Oh, Miguel Socolovich, Josh Lucas, Adam Wainwright, Lance Lynn, Marco Gonzales, Zach Duke, Trevor Rosenthal</t>
  </si>
  <si>
    <t>Erik Goeddel, A.J. Ramos, Jacob deGrom, Steven Matz, Matt Harvey, Chris Flexen, Josh Edgin, Zack Wheeler</t>
  </si>
  <si>
    <t>Jason Grilli, Matt Bush, Miguel Gonzalez, Sam Dyson, A.J. Griffin, Martin Perez, Ricardo Rodriguez, Yu Darvish</t>
  </si>
  <si>
    <t>Jake McGee, Pat Neshek, Scott Oberg, Jeff Hoffman, Tyler Chatwood, Adam Ottavino, Greg Holland, Jairo Diaz</t>
  </si>
  <si>
    <t>Al Alburquerque, Joakim Soria, Danny Duffy, Neftali Feliz, Matt Strahm, Peter Moylan, Andres Machado, Jason Vargas</t>
  </si>
  <si>
    <t>Francisco Liriano, Tony Sipp, Will Harris, Dayan Diaz, Charlie Morton, David Paulino, Jandel Gustave</t>
  </si>
  <si>
    <t>Jason Grilli, Francisco Liriano, Joe Biagini, Brett Anderson, Leonel Campos, Roberto Osuna, Glenn Sparkman</t>
  </si>
  <si>
    <t>Fernando Rodney, Andrew Chafin, Jorge de la Rosa, Patrick Corbin, David Hernandez, Shelby Miller, Rubby de la Rosa</t>
  </si>
  <si>
    <t>Cody Allen, Dan Otero, Danny Salazar, Carlos Carrasco, Mike Clevinger, Josh Tomlin, Nick Goody</t>
  </si>
  <si>
    <t>Dylan Baker, Cody Anderson</t>
  </si>
  <si>
    <t>Shawn Kelley, Stephen Strasburg, Koda Glover, Sammy Solis, Ryan Madson, Erick Fedde, Joe Ross</t>
  </si>
  <si>
    <t>Jaime Garcia, Kyle Gibson, John Curtiss, Alex Wimmers, Tim Melville, Randy Rosario, Dietrich Enns</t>
  </si>
  <si>
    <t>J.T. Chargois, Trevor May, Ryan O'Rourke</t>
  </si>
  <si>
    <t>Wily Peralta, Tyler Webb, Wei-Chung Wang, Aaron Wilkerson, Neftali Feliz, Taylor Williams</t>
  </si>
  <si>
    <t>George Kontos, Daniel Hudson, Jameson Taillon, Ivan Nova, Jack Leathersich, Angel Sanchez</t>
  </si>
  <si>
    <t>Scott Feldman, Blake Wood, Bronson Arroyo, Lisalverto Bonilla, Homer Bailey, Drew Storen</t>
  </si>
  <si>
    <t>Brian Duensing, Hector Rondon, Brett Anderson, John Lackey, Jack Leathersich</t>
  </si>
  <si>
    <t>Andrew Albers, Dillon Overton, Shae Simmons, Marco Gonzales, Tyler Cloyd</t>
  </si>
  <si>
    <t>Pedro Beato, Pat Neshek, Vince Velasquez, Drew Anderson, Jesen Therrien</t>
  </si>
  <si>
    <t>Tyler Webb, Jaime Garcia, Giovanny Gallegos, Domingo German, Michael Pineda</t>
  </si>
  <si>
    <t>Kirby Yates, Tim Melville, Dillon Overton, Carter Capps</t>
  </si>
  <si>
    <t>Robbie Erlin, Colin Rea</t>
  </si>
  <si>
    <t>Jumbo Diaz, Diego Moreno, Alex Cobb, Chase Whitley</t>
  </si>
  <si>
    <t>Taylor Guerrieri, Nathan Eovaldi, Shawn Tolleson</t>
  </si>
  <si>
    <t>Alec Asher, Dylan Bundy</t>
  </si>
  <si>
    <t>Brandon Workman, Carson Smith</t>
  </si>
  <si>
    <t>2016 MLB Pitchers Who Have Had TJ Surgery, By Team &amp; Usage</t>
  </si>
  <si>
    <t>Steve Delabar, Jumbo Diaz, Josh Smith, Dayan Diaz, Alfredo Simon, Layne Somsen, A.J. Morris, John Lamb, Blake Wood, Tim Melville, Matt Magill, Homer Bailey, Jon Moscot</t>
  </si>
  <si>
    <t>John Axford, Andrew Triggs, Jesse Hahn, Daniel Coulombe, Rich Hill, Ryan Madson, Eric Surkamp, Fernando Rodriguez, Dillon Overton, Raul Alcantara, Chris Bassitt</t>
  </si>
  <si>
    <t>Jarrod Parker, Felix Doubront</t>
  </si>
  <si>
    <t>Edinson Volquez, Joakim Soria, Danny Duffy, Matt Strahm, Alec Mills, Brooks Pounders, Luke Hochevar, Kris Medlen, Peter Moylan, Jason Vargas</t>
  </si>
  <si>
    <t>Anibal Sanchez, Dustin Molleken, Logan Kensing, Alex Wilson, Shane Greene, Drew VerHagen, Jordan Zimmermann, Mike Pelfrey, Bruce Rondon, Bobby Parnell</t>
  </si>
  <si>
    <t>Jason Grilli, Scott Feldman, Francisco Liriano, Joseph Biagini, Arnold Leon, Dustin Antolin, Drew Hutchison, Gavin Floyd, Roberto Osuna</t>
  </si>
  <si>
    <t>Jason Grilli, Matt Marksberry, Jason Hursh, Arodys Vizcaino, Casey Kelly, Eric O'Flaherty, Chris Withrow, Daniel Winkler, Shae Simmons</t>
  </si>
  <si>
    <t>Paco Rodriguez, Jesse Biddle, Andrew McKirahan</t>
  </si>
  <si>
    <t>Albert Suarez, George Kontos, Josh Osich, Hunter Strickland, Matt Reynolds, Cory Gearrin, Matt Moore, Derek Law, Joe Nathan</t>
  </si>
  <si>
    <t>Raymond Black</t>
  </si>
  <si>
    <t>Jeff Manship, Cody Allen, Dan Otero, Joseph Colon, Danny Salazar, Joba Chamberlain, Carlos Carrasco, Mike Clevinger, Josh Tomlin</t>
  </si>
  <si>
    <t>Chris Narveson, Jo-Jo Reyes, Fernando Rodney, Dustin McGowan, Wei-Yin Chen, Bryan Morris, Brian Ellington, A.J. Ramos, Jose Fernandez</t>
  </si>
  <si>
    <t>Ryan Vogelsong, Mark Melancon, Francisco Liriano, Arquimedes Caminero, Neftali Feliz, Drew Hutchison, Cory Luebke, Jameson Taillon, Ivan Nova</t>
  </si>
  <si>
    <t>Chin-hui Tsao, Hyun-Jin Ryu, Adam Liberatore, Alex Wood, Rich Hill, Brett Anderson, Ross Stripling, Brandon McCarthy</t>
  </si>
  <si>
    <t>Jake McGee, Scott Oberg, Jorge de la Rosa, Justin Miller, Jason Motte, Jeff Hoffman, Tyler Chatwood, Adam Ottavino</t>
  </si>
  <si>
    <t>Al Alburquerque, Javy Guerra, Andrew Bailey, Cam Bedrosian, Tyler Skaggs, Andrew Heaney, Nick Tropeano</t>
  </si>
  <si>
    <t>Keith Hessler, Andrew Chafin, Rubby de la Rosa, Kyle Drabek, Daniel Hudson, Patrick Corbin, Vicente Campos</t>
  </si>
  <si>
    <t>Mark Melancon, Shawn Kelley, Stephen Strasburg, Koda Glover, Sammy Solis, Lucas Giolito, Sean Burnett</t>
  </si>
  <si>
    <t>Andrew Bailey, Alec Asher, Elvis Araujo, Vince Velasquez, Charlie Morton, Frank Herrmann, David Hernandez</t>
  </si>
  <si>
    <t>Colby Lewis, Shawn Tolleson, Matt Bush, Sam Dyson, A.J. Griffin, Martin Perez, Yu Darvish</t>
  </si>
  <si>
    <t>Scott Feldman, Tony Sipp, Kevin Chapman, Pat Neshek, Will Harris, David Paulino</t>
  </si>
  <si>
    <t>Miguel Gonzalez, Michael Ynoa, Scott Carroll, Matt Purke, Nate Jones, Daniel Webb</t>
  </si>
  <si>
    <t>Kirby Yates, Conor Mullee, Nick Goody, Ivan Nova, Branden Pinder, Nathan Eovaldi</t>
  </si>
  <si>
    <t>Erik Goeddel, Jacob deGrom, Steven Matz, Matt Harvey, Josh Edgin</t>
  </si>
  <si>
    <t>Matt Thornton, Fernando Rodney, Keith Hessler, Leonel Campos, Robbie Erlin</t>
  </si>
  <si>
    <t>Eddie Gamboa, Tyler Sturdevant, Matt Moore, Alex Cobb, Chase Whitley</t>
  </si>
  <si>
    <t>Seung Hwan Oh, Miguel Socolovich, Jaime Garcia, Adam Wainwright</t>
  </si>
  <si>
    <t>Andrew Albers, Kyle Gibson, Alex Wimmers, J.T. Chargois</t>
  </si>
  <si>
    <t>Wily Peralta, Chris Capuano, Sam Freeman</t>
  </si>
  <si>
    <t>Hector Rondon, John Lackey, Joe Nathan</t>
  </si>
  <si>
    <t>Adrian Sampson, Arquimedes Caminero, Joe Wieland</t>
  </si>
  <si>
    <t>Charlie Furbush, Ryan Cook</t>
  </si>
  <si>
    <t>Brian Duensing, Dylan Bundy</t>
  </si>
  <si>
    <t>Junichi Tazawa, Carson Smith</t>
  </si>
  <si>
    <t>Done</t>
  </si>
  <si>
    <t>Austin Becker</t>
  </si>
  <si>
    <t>SO</t>
  </si>
  <si>
    <t>Kyle Perry</t>
  </si>
  <si>
    <t>Max Nielsen</t>
  </si>
  <si>
    <t>FR</t>
  </si>
  <si>
    <t>Alex Williams</t>
  </si>
  <si>
    <t>Wesley Sweatt</t>
  </si>
  <si>
    <t>Ryan Dyal</t>
  </si>
  <si>
    <t>Ben Cruikshank</t>
  </si>
  <si>
    <t>Tyler Myers</t>
  </si>
  <si>
    <t>Ole Miss</t>
  </si>
  <si>
    <t>SR</t>
  </si>
  <si>
    <t>Dylan Harley</t>
  </si>
  <si>
    <t>Tom Biggs</t>
  </si>
  <si>
    <t>Sean Bretz</t>
  </si>
  <si>
    <t>Layne Looney</t>
  </si>
  <si>
    <t>JR</t>
  </si>
  <si>
    <t>Pat Winkel</t>
  </si>
  <si>
    <t>Brandon Smith</t>
  </si>
  <si>
    <t>Cole Trichel</t>
  </si>
  <si>
    <t>Louisiana-Monroe</t>
  </si>
  <si>
    <t>Casey Kempner</t>
  </si>
  <si>
    <t>Luke Boyd</t>
  </si>
  <si>
    <t>Cameron Kepley</t>
  </si>
  <si>
    <t>Jack Perkins</t>
  </si>
  <si>
    <t>Bryce Collins</t>
  </si>
  <si>
    <t>Brant Hurter</t>
  </si>
  <si>
    <t>Kevin Abel</t>
  </si>
  <si>
    <t>Jayson Newman</t>
  </si>
  <si>
    <t>CSUN</t>
  </si>
  <si>
    <t>Seth Halvorsen</t>
  </si>
  <si>
    <t>Brian Fitzpatrick</t>
  </si>
  <si>
    <t>Ben Probst</t>
  </si>
  <si>
    <t>Jacob Maton</t>
  </si>
  <si>
    <t>Zack Helsel</t>
  </si>
  <si>
    <t>UCF</t>
  </si>
  <si>
    <t>Jonathan Childress</t>
  </si>
  <si>
    <t>Roel Garcia</t>
  </si>
  <si>
    <t>Caleb Sloan</t>
  </si>
  <si>
    <t>Kyle Shimp</t>
  </si>
  <si>
    <t>Hugh Fisher</t>
  </si>
  <si>
    <t>Hayden Lehman</t>
  </si>
  <si>
    <t>Adam Scoggins</t>
  </si>
  <si>
    <t>Basilio Pacheco</t>
  </si>
  <si>
    <t>Matt Bridges</t>
  </si>
  <si>
    <t>Landen Bourassa</t>
  </si>
  <si>
    <t>Brady Huffman</t>
  </si>
  <si>
    <t>Caleb Bolden</t>
  </si>
  <si>
    <t>Logan Chapman</t>
  </si>
  <si>
    <t>Little Rock</t>
  </si>
  <si>
    <t>Colin Coates</t>
  </si>
  <si>
    <t>Ryan Kutt</t>
  </si>
  <si>
    <t>Brandon Alberto</t>
  </si>
  <si>
    <t>NYIT</t>
  </si>
  <si>
    <t>Dru Dziedzic</t>
  </si>
  <si>
    <t>Stephen F. Austin</t>
  </si>
  <si>
    <t>Hunter Milligan</t>
  </si>
  <si>
    <t>Pat Rumoro</t>
  </si>
  <si>
    <t>Andrew Reisinger</t>
  </si>
  <si>
    <t>Grant Hartwig</t>
  </si>
  <si>
    <t>Gabe Shepard</t>
  </si>
  <si>
    <t>Justin Courtney</t>
  </si>
  <si>
    <t>Dr. Lyle Cain</t>
  </si>
  <si>
    <t>Florida Atlantic</t>
  </si>
  <si>
    <t>Drew Hall</t>
  </si>
  <si>
    <t>Hunter Torres</t>
  </si>
  <si>
    <t>Albany</t>
  </si>
  <si>
    <t>Kobi Owen</t>
  </si>
  <si>
    <t>John Wilson</t>
  </si>
  <si>
    <t>Austin Bodrato</t>
  </si>
  <si>
    <t>John Sheaks</t>
  </si>
  <si>
    <t>UC Santa Barbara</t>
  </si>
  <si>
    <t>Trevor Franklin</t>
  </si>
  <si>
    <t>Brad Dobzanski</t>
  </si>
  <si>
    <t>Austin Marozas</t>
  </si>
  <si>
    <t>Robbie Palkert</t>
  </si>
  <si>
    <t>Spencer Price</t>
  </si>
  <si>
    <t>Keaton Kneuppel</t>
  </si>
  <si>
    <t>Cody Dye</t>
  </si>
  <si>
    <t>Shaddon Peavyhouse</t>
  </si>
  <si>
    <t>Wade Martin</t>
  </si>
  <si>
    <t>David Orndorff</t>
  </si>
  <si>
    <t>Cincinnati</t>
  </si>
  <si>
    <t>Cal Jarrett</t>
  </si>
  <si>
    <t>Ray Gaither</t>
  </si>
  <si>
    <t>Matt Zaremba</t>
  </si>
  <si>
    <t>Niagara</t>
  </si>
  <si>
    <t>Kevin Stevens</t>
  </si>
  <si>
    <t>UTRGV</t>
  </si>
  <si>
    <t>Jacksonville</t>
  </si>
  <si>
    <t>Chad Luensmann</t>
  </si>
  <si>
    <t>Steven Casey</t>
  </si>
  <si>
    <t>Chase Haney</t>
  </si>
  <si>
    <t>Ben Dragani</t>
  </si>
  <si>
    <t>Richard Cunningham</t>
  </si>
  <si>
    <t>Chris Whelan</t>
  </si>
  <si>
    <t>Donny Diaz</t>
  </si>
  <si>
    <t>Sam Ferri</t>
  </si>
  <si>
    <t>Dalton Feeney</t>
  </si>
  <si>
    <t>Kevin Kopps</t>
  </si>
  <si>
    <t>Alex Garbrick</t>
  </si>
  <si>
    <t>Evan Giles</t>
  </si>
  <si>
    <t>Logan Smith</t>
  </si>
  <si>
    <t>Army</t>
  </si>
  <si>
    <t>Dylan Biumi</t>
  </si>
  <si>
    <t>Ty Shoaff</t>
  </si>
  <si>
    <t>Eric Walker</t>
  </si>
  <si>
    <t>Bryson Willis</t>
  </si>
  <si>
    <t>Gardner-Webb</t>
  </si>
  <si>
    <t>Ryan Froom</t>
  </si>
  <si>
    <t>UTSA</t>
  </si>
  <si>
    <t>David Barta</t>
  </si>
  <si>
    <t>Bobby Holmes</t>
  </si>
  <si>
    <t>Sam Boone</t>
  </si>
  <si>
    <t>Nick DeSantis</t>
  </si>
  <si>
    <t>Randy Polonia</t>
  </si>
  <si>
    <t>Jared Pettitte</t>
  </si>
  <si>
    <t>Garret Rukes</t>
  </si>
  <si>
    <t>Parker Scott</t>
  </si>
  <si>
    <t>Reese Eddins</t>
  </si>
  <si>
    <t>Brandon Donovan</t>
  </si>
  <si>
    <t>Radford</t>
  </si>
  <si>
    <t>Andrew Mundy</t>
  </si>
  <si>
    <t>Jarred Zill</t>
  </si>
  <si>
    <t>Cal Poly</t>
  </si>
  <si>
    <t>Kale Breaux</t>
  </si>
  <si>
    <t>Zane Strand</t>
  </si>
  <si>
    <t>Nathan Kuchta</t>
  </si>
  <si>
    <t>Blake Smith</t>
  </si>
  <si>
    <t>Zack Moore</t>
  </si>
  <si>
    <t>Dion Henderson</t>
  </si>
  <si>
    <t>Evan Larsen</t>
  </si>
  <si>
    <t>Nick Mondak</t>
  </si>
  <si>
    <t>Jay Shadday</t>
  </si>
  <si>
    <t xml:space="preserve">FR </t>
  </si>
  <si>
    <t>Tom Githens</t>
  </si>
  <si>
    <t>Brett Smith</t>
  </si>
  <si>
    <t>CJ Stubbs</t>
  </si>
  <si>
    <t>Dom Bazzani</t>
  </si>
  <si>
    <t>UT Martin</t>
  </si>
  <si>
    <t>Dylan O'Connell</t>
  </si>
  <si>
    <t>Tyler Cohen</t>
  </si>
  <si>
    <t>Albert Maury Jr.</t>
  </si>
  <si>
    <t>Thomas Triantos</t>
  </si>
  <si>
    <t>Weston Rivers</t>
  </si>
  <si>
    <t>TK McWhertor</t>
  </si>
  <si>
    <t>Justin Ager</t>
  </si>
  <si>
    <t>Yale</t>
  </si>
  <si>
    <t>Brett Hyers</t>
  </si>
  <si>
    <t>Jared Padgett</t>
  </si>
  <si>
    <t>Matt Anderson</t>
  </si>
  <si>
    <t>Georgia Southern</t>
  </si>
  <si>
    <t>Nathan Hadley</t>
  </si>
  <si>
    <t>Taylor Purus</t>
  </si>
  <si>
    <t>Walker Powell</t>
  </si>
  <si>
    <t>Lucas Hall</t>
  </si>
  <si>
    <t>Kyle Anderson</t>
  </si>
  <si>
    <t>Matthew McCollough</t>
  </si>
  <si>
    <t>Houston Baptist</t>
  </si>
  <si>
    <t>Matt Warren</t>
  </si>
  <si>
    <t>Cooper Hammond</t>
  </si>
  <si>
    <t>Josh Shepley</t>
  </si>
  <si>
    <t>Canisius</t>
  </si>
  <si>
    <t>Dr. Jason Smith</t>
  </si>
  <si>
    <t>Edward Yost</t>
  </si>
  <si>
    <t>Garrett Pearson</t>
  </si>
  <si>
    <t>VCU</t>
  </si>
  <si>
    <t>Noah Hughes</t>
  </si>
  <si>
    <t>Scott Tully</t>
  </si>
  <si>
    <t>Alden Cartwright</t>
  </si>
  <si>
    <t>Evan Fraliex</t>
  </si>
  <si>
    <t>Brendan McGuigan</t>
  </si>
  <si>
    <t>Richmond</t>
  </si>
  <si>
    <t>Robbie Coman</t>
  </si>
  <si>
    <t>Sean Martens</t>
  </si>
  <si>
    <t>Dr. James Lebolt</t>
  </si>
  <si>
    <t>Davis Baillie</t>
  </si>
  <si>
    <t>David Brosius</t>
  </si>
  <si>
    <t>Georgia State</t>
  </si>
  <si>
    <t>James Kannenberg</t>
  </si>
  <si>
    <t>Josh Pettitte</t>
  </si>
  <si>
    <t>Greg Shannahan</t>
  </si>
  <si>
    <t>Damien Richard</t>
  </si>
  <si>
    <t>Alec Daily</t>
  </si>
  <si>
    <t>Parker Ford</t>
  </si>
  <si>
    <t>Matthew Sellers</t>
  </si>
  <si>
    <t>Nate Fisher</t>
  </si>
  <si>
    <t>Will Olson</t>
  </si>
  <si>
    <t>Texas-Arlington</t>
  </si>
  <si>
    <t>Sam Tweedt</t>
  </si>
  <si>
    <t>Jake Hohensee</t>
  </si>
  <si>
    <t>Dustin Berrong</t>
  </si>
  <si>
    <t>Northeastern State</t>
  </si>
  <si>
    <t>Denton Norman</t>
  </si>
  <si>
    <t>Dr. Burton Elrod</t>
  </si>
  <si>
    <t>Jacob Westphal</t>
  </si>
  <si>
    <t>Luke Fernandes</t>
  </si>
  <si>
    <t>Trevor Conn</t>
  </si>
  <si>
    <t>Andrew Rosa</t>
  </si>
  <si>
    <t>Michael Hearne</t>
  </si>
  <si>
    <t>Bubba Maxwell</t>
  </si>
  <si>
    <t>Luke Soroko</t>
  </si>
  <si>
    <t>Jackson Lamb</t>
  </si>
  <si>
    <t>Chase Cater</t>
  </si>
  <si>
    <t>Taso Stathopoulos</t>
  </si>
  <si>
    <t>Jake Post</t>
  </si>
  <si>
    <t>Sam Granoff</t>
  </si>
  <si>
    <t>Yianni Pavlopoulos</t>
  </si>
  <si>
    <t>Draft Year</t>
  </si>
  <si>
    <t>Draft Position</t>
  </si>
  <si>
    <t>Andrew Peters</t>
  </si>
  <si>
    <t>Anthony Hall</t>
  </si>
  <si>
    <t>Isaiah Bennett</t>
  </si>
  <si>
    <t>Chris Newell</t>
  </si>
  <si>
    <t>Waylon Richardson</t>
  </si>
  <si>
    <t>Hunter Ruth</t>
  </si>
  <si>
    <t>Jaxon Shirley</t>
  </si>
  <si>
    <t>Welby Malczewski</t>
  </si>
  <si>
    <t>Ryan Lillard</t>
  </si>
  <si>
    <t>Justin Dillon</t>
  </si>
  <si>
    <t>Josh Dezse</t>
  </si>
  <si>
    <t>Link</t>
  </si>
  <si>
    <t>Alan Busenitz</t>
  </si>
  <si>
    <t>Bartolome Fortunato</t>
  </si>
  <si>
    <t>Scheduled for May 18, 2006, but decided to get second opinion</t>
  </si>
  <si>
    <t>Brandon Webb</t>
  </si>
  <si>
    <t>Conflicting online claims, seems like shoulder surgery not TJ</t>
  </si>
  <si>
    <t>Brent Billingsley</t>
  </si>
  <si>
    <t>Carlos Beltran</t>
  </si>
  <si>
    <t>Third UCL injury did not lead to TJ</t>
  </si>
  <si>
    <t>http://www.baseballprospectus.com/article.php?articleid=16104</t>
  </si>
  <si>
    <t>First one date unknown, second one was July 2012</t>
  </si>
  <si>
    <t>Maybe no second one</t>
  </si>
  <si>
    <t>Only had one TJ, other two surgeries were not TJs</t>
  </si>
  <si>
    <t>https://twitter.com/cmullee11/status/728238350306578436</t>
  </si>
  <si>
    <t>Seems 2004 surgery was rotator cuff</t>
  </si>
  <si>
    <t>Not sure source is reliable</t>
  </si>
  <si>
    <t>Dana Eveland</t>
  </si>
  <si>
    <t>Boston Globe says TJ in 2013, but was pitching in KBO</t>
  </si>
  <si>
    <t>Dario Beltre</t>
  </si>
  <si>
    <t>Deion Sanders</t>
  </si>
  <si>
    <t>NYY media guide says TJ 8/27/2009, Wikipedia says not TJ</t>
  </si>
  <si>
    <t>BP has surgery 7/8/2009, but he played games through then</t>
  </si>
  <si>
    <t>Seems 2008 was rotator cuff and labrum</t>
  </si>
  <si>
    <t>2005 surgery just repaired tear in original graft from 1997 TJ</t>
  </si>
  <si>
    <t>http://www.cbc.ca/sports/baseball/eric-gagne-dodges-tommy-john-surgery-1.550244</t>
  </si>
  <si>
    <t>Eric Stults</t>
  </si>
  <si>
    <t>Jamie Brown</t>
  </si>
  <si>
    <t>Jaret Wright</t>
  </si>
  <si>
    <t>2008 surgery was not a TJ, confirmed by the patient himself</t>
  </si>
  <si>
    <t>Jimmy Key</t>
  </si>
  <si>
    <t>1988 surgery was to remove bone chips</t>
  </si>
  <si>
    <t>Johan Santana</t>
  </si>
  <si>
    <t>Probably not TJ</t>
  </si>
  <si>
    <t>John Webb</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</si>
  <si>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</si>
  <si>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</si>
  <si>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Third operation may not have been TJS</t>
  </si>
  <si>
    <t>Fourth operation was not TJS</t>
  </si>
  <si>
    <t>Fifth operation was not TJS</t>
  </si>
  <si>
    <t>Jose Rojas</t>
  </si>
  <si>
    <t>Kenny Rogers</t>
  </si>
  <si>
    <t>Seems 2006 was shoulder surgery, 2007 was non-TJ elbow</t>
  </si>
  <si>
    <t>Mariano Rivera</t>
  </si>
  <si>
    <t>Mark DiFelice</t>
  </si>
  <si>
    <t>Confirmed 2009 was shoulder surgery</t>
  </si>
  <si>
    <t>Mark Harriger</t>
  </si>
  <si>
    <t>Roberto Alomar</t>
  </si>
  <si>
    <t>Sandy Koufax</t>
  </si>
  <si>
    <t>Confirmed no TJS from Dr. Jobe HOF Group</t>
  </si>
  <si>
    <t>Only had two TJs</t>
  </si>
  <si>
    <t>http://blogs.mycentraljersey.com/patriots/2010/08/03/scott-williamson-q-a/</t>
  </si>
  <si>
    <t>Shintaro Ejiri</t>
  </si>
  <si>
    <t>Never pitched outside of Japan</t>
  </si>
  <si>
    <t>BP has 2005, but looks like he pitched through 2005 and 2006</t>
  </si>
  <si>
    <t>https://calbears.com/roster.aspx?rp_id=5128</t>
  </si>
  <si>
    <t>https://www.baseballfactory.com/video/tyson-ross-2005-baseball-factory-pre-season/</t>
  </si>
  <si>
    <t>https://www.eastbaytimes.com/2005/04/01/oakland-high-frolics-15-0/</t>
  </si>
  <si>
    <t>Tommy John Surgery Recovery Time (to same level) in Months (for those recovered), by Era and Time of Year Surgery Occurred</t>
  </si>
  <si>
    <t>Start Year</t>
  </si>
  <si>
    <t>End Year</t>
  </si>
  <si>
    <t>All Professionals</t>
  </si>
  <si>
    <t>MLB Only</t>
  </si>
  <si>
    <t>Jan-Mar</t>
  </si>
  <si>
    <t>Apr-Jun</t>
  </si>
  <si>
    <t>Jul-Sep</t>
  </si>
  <si>
    <t>Oct-Dec</t>
  </si>
  <si>
    <t>Average</t>
  </si>
  <si>
    <t>Median</t>
  </si>
  <si>
    <t>Mode</t>
  </si>
  <si>
    <t>Return%</t>
  </si>
  <si>
    <t>Surgeries</t>
  </si>
  <si>
    <t>Totals / Averages</t>
  </si>
  <si>
    <t>Tommy John Surgery Recovery Time (to same level) in Months (for those recovered), by Age</t>
  </si>
  <si>
    <t>* Totals/Averages for surgeries up to: 12/31/2017</t>
  </si>
  <si>
    <t>Start Age</t>
  </si>
  <si>
    <t>End Age</t>
  </si>
  <si>
    <t>Totals / Averages</t>
  </si>
  <si>
    <t>Organization</t>
  </si>
  <si>
    <t>Recorded Tommy John Surgeries</t>
  </si>
  <si>
    <t>MiLB</t>
  </si>
  <si>
    <t>Draft</t>
  </si>
  <si>
    <t>Actual Return</t>
  </si>
  <si>
    <t>Return Time Philosophy</t>
  </si>
  <si>
    <t>No A- Team</t>
  </si>
  <si>
    <t>Months</t>
  </si>
  <si>
    <t>9-12</t>
  </si>
  <si>
    <t>https://twitter.com/m_sheldon/status/596798256627249153</t>
  </si>
  <si>
    <t>11+</t>
  </si>
  <si>
    <t>http://www.nydailynews.com/sports/baseball/mets/harvey-pitch-season-collins-job-safe-mets-gm-article-1.1824543</t>
  </si>
  <si>
    <t>12+</t>
  </si>
  <si>
    <t>http://news.nationalpost.com/sports/mlb/toronto-blue-jays-prospect-jeff-hoffman-in-a-low-spot-after-tommy-john-surgery-feeling-great-about-his-arm-and-his-team</t>
  </si>
  <si>
    <t>TOTAL</t>
  </si>
  <si>
    <t>Tommy John Surgeries Performed, by Surgeon</t>
  </si>
  <si>
    <t>MLB Return% *</t>
  </si>
  <si>
    <t>Revision Required%</t>
  </si>
  <si>
    <t>* MLB Return% includes all TJ surgeries performed on MLB players who have had 18 months to return to MLB. Surgeries performed prior to:</t>
  </si>
  <si>
    <t>Date</t>
  </si>
  <si>
    <t>Update Notes</t>
  </si>
  <si>
    <t>Original version, with 488 TJS</t>
  </si>
  <si>
    <t>Corrected Taylor Buchholz team from HOU to COL</t>
  </si>
  <si>
    <t>Corrected Randy Williams team from CHW to CHC</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</si>
  <si>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</si>
  <si>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</si>
  <si>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</si>
  <si>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</si>
  <si>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</si>
  <si>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</si>
  <si>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</si>
  <si>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</si>
  <si>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</si>
  <si>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</si>
  <si>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</si>
  <si>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</si>
  <si>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</si>
  <si>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</si>
  <si>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</si>
  <si>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</si>
  <si>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</si>
  <si>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</si>
  <si>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</si>
  <si>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</si>
  <si>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</si>
  <si>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</si>
  <si>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</si>
  <si>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</si>
  <si>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</si>
  <si>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</si>
  <si>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</si>
  <si>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</si>
  <si>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</si>
  <si>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</si>
  <si>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</si>
  <si>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</si>
  <si>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</si>
  <si>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</si>
  <si>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</si>
  <si>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</si>
  <si>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</si>
  <si>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</si>
  <si>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</si>
  <si>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</si>
  <si>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</si>
  <si>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</si>
  <si>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</si>
  <si>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</si>
  <si>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</si>
  <si>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</si>
  <si>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</si>
  <si>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</si>
  <si>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</si>
  <si>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</si>
  <si>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</si>
  <si>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</si>
  <si>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</si>
  <si>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</si>
  <si>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</si>
  <si>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</si>
  <si>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</si>
  <si>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</si>
  <si>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</si>
  <si>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</si>
  <si>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</si>
  <si>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</si>
  <si>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</si>
  <si>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</si>
  <si>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</si>
  <si>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</si>
  <si>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</si>
  <si>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</si>
  <si>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</si>
  <si>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</si>
  <si>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</si>
  <si>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</si>
  <si>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</si>
  <si>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</si>
  <si>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</si>
  <si>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</si>
  <si>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</si>
  <si>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</si>
  <si>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</si>
  <si>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</si>
  <si>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</si>
  <si>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</si>
  <si>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</si>
  <si>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</si>
  <si>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</si>
  <si>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</si>
  <si>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</si>
  <si>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</si>
  <si>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</si>
  <si>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</si>
  <si>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</si>
  <si>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</si>
  <si>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</si>
  <si>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</si>
  <si>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</si>
  <si>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</si>
  <si>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</si>
  <si>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</si>
  <si>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</si>
  <si>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</si>
  <si>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</si>
  <si>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</si>
  <si>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</si>
  <si>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</si>
  <si>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</si>
  <si>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</si>
  <si>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</si>
  <si>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</si>
  <si>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</si>
  <si>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</si>
  <si>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</si>
  <si>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</si>
  <si>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</si>
  <si>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</si>
  <si>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</si>
  <si>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</si>
  <si>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</si>
  <si>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</si>
  <si>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</si>
  <si>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</si>
  <si>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</si>
  <si>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</si>
  <si>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</si>
  <si>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</si>
  <si>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</si>
  <si>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</si>
  <si>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</si>
  <si>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</si>
  <si>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</si>
  <si>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</si>
  <si>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</si>
  <si>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</si>
  <si>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</si>
  <si>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</si>
  <si>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</si>
  <si>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</si>
  <si>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</si>
  <si>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</si>
  <si>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</si>
  <si>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</si>
  <si>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</si>
  <si>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</si>
  <si>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</si>
  <si>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</si>
  <si>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</si>
  <si>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</si>
  <si>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</si>
  <si>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</si>
  <si>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</si>
  <si>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</si>
  <si>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</si>
  <si>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</si>
  <si>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</si>
  <si>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</si>
  <si>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</si>
  <si>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</si>
  <si>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</si>
  <si>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</si>
  <si>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</si>
  <si>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</si>
  <si>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</si>
  <si>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</si>
  <si>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</si>
  <si>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</si>
  <si>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</si>
  <si>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</si>
  <si>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</si>
  <si>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</si>
  <si>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</si>
  <si>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</si>
  <si>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</si>
  <si>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</si>
  <si>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</si>
  <si>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</si>
  <si>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</si>
  <si>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</si>
  <si>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</si>
  <si>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</si>
  <si>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</si>
  <si>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</si>
  <si>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</si>
  <si>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</si>
  <si>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</si>
  <si>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</si>
  <si>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</si>
  <si>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</si>
  <si>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</si>
  <si>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</si>
  <si>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</si>
  <si>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</si>
  <si>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</si>
  <si>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</si>
  <si>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</si>
  <si>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</si>
  <si>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</si>
  <si>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</si>
  <si>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</si>
  <si>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</si>
  <si>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</si>
  <si>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</si>
  <si>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</si>
  <si>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</si>
  <si>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</si>
  <si>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</si>
  <si>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</si>
  <si>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</si>
  <si>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</si>
  <si>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</si>
  <si>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</si>
  <si>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</si>
  <si>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</si>
  <si>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</si>
  <si>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</si>
  <si>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</si>
  <si>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</si>
  <si>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</si>
  <si>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</si>
  <si>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</si>
  <si>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</si>
  <si>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</si>
  <si>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</si>
  <si>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</si>
  <si>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</si>
  <si>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</si>
  <si>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</si>
  <si>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</si>
  <si>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</si>
  <si>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</si>
  <si>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 Rogers</t>
  </si>
  <si>
    <t>Added Chris Betts</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</si>
  <si>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</si>
  <si>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</si>
  <si>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</si>
  <si>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</si>
  <si>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</si>
  <si>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</si>
  <si>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</si>
  <si>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</si>
  <si>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</si>
  <si>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</si>
  <si>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</si>
  <si>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</si>
  <si>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</si>
  <si>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</si>
  <si>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</si>
  <si>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</si>
  <si>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</si>
  <si>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</si>
  <si>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</si>
  <si>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</si>
  <si>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</si>
  <si>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</si>
  <si>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</si>
  <si>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</si>
  <si>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</si>
  <si>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</si>
  <si>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</si>
  <si>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</si>
  <si>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</si>
  <si>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</si>
  <si>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</si>
  <si>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</si>
  <si>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</si>
  <si>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</si>
  <si>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</si>
  <si>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</si>
  <si>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</si>
  <si>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Added Lance Lynn</t>
  </si>
  <si>
    <t>Added Brad Bergesen</t>
  </si>
  <si>
    <t>Added Beau Wright</t>
  </si>
  <si>
    <t>Added Chang-Yong Lim (2005), Sam Demel</t>
  </si>
  <si>
    <t>Added Diego Moreno, Benino Pruneda, Derrick Lewis, Brett Cammons,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</si>
  <si>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</si>
  <si>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</si>
  <si>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</si>
  <si>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</si>
  <si>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</si>
  <si>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</si>
  <si>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</si>
  <si>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</si>
  <si>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</si>
  <si>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</si>
  <si>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</si>
  <si>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</si>
  <si>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</si>
  <si>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</si>
  <si>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</si>
  <si>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</si>
  <si>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</si>
  <si>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</si>
  <si>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</si>
  <si>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</si>
  <si>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</si>
  <si>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</si>
  <si>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</si>
  <si>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</si>
  <si>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</si>
  <si>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</si>
  <si>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</si>
  <si>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</si>
  <si>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</si>
  <si>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</si>
  <si>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</si>
  <si>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</si>
  <si>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</si>
  <si>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</si>
  <si>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</si>
  <si>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</si>
  <si>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</si>
  <si>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</si>
  <si>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</si>
  <si>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</si>
  <si>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</si>
  <si>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</si>
  <si>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Mitchell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</si>
  <si>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</si>
  <si>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</si>
  <si>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</si>
  <si>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</si>
  <si>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</si>
  <si>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</si>
  <si>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</si>
  <si>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</si>
  <si>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</si>
  <si>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</si>
  <si>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</si>
  <si>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</si>
  <si>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</si>
  <si>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</si>
  <si>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</si>
  <si>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</si>
  <si>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</si>
  <si>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</si>
  <si>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</si>
  <si>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</si>
  <si>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</si>
  <si>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</si>
  <si>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</si>
  <si>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</si>
  <si>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</si>
  <si>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</si>
  <si>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</si>
  <si>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</si>
  <si>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</si>
  <si>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</si>
  <si>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</si>
  <si>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</si>
  <si>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</si>
  <si>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</si>
  <si>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</si>
  <si>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</si>
  <si>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</si>
  <si>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</si>
  <si>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</si>
  <si>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</si>
  <si>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</si>
  <si>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</si>
  <si>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</si>
  <si>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</si>
  <si>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</si>
  <si>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Added Kane Sweeney</t>
  </si>
  <si>
    <t>Added Jonathan Wandling</t>
  </si>
  <si>
    <t>Added Chandler Shepherd</t>
  </si>
  <si>
    <t>Added Bill Bordley</t>
  </si>
  <si>
    <t>Added Alex Reyes</t>
  </si>
  <si>
    <t>Added Michel Otanez, Alex Kirilloff</t>
  </si>
  <si>
    <t>Added Joseph Markus</t>
  </si>
  <si>
    <t>Added Jorge Ortega, Daniel Missaki (2016)</t>
  </si>
  <si>
    <t>Added Anderson Polanco</t>
  </si>
  <si>
    <t>Added Greg Williams (2012, 2015), Trevor May</t>
  </si>
  <si>
    <t>Added Justin Alleman</t>
  </si>
  <si>
    <t>Added Corey Black, Devin Williams, Wyatt Strahan, Dace Kime</t>
  </si>
  <si>
    <t>Added Rayan Gonzalez</t>
  </si>
  <si>
    <t>Added Cody Anderson, Jeremy Kivel, Tejay Antone, Andrew Wright</t>
  </si>
  <si>
    <t>Added Xavier Fernandez</t>
  </si>
  <si>
    <t>Added Bo Schultz</t>
  </si>
  <si>
    <t>Added Will Smith, Nick Hanson</t>
  </si>
  <si>
    <t>Added Tyson Perez, Mike Nikorak, James Kaprielian, Witt Haggard, Brad Wieck</t>
  </si>
  <si>
    <t>Removed Brad Bergesen</t>
  </si>
  <si>
    <t>Added Dariel Alvarez, John Fasola (2017)</t>
  </si>
  <si>
    <t>Added Keaton Siomkin, Daulton Jefferies</t>
  </si>
  <si>
    <t>Added Yoiber Marquina, Pablo Lopez</t>
  </si>
  <si>
    <t>Added Joe Palumbo</t>
  </si>
  <si>
    <t>Added John Pomeroy</t>
  </si>
  <si>
    <t>Added Brady Rodgers, Ryan O'Rourke</t>
  </si>
  <si>
    <t>Added Blake Tiberi</t>
  </si>
  <si>
    <t>Added Shelby Miller</t>
  </si>
  <si>
    <t>Added Mac Marshall</t>
  </si>
  <si>
    <t>Added Troy Rallings</t>
  </si>
  <si>
    <t>Added Corey Zangari</t>
  </si>
  <si>
    <t>Added Chase Johnson</t>
  </si>
  <si>
    <t>Added Giovanny Gallegos</t>
  </si>
  <si>
    <t>Added Tommy Collier, Montreal Robertson</t>
  </si>
  <si>
    <t>Added Shawn Tolleson, Ian Gardeck (2017), Ryan Koziol, Rayan Hernandez</t>
  </si>
  <si>
    <t>Added Rob Wooten (2017)</t>
  </si>
  <si>
    <t>Added Brian Hunter</t>
  </si>
  <si>
    <t>Added Bo Tucker</t>
  </si>
  <si>
    <t>Added Nick Burdi</t>
  </si>
  <si>
    <t>Added Nicholas Sawyer</t>
  </si>
  <si>
    <t>Added Joel Huertas</t>
  </si>
  <si>
    <t>Added Matt Wynne</t>
  </si>
  <si>
    <t>Added Joe Mortillaro, Braxton Garrett, Bryan Pall, Justin Watts, Travis Herrin, Gleyber Torres</t>
  </si>
  <si>
    <t>Added Jordan Holloway, Edgardo Sandoval, Jandel Gustave</t>
  </si>
  <si>
    <t>Added Trey Turner, Chris Muller</t>
  </si>
  <si>
    <t>Added Pavin Smith, Keegan Thompson, Jacob Steffens</t>
  </si>
  <si>
    <t>Added Clarke Schmidt</t>
  </si>
  <si>
    <t>Added Tyler Webb, Zach Putnam, Evan Van Hoosier, Blake Bass</t>
  </si>
  <si>
    <t>Added Kodi Whitley, Ryan Valdes, Lincoln Henzman, Joe Perez, Orlando Razo, Bailey Ober</t>
  </si>
  <si>
    <t>Added Josh Roberson, Patrick Weigel, Christian Taugner, Sean Johnson, Drew Smyly, Wil Crowe, Brigham Hill</t>
  </si>
  <si>
    <t>Added Jaimito Lebron, Adrian Martinez, Jean Cosme</t>
  </si>
  <si>
    <t>Added Andre Jackson</t>
  </si>
  <si>
    <t>Added Matt Brill</t>
  </si>
  <si>
    <t>Added Kyle Serrano, Mitchell Traver, Doug Norman, Morgan Cooper</t>
  </si>
  <si>
    <t>Added Kyle Keith</t>
  </si>
  <si>
    <t>Added Kevin Taylor, Edwin German, Joe Ross, Michael Pineda</t>
  </si>
  <si>
    <t>Added Simon Castro</t>
  </si>
  <si>
    <t>Added Thomas Szapucki</t>
  </si>
  <si>
    <t>Added Andre Rienzo</t>
  </si>
  <si>
    <t>Added Jason Foley</t>
  </si>
  <si>
    <t>Added Zack Burdi</t>
  </si>
  <si>
    <t>Added Wes Helsabeck, Darren Shred</t>
  </si>
  <si>
    <t>Added Max Kuhns</t>
  </si>
  <si>
    <t>Added Nick Longhi, Chi Chi Gonzalez</t>
  </si>
  <si>
    <t>Added Anderson Espinoza, Brett Eibner</t>
  </si>
  <si>
    <t>Added Edinson Volquez (2017)</t>
  </si>
  <si>
    <t>Added Kevin Gowdy</t>
  </si>
  <si>
    <t>Added Lance Thonvold, Grant Dyer</t>
  </si>
  <si>
    <t>Added Justin Steele, Rubby De La Rosa (2017)</t>
  </si>
  <si>
    <t>Added Grant Dayton, Casey Kulina, Frankie Tostado, Jeff Ferrell, Josh Lucas, Ricardo Rodriguez, Jordan Humphreys</t>
  </si>
  <si>
    <t>Added Luis De Los Santos</t>
  </si>
  <si>
    <t>Added Andres Machado</t>
  </si>
  <si>
    <t>Added Matt De La Rosa, Brett Morales, Trevor Rosenthal, T.J. Rivera</t>
  </si>
  <si>
    <t>Added Artie Lewicki</t>
  </si>
  <si>
    <t>Added Sam Coonrod</t>
  </si>
  <si>
    <t>Added Nick Christiani</t>
  </si>
  <si>
    <t>Added Jesen Therrien</t>
  </si>
  <si>
    <t>Added Drew Storen</t>
  </si>
  <si>
    <t>Added Jose Adames</t>
  </si>
  <si>
    <t>Added Packy Naughton</t>
  </si>
  <si>
    <t>Added Lucas Luetge</t>
  </si>
  <si>
    <t>Corrected John Fasola (2017) surgery to UCL InternalBrace</t>
  </si>
  <si>
    <t>Added Jonathan Loaisiga</t>
  </si>
  <si>
    <t>Added Bryan Garcia</t>
  </si>
  <si>
    <t>Added Brent Honeywell</t>
  </si>
  <si>
    <t>Added Julian Merryweather</t>
  </si>
  <si>
    <t>Added Joe Mantiply</t>
  </si>
  <si>
    <t>Added Matt Smith (2017)</t>
  </si>
  <si>
    <t>Added Jose De Leon</t>
  </si>
  <si>
    <t>Added Elieser Medrano</t>
  </si>
  <si>
    <t>Added Jharel Cotton</t>
  </si>
  <si>
    <t>Added Nash Walters, Andrew Vernon, Luis Cordero, Yosmer Leal (2017)</t>
  </si>
  <si>
    <t>Added David Phelps</t>
  </si>
  <si>
    <t>Added Rafael Montero</t>
  </si>
  <si>
    <t>Added Jacob Lindgren (2018), Cole Ragans, Grayson Huffman</t>
  </si>
  <si>
    <t>Added Alex Dickerson, Julian Fernandez</t>
  </si>
  <si>
    <t>Updated David Hernandez, Colby Lewis, Jacob deGrom, Matt Holliday, John Smoltz, Jay Payton (1995) surgery dates</t>
  </si>
  <si>
    <t>Added John Farrell (1990), Jay Payton (1997)</t>
  </si>
  <si>
    <t>Added J.B. Olson, Evan Grills, Colin Holderman</t>
  </si>
  <si>
    <t>Added Ben Heller, A.J. Puk, Heath Donica, Clayton Blackburn</t>
  </si>
  <si>
    <t>Added JC Ramirez</t>
  </si>
  <si>
    <t>Added Travis d'Arnaud, Pablo Ochoa</t>
  </si>
  <si>
    <t>Added Taijuan Walker</t>
  </si>
  <si>
    <t>Added Dinelson Lamet</t>
  </si>
  <si>
    <t>Added Connor Overton</t>
  </si>
  <si>
    <t>Added Matt Givin</t>
  </si>
  <si>
    <t>Added Chad Hockin, Jason Isringhausen (09/2009), Corey Seager</t>
  </si>
  <si>
    <t>Added Logan Harasta</t>
  </si>
  <si>
    <t>Added Lachlan Wells</t>
  </si>
  <si>
    <t>Added Collin Wiles</t>
  </si>
  <si>
    <t>Added Jay Groome, Adrian Rodriguez</t>
  </si>
  <si>
    <t>Added Steve Hathaway</t>
  </si>
  <si>
    <t>Added Seth Simmons</t>
  </si>
  <si>
    <t>Added Dalton Sawyer</t>
  </si>
  <si>
    <t>Added Josh Pennington (2018), Jose Hernandez</t>
  </si>
  <si>
    <t>Added Chuck Weaver</t>
  </si>
  <si>
    <t>Added Keynan Middleton</t>
  </si>
  <si>
    <t>Added Aaron Perry, Skylar Szynski</t>
  </si>
  <si>
    <t>Added Gerson Moreno, Zach Green</t>
  </si>
  <si>
    <t>Added Blake Wood (2018)</t>
  </si>
  <si>
    <t>Added Kyle Kinman</t>
  </si>
  <si>
    <t>Added Jordan Montgomery, Ryan Sherriff</t>
  </si>
  <si>
    <t>Added Grant Hockin (2018)</t>
  </si>
  <si>
    <t>Added Kevin Shackelford, Anthony Banda</t>
  </si>
  <si>
    <t>Added Steven Wilson</t>
  </si>
  <si>
    <t>Added Austin Lambright</t>
  </si>
  <si>
    <t>Added Jake Zokan, Seby Zavala, Bren Spillane, Matt Pidich, Nick Allgeyer, Cre Finfrock, Cobi Johnson</t>
  </si>
  <si>
    <t>Added Matt Mercer, Ryan Miller, Aaron Fletcher, Drew Strotman</t>
  </si>
  <si>
    <t>Added Nick Bush, Jason Bilous, Aaron Soto, Sam Bordner, Mitch McIntyre</t>
  </si>
  <si>
    <t>Added Reid Schaller, Tarik Skubal, Andrew McDonald, Bryce Montes de Oca, Tyler Holton, Nick Ernst, Garrett Hill, Travis Radke</t>
  </si>
  <si>
    <t>Added Cole Uvila, Reza Aleaziz, Glen Richardson</t>
  </si>
  <si>
    <t>Added Kevin Gadea</t>
  </si>
  <si>
    <t>Added Cody Morris, Derek Casey, Michael Murray, Sam Fuller</t>
  </si>
  <si>
    <t>Added Kyle Marman, Alex Speas, Drew Rasmussen (2016, 2017), Nick Meservey</t>
  </si>
  <si>
    <t>Added Chris Mathewson, Patrick Riehl, Brandon Koch, Kody Clemens, Riley Thompson, Javier Medina, Reyes Moronta, Steven Gingery</t>
  </si>
  <si>
    <t>Added Mitchell Kilkenny</t>
  </si>
  <si>
    <t>Added Clay Fisher, Dylan Dusek</t>
  </si>
  <si>
    <t>Added Kyri Washington</t>
  </si>
  <si>
    <t>Added Sam Carlson</t>
  </si>
  <si>
    <t>Added Noah Davis, Andrew Miller</t>
  </si>
  <si>
    <t>Added Michael Grove, Julian Smith, Jason Morgan</t>
  </si>
  <si>
    <t>Added Shane McClanahan, John Lamb, Andy Cox</t>
  </si>
  <si>
    <t>Added Cullen Dana</t>
  </si>
  <si>
    <t>Added Stephen Ridings</t>
  </si>
  <si>
    <t>Added Alger Hodgson</t>
  </si>
  <si>
    <t>Added John Parke</t>
  </si>
  <si>
    <t>Added Garrett Richards</t>
  </si>
  <si>
    <t>Added Kyle Cody, Brandon Bailey</t>
  </si>
  <si>
    <t>Added Micker Adolfo, Devin Conn</t>
  </si>
  <si>
    <t>Added Stiward Aquino</t>
  </si>
  <si>
    <t>Added Cam Hill</t>
  </si>
  <si>
    <t>Updated Andrew Chafin surgery date</t>
  </si>
  <si>
    <t>Added Edgar Arredondo</t>
  </si>
  <si>
    <t>Added Austin Franklin</t>
  </si>
  <si>
    <t>Added Luis Gamez, Brandon Leibrandt</t>
  </si>
  <si>
    <t>Added Daniel Gossett, Kendall Graveman</t>
  </si>
  <si>
    <t>Added Mario Sanchez, Brent Suter, Johnny Cueto</t>
  </si>
  <si>
    <t>Added Andrew Lantrip</t>
  </si>
  <si>
    <t>Added Cody Carroll</t>
  </si>
  <si>
    <t>Added Dustin Hunt</t>
  </si>
  <si>
    <t>Added Jacob Barnwell, Dakota Chalmers</t>
  </si>
  <si>
    <t>Added Isaiah Carranza, Rafael Martinez, Francis Martes</t>
  </si>
  <si>
    <t>Added Brooks Kriske</t>
  </si>
  <si>
    <t>Added Matt Rowland, Artie Lewicki (2018)</t>
  </si>
  <si>
    <t>Added Tim Cate, Andrew Edwards, Seth Romero</t>
  </si>
  <si>
    <t>Added Jose Mujica</t>
  </si>
  <si>
    <t>Added Randy LeBlanc (2018), Zach Featherstone, Yancarlos Baez, Miguel De Jesus</t>
  </si>
  <si>
    <t>Added Michael Kopech</t>
  </si>
  <si>
    <t>Added Chad Kuhl</t>
  </si>
  <si>
    <t>Added Sarkis Ohanian</t>
  </si>
  <si>
    <t>Added Shohei Ohtani</t>
  </si>
  <si>
    <t>Added Edgar Santana, Travis MacGregor</t>
  </si>
  <si>
    <t>Added Gabe Klobosits</t>
  </si>
  <si>
    <t>Added Yasel Antuna</t>
  </si>
  <si>
    <t>Added Didi Gregorius</t>
  </si>
  <si>
    <t>Added Quintin Torres-Costa</t>
  </si>
  <si>
    <t>Added Franklyn Kilome</t>
  </si>
  <si>
    <t>Added Tylor Fischer</t>
  </si>
  <si>
    <t>Added Jack DeGroat</t>
  </si>
  <si>
    <t>Added Lance McCullers Jr.</t>
  </si>
  <si>
    <t>Added Erick Leal</t>
  </si>
  <si>
    <t>Added Justin Marsden</t>
  </si>
  <si>
    <t>Added Luis Munoz</t>
  </si>
  <si>
    <t>Added Jairo Solis</t>
  </si>
  <si>
    <t>Corrected Jaime Schultz surgery date</t>
  </si>
  <si>
    <t>Added Travis Bergen, Ryan Thompson</t>
  </si>
  <si>
    <t>Added Nate Orf</t>
  </si>
  <si>
    <t>Added Joe Record</t>
  </si>
  <si>
    <t>Added Daniel Mahoney</t>
  </si>
  <si>
    <t>Added Roniel Raudes</t>
  </si>
  <si>
    <t>Added Chris Smith</t>
  </si>
  <si>
    <t>Added Jose Adames (2018), Salvador Perez</t>
  </si>
  <si>
    <t>Added Trey Cobb</t>
  </si>
  <si>
    <t>Added Drew Smith</t>
  </si>
  <si>
    <t>Added Matt Dermody</t>
  </si>
  <si>
    <t>Added Silvino Bracho</t>
  </si>
  <si>
    <t>Added Dane Dunning, Mark Leiter Jr.</t>
  </si>
  <si>
    <t>Added Ryan Brinley</t>
  </si>
  <si>
    <t>Added Michael Fulmer</t>
  </si>
  <si>
    <t>Added Brady Puckett</t>
  </si>
  <si>
    <t>Added Clark Beeker</t>
  </si>
  <si>
    <t>Added Corey Knebel</t>
  </si>
  <si>
    <t>Added Nik Turley, Mason Ward, Angel Vasquez</t>
  </si>
  <si>
    <t>Added Ryan Dease</t>
  </si>
  <si>
    <t>Added Hunter Greene</t>
  </si>
  <si>
    <t>Added Corey Black (2019), A.J. Ladwig</t>
  </si>
  <si>
    <t>Added Mason Englert</t>
  </si>
  <si>
    <t>Added Matt Sauer</t>
  </si>
  <si>
    <t>Added Anderson Espinoza (2019)</t>
  </si>
  <si>
    <t>Added Kyle Dowdy</t>
  </si>
  <si>
    <t>Added Jack DeGroat (2019)</t>
  </si>
  <si>
    <t>Added Owen White</t>
  </si>
  <si>
    <t>Added Braydon Fisher</t>
  </si>
  <si>
    <t>Added Garrett Davila, Nolan Watson</t>
  </si>
  <si>
    <t>Added Kyle Thomas</t>
  </si>
  <si>
    <t>Added John King, Kyle Young, Chase Ingram</t>
  </si>
  <si>
    <t>Added Carlos Rodon, Zach Pop, Peter Maris</t>
  </si>
  <si>
    <t>Added Cole Ragans (2019), Lenny Torres, Tate Budnick</t>
  </si>
  <si>
    <t>Added Peter Fairbanks (2017)</t>
  </si>
  <si>
    <t>Added Ryan Boldt</t>
  </si>
  <si>
    <t>Added Tyler Wells, Akil Baddoo, John Swanda, Jared Walsh</t>
  </si>
  <si>
    <t>Removed Kyle Marman (UCL InternalBrace)</t>
  </si>
  <si>
    <t>Added Duncan Robinson</t>
  </si>
  <si>
    <t>Added Ben Brown</t>
  </si>
  <si>
    <t>Added Cale Coshow</t>
  </si>
  <si>
    <t>Added Corey Taylor</t>
  </si>
  <si>
    <t>Added Mike Ellenbest</t>
  </si>
  <si>
    <t>Added Ashe Russell</t>
  </si>
  <si>
    <t>Added Colin Poche</t>
  </si>
  <si>
    <t>Added Victor Soteldo</t>
  </si>
  <si>
    <t>Added Breiling Eusebio</t>
  </si>
  <si>
    <t>Added Seth Nordlin, Jordan Hicks</t>
  </si>
  <si>
    <t>Added Corey Merrill, Cole Bellinger</t>
  </si>
  <si>
    <t>Added Jimmy Lambert, Ryan Burr, Trevor Bettencourt</t>
  </si>
  <si>
    <t>Added Andrew Bellatti</t>
  </si>
  <si>
    <t>Changed name from Jose Hernandez to Jose Urquidy</t>
  </si>
  <si>
    <t>Added Josh Rogers (2019), Corbin Martin, Matt Bush (2019)</t>
  </si>
  <si>
    <t>Added Stephen Greenlees</t>
  </si>
  <si>
    <t>Added Ethan Small, Peyton Burdick, Tristin English, Levi Stoudt, Michael McAvene, Chris Clarke, Josh Burgmann, Dante Biasi, Michael Limoncelli, Aaron Ochsenbein, Noah Murdock, Bryan Hoeing, Connor Lehmann, Davis Daniel, Nick Robertson, Brock Bell, Logan Gragg, Hunter McMahon, Alec Gamboa, Cody Scroggins, Chad Sykes, C.J. Stubbs, Mason Feole, Sean Mooney, Reid Morgan, Sahid Valenzuela, Justin Hooper, Lucas Knowles, Derek West, Matt Lloyd, Mitch Ragan, Alex Haynes, Cole McDonald, Evan Voliva, Jensen Elliott, Braidyn Fink, Thomas Rowan, Nic Enright, Kevin Strohschein, Blair Calvo, Keegan James, Kyle Molnar (2016), Kyle Molnar (2018), Jeremy Randolph, Brandon Walter, Tyler Osik, Mason Cole, Eric Lex, Tyler Poulin, Shane Combs, Josh Simpson, Brock Love, Dylan Shockley, Jake Walkinshaw, Montana Semmel</t>
  </si>
  <si>
    <t>Added Raynel Espinal</t>
  </si>
  <si>
    <t>Added Sam Tewes (2019)</t>
  </si>
  <si>
    <t>Added Miguel Mercedes</t>
  </si>
  <si>
    <t>Added Jordan Gore</t>
  </si>
  <si>
    <t>Added Joseph Jarneski</t>
  </si>
  <si>
    <t>Added John Fasola (2019)</t>
  </si>
  <si>
    <t>Added Boomer Biegalski</t>
  </si>
  <si>
    <t>Added Remey Reed</t>
  </si>
  <si>
    <t>Added Garrett Whitlock</t>
  </si>
  <si>
    <t>Added Jameson Taillon (2019), Patrick Ruotolo</t>
  </si>
  <si>
    <t>Added David Robertson</t>
  </si>
  <si>
    <t>Added Blake Townsend, Gus Varland, Daniel Robert</t>
  </si>
  <si>
    <t>Added Chasen Bradford</t>
  </si>
  <si>
    <t>Added Pablo Sandoval, Edouard Julien, Jhony Brito</t>
  </si>
  <si>
    <t>Added Jeremiah Estrada</t>
  </si>
  <si>
    <t>Added Peter Solomon</t>
  </si>
  <si>
    <t>Added Sal Giardina</t>
  </si>
  <si>
    <t>Added Tim Mayza</t>
  </si>
  <si>
    <t>Added Jose Alberro</t>
  </si>
  <si>
    <t>Added Ricky Karcher</t>
  </si>
  <si>
    <t>Added Erik Sabrowski</t>
  </si>
  <si>
    <t>Added Pedro Avila</t>
  </si>
  <si>
    <t>Added Steven Wright</t>
  </si>
  <si>
    <t>Added Trey Benton</t>
  </si>
  <si>
    <t>Added Aaron Hicks</t>
  </si>
  <si>
    <t>Added Kutter Crawford, Adam Warren</t>
  </si>
  <si>
    <t>Added Kwang Hyun Kim</t>
  </si>
  <si>
    <t>Added Michael Montero</t>
  </si>
  <si>
    <t>Added Eric Pardinho</t>
  </si>
  <si>
    <t>Added Jose Soriano</t>
  </si>
  <si>
    <t>Added Carlos Suniaga</t>
  </si>
  <si>
    <t>Added Jamal Wade, Nolan Hoffman</t>
  </si>
  <si>
    <t>Added Hunter Schryver</t>
  </si>
  <si>
    <t>Added Daniel Acosta, Leoner Colina, Preston Gainey (2019), Blake Lillis, Alec Kenilvort, Dantel Ramirez, Lun Zhao</t>
  </si>
  <si>
    <t>Added Juniel Querecuto, Caleb Dirks, Luis Mora</t>
  </si>
  <si>
    <t>Added Sebastian Elizalde, Aaron Fossas, Connor Sadzeck (2019), Luis Severino, Preston Gainey (2018), Drake Owenby, Peter Strzelecki, Christian Trent</t>
  </si>
  <si>
    <t>Added Gil Patterson, Luis Amaya, Jasier Herrera, Jordan Johnson, Caleb Simpson, Brac Warren, Kervin Castro, Jesus Reyes, Nathan Bannister, Mike Franco, Scott Engler, Scott Williams, Luke Lanphere, Jackson Stoeckinger</t>
  </si>
  <si>
    <t>Added Matt Festa</t>
  </si>
  <si>
    <t>Added Victor Gonzalez, Matt Carasiti</t>
  </si>
  <si>
    <t>Added Conner O'Neil</t>
  </si>
  <si>
    <t>Added Joey Wentz</t>
  </si>
  <si>
    <t>Added Tyler Beede</t>
  </si>
  <si>
    <t>Added Andres Munoz, Reggie Lawson</t>
  </si>
  <si>
    <t>Added Noah Syndergaard</t>
  </si>
  <si>
    <t>Added Max Roberts</t>
  </si>
  <si>
    <t>Added Blaine Hardy</t>
  </si>
  <si>
    <t>Added Chris Sale, Trevor Bettencourt (2014), Connor Van Scoyoc</t>
  </si>
  <si>
    <t>Added Ryan Poe</t>
  </si>
  <si>
    <t>Added Jean Casanova</t>
  </si>
  <si>
    <t>Added Nick Hernandez</t>
  </si>
  <si>
    <t>Added Jon Olsen</t>
  </si>
  <si>
    <t>Added Yerry De Los Santos</t>
  </si>
  <si>
    <t>Added John Brebbia</t>
  </si>
  <si>
    <t>Added J.T. Ginn, Clayton Beeter, Tyler Brown, Kade Mechals, Carson Ragsdale, Spencer Strider, Bailey Horn, Brandon Young, Graham Hoffman, Brian Van Belle, Ben Leeper, Scott Kobos, Graham Lawson, Zack Matthews, Kale Emshoff, Clay Aguilar, Buddy Hayward, Billy Sullivan, Ty Duvall, Wil Jensen</t>
  </si>
  <si>
    <t>Added Ty Blach</t>
  </si>
  <si>
    <t>Added Justin Anderson, Trey Wingenter</t>
  </si>
  <si>
    <t>Added Dax Fulton, Peter Lambert</t>
  </si>
  <si>
    <t>TJ Surgeries</t>
  </si>
  <si>
    <t>Average Age</t>
  </si>
  <si>
    <t>High School State</t>
  </si>
  <si>
    <t>Regulations?</t>
  </si>
  <si>
    <t>Mandated Rest?</t>
  </si>
  <si>
    <t>P TJ Surgeries</t>
  </si>
  <si>
    <t>State Population</t>
  </si>
  <si>
    <t>MLB TJ Surgeries</t>
  </si>
  <si>
    <t>US, warm climate</t>
  </si>
  <si>
    <t>US, cool climate</t>
  </si>
  <si>
    <t>Non-US</t>
  </si>
  <si>
    <t>Player Group</t>
  </si>
  <si>
    <t>Position Players</t>
  </si>
  <si>
    <t>January</t>
  </si>
  <si>
    <t>February</t>
  </si>
  <si>
    <t>March</t>
  </si>
  <si>
    <t>April</t>
  </si>
  <si>
    <t>May</t>
  </si>
  <si>
    <t>June</t>
  </si>
  <si>
    <t>July</t>
  </si>
  <si>
    <t>August</t>
  </si>
  <si>
    <t>September</t>
  </si>
  <si>
    <t>October</t>
  </si>
  <si>
    <t>November</t>
  </si>
  <si>
    <t>December</t>
  </si>
  <si>
    <t>Vermont</t>
  </si>
  <si>
    <t>Dups</t>
  </si>
  <si>
    <t>Repeat</t>
  </si>
  <si>
    <t>FirstName</t>
  </si>
  <si>
    <t>LastName</t>
  </si>
  <si>
    <t xml:space="preserve">PlayerID </t>
  </si>
  <si>
    <t>MLB Return (everyone)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</si>
</sst>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67" formatCode="mm/dd/yyyy"/>
  </numFmts>
  <fonts count="9">
    <font>
      <sz val="10"/>
      <color rgb="FF000000"/>
      <name val="Arial"/>
    </font>
    <font>
      <b/>
      <sz val="10"/>
      <name val="Arial"/>
      <family val="2"/>
    </font>
    <font>
      <sz val="10"/>
      <name val="Arial"/>
      <family val="2"/>
    </font>
    <font>
      <sz val="10"/>
      <color rgb="FF000000"/>
      <name val="Arial"/>
      <family val="2"/>
    </font>
    <font>
      <sz val="10"/>
      <name val="Arial"/>
      <family val="2"/>
    </font>
    <font>
      <sz val="10"/>
      <name val="Arial"/>
      <family val="2"/>
    </font>
    <font>
      <u/>
      <sz val="10"/>
      <color rgb="FF0000FF"/>
      <name val="Arial"/>
      <family val="2"/>
    </font>
    <font>
      <b/>
      <sz val="10"/>
      <color rgb="FF000000"/>
      <name val="Arial"/>
      <family val="2"/>
    </font>
    <font>
      <sz val="10"/>
      <color rgb="FF000000"/>
      <name val="Arial"/>
      <family val="2"/>
    </font>
  </fonts>
  <fills count="6">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D9D9D9"/>
        <bgColor rgb="FFD9D9D9"/>
      </patternFill>
    </fill>
    <fill>
      <patternFill patternType="solid">
        <fgColor rgb="FFF3F3F3"/>
        <bgColor rgb="FFF3F3F3"/>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78">
    <xf numFmtId="0" fontId="0" fillId="0" borderId="0" xfId="0" applyFont="1" applyAlignment="1"/>
    <xf numFmtId="0" fontId="1" fillId="0" borderId="0" xfId="0" applyFont="1" applyAlignment="1"/>
    <xf numFmtId="0" fontId="1" fillId="0" borderId="0" xfId="0" applyFont="1" applyAlignment="1">
      <alignment horizontal="center"/>
    </xf>
    <xf numFmtId="0" fontId="1" fillId="0" borderId="0" xfId="0" applyFont="1" applyAlignment="1">
      <alignment horizontal="center" wrapText="1"/>
    </xf>
    <xf numFmtId="164" fontId="1" fillId="0" borderId="0" xfId="0" applyNumberFormat="1" applyFont="1" applyAlignment="1">
      <alignment horizontal="center" wrapText="1"/>
    </xf>
    <xf numFmtId="165" fontId="1" fillId="0" borderId="0" xfId="0" applyNumberFormat="1" applyFont="1" applyAlignment="1"/>
    <xf numFmtId="166" fontId="1" fillId="0" borderId="0" xfId="0" applyNumberFormat="1" applyFont="1" applyAlignment="1"/>
    <xf numFmtId="0" fontId="2" fillId="0" borderId="0" xfId="0" applyFont="1" applyAlignment="1"/>
    <xf numFmtId="14" fontId="2" fillId="0" borderId="0" xfId="0" applyNumberFormat="1" applyFont="1" applyAlignment="1"/>
    <xf numFmtId="0" fontId="2" fillId="0" borderId="0" xfId="0" applyFont="1" applyAlignment="1">
      <alignment horizontal="center"/>
    </xf>
    <xf numFmtId="0" fontId="3" fillId="2" borderId="0" xfId="0" applyFont="1" applyFill="1" applyAlignment="1">
      <alignment horizontal="center"/>
    </xf>
    <xf numFmtId="14" fontId="2" fillId="0" borderId="0" xfId="0" applyNumberFormat="1" applyFont="1" applyAlignment="1">
      <alignment horizontal="center"/>
    </xf>
    <xf numFmtId="164" fontId="2" fillId="0" borderId="0" xfId="0" applyNumberFormat="1" applyFont="1" applyAlignment="1">
      <alignment horizontal="center"/>
    </xf>
    <xf numFmtId="165" fontId="2" fillId="0" borderId="0" xfId="0" applyNumberFormat="1" applyFont="1"/>
    <xf numFmtId="166" fontId="2" fillId="0" borderId="0" xfId="0" applyNumberFormat="1" applyFont="1"/>
    <xf numFmtId="14" fontId="2" fillId="0" borderId="0" xfId="0" applyNumberFormat="1" applyFont="1" applyAlignment="1"/>
    <xf numFmtId="0" fontId="4" fillId="0" borderId="0" xfId="0" applyFont="1" applyAlignment="1"/>
    <xf numFmtId="14" fontId="4" fillId="0" borderId="0" xfId="0" applyNumberFormat="1" applyFont="1" applyAlignment="1">
      <alignment horizontal="right"/>
    </xf>
    <xf numFmtId="0" fontId="4" fillId="0" borderId="0" xfId="0" applyFont="1" applyAlignment="1">
      <alignment horizontal="center"/>
    </xf>
    <xf numFmtId="14" fontId="4" fillId="0" borderId="0" xfId="0" applyNumberFormat="1" applyFont="1" applyAlignment="1"/>
    <xf numFmtId="164" fontId="4" fillId="0" borderId="0" xfId="0" applyNumberFormat="1" applyFont="1" applyAlignment="1">
      <alignment horizontal="center"/>
    </xf>
    <xf numFmtId="0" fontId="4" fillId="0" borderId="0" xfId="0" applyFont="1" applyAlignment="1">
      <alignment horizontal="right"/>
    </xf>
    <xf numFmtId="14" fontId="4" fillId="0" borderId="0" xfId="0" applyNumberFormat="1" applyFont="1" applyAlignment="1"/>
    <xf numFmtId="0" fontId="4" fillId="0" borderId="0" xfId="0" applyFont="1" applyAlignment="1"/>
    <xf numFmtId="165" fontId="4" fillId="0" borderId="0" xfId="0" applyNumberFormat="1" applyFont="1" applyAlignment="1"/>
    <xf numFmtId="166" fontId="4" fillId="0" borderId="0" xfId="0" applyNumberFormat="1" applyFont="1" applyAlignment="1"/>
    <xf numFmtId="0" fontId="2" fillId="0" borderId="0" xfId="0" applyFont="1" applyAlignment="1">
      <alignment horizontal="center"/>
    </xf>
    <xf numFmtId="14" fontId="4" fillId="0" borderId="0" xfId="0" applyNumberFormat="1" applyFont="1" applyAlignment="1">
      <alignment horizontal="right"/>
    </xf>
    <xf numFmtId="14" fontId="4" fillId="0" borderId="0" xfId="0" applyNumberFormat="1" applyFont="1" applyAlignment="1"/>
    <xf numFmtId="14" fontId="4" fillId="0" borderId="0" xfId="0" applyNumberFormat="1" applyFont="1" applyAlignment="1">
      <alignment horizontal="right"/>
    </xf>
    <xf numFmtId="0" fontId="4" fillId="0" borderId="0" xfId="0" applyFont="1" applyAlignment="1">
      <alignment horizontal="center"/>
    </xf>
    <xf numFmtId="14" fontId="4" fillId="0" borderId="0" xfId="0" applyNumberFormat="1" applyFont="1" applyAlignment="1">
      <alignment horizontal="center"/>
    </xf>
    <xf numFmtId="0" fontId="2" fillId="0" borderId="0" xfId="0" applyFont="1" applyAlignment="1">
      <alignment horizontal="center"/>
    </xf>
    <xf numFmtId="167" fontId="2" fillId="0" borderId="0" xfId="0" applyNumberFormat="1" applyFont="1" applyAlignment="1"/>
    <xf numFmtId="0" fontId="4" fillId="0" borderId="0" xfId="0" applyFont="1" applyAlignment="1"/>
    <xf numFmtId="14" fontId="4" fillId="0" borderId="0" xfId="0" applyNumberFormat="1" applyFont="1" applyAlignment="1">
      <alignment horizontal="right"/>
    </xf>
    <xf numFmtId="14" fontId="4" fillId="0" borderId="0" xfId="0" applyNumberFormat="1" applyFont="1" applyAlignment="1">
      <alignment horizontal="center"/>
    </xf>
    <xf numFmtId="14" fontId="4" fillId="3" borderId="0" xfId="0" applyNumberFormat="1" applyFont="1" applyFill="1" applyAlignment="1"/>
    <xf numFmtId="14" fontId="2" fillId="0" borderId="0" xfId="0" applyNumberFormat="1" applyFont="1" applyAlignment="1">
      <alignment horizontal="center"/>
    </xf>
    <xf numFmtId="14" fontId="4" fillId="0" borderId="0" xfId="0" applyNumberFormat="1" applyFont="1" applyAlignment="1">
      <alignment horizontal="center"/>
    </xf>
    <xf numFmtId="164" fontId="2" fillId="0" borderId="0" xfId="0" applyNumberFormat="1" applyFont="1" applyAlignment="1">
      <alignment horizontal="center"/>
    </xf>
    <xf numFmtId="14" fontId="4" fillId="0" borderId="0" xfId="0" applyNumberFormat="1" applyFont="1" applyAlignment="1">
      <alignment horizontal="center"/>
    </xf>
    <xf numFmtId="164" fontId="4" fillId="0" borderId="0" xfId="0" applyNumberFormat="1" applyFont="1" applyAlignment="1">
      <alignment horizontal="center"/>
    </xf>
    <xf numFmtId="0" fontId="2" fillId="2" borderId="0" xfId="0" applyFont="1" applyFill="1" applyAlignment="1"/>
    <xf numFmtId="4" fontId="2" fillId="0" borderId="0" xfId="0" applyNumberFormat="1" applyFont="1" applyAlignment="1"/>
    <xf numFmtId="165" fontId="2" fillId="0" borderId="0" xfId="0" applyNumberFormat="1" applyFont="1" applyAlignment="1"/>
    <xf numFmtId="166" fontId="2" fillId="0" borderId="0" xfId="0" applyNumberFormat="1" applyFont="1" applyAlignment="1"/>
    <xf numFmtId="0" fontId="5" fillId="0" borderId="0" xfId="0" applyFont="1" applyAlignment="1">
      <alignment horizontal="center"/>
    </xf>
    <xf numFmtId="0" fontId="4" fillId="0" borderId="0" xfId="0" applyFont="1" applyAlignment="1">
      <alignment horizontal="center"/>
    </xf>
    <xf numFmtId="14" fontId="4" fillId="3" borderId="0" xfId="0" applyNumberFormat="1" applyFont="1" applyFill="1" applyAlignment="1">
      <alignment horizontal="center"/>
    </xf>
    <xf numFmtId="0" fontId="5" fillId="0" borderId="0" xfId="0" applyFont="1" applyAlignment="1">
      <alignment horizontal="center"/>
    </xf>
    <xf numFmtId="164" fontId="5" fillId="0" borderId="0" xfId="0" applyNumberFormat="1" applyFont="1" applyAlignment="1">
      <alignment horizontal="center"/>
    </xf>
    <xf numFmtId="14" fontId="4" fillId="3" borderId="0" xfId="0" applyNumberFormat="1" applyFont="1" applyFill="1" applyAlignment="1">
      <alignment horizontal="center"/>
    </xf>
    <xf numFmtId="0" fontId="5" fillId="0" borderId="0" xfId="0" applyFont="1" applyAlignment="1">
      <alignment horizontal="left"/>
    </xf>
    <xf numFmtId="14" fontId="5" fillId="0" borderId="0" xfId="0" applyNumberFormat="1" applyFont="1" applyAlignment="1">
      <alignment horizontal="right"/>
    </xf>
    <xf numFmtId="14" fontId="5" fillId="0" borderId="0" xfId="0" applyNumberFormat="1" applyFont="1" applyAlignment="1">
      <alignment horizontal="center"/>
    </xf>
    <xf numFmtId="164" fontId="5" fillId="0" borderId="0" xfId="0" applyNumberFormat="1" applyFont="1" applyAlignment="1">
      <alignment horizontal="center"/>
    </xf>
    <xf numFmtId="165" fontId="5" fillId="0" borderId="0" xfId="0" applyNumberFormat="1" applyFont="1" applyAlignment="1">
      <alignment horizontal="left"/>
    </xf>
    <xf numFmtId="166" fontId="5"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0" fontId="5" fillId="0" borderId="0" xfId="0" applyFont="1" applyAlignment="1">
      <alignment horizontal="center"/>
    </xf>
    <xf numFmtId="14" fontId="5" fillId="0" borderId="0" xfId="0" applyNumberFormat="1" applyFont="1" applyAlignment="1">
      <alignment horizontal="center"/>
    </xf>
    <xf numFmtId="0" fontId="1" fillId="0" borderId="0" xfId="0" applyFont="1" applyAlignment="1">
      <alignment horizontal="center" wrapText="1"/>
    </xf>
    <xf numFmtId="0" fontId="1" fillId="0" borderId="0" xfId="0" applyFont="1" applyAlignment="1">
      <alignment wrapText="1"/>
    </xf>
    <xf numFmtId="1" fontId="1" fillId="0" borderId="0" xfId="0" applyNumberFormat="1" applyFont="1" applyAlignment="1">
      <alignment horizontal="center"/>
    </xf>
    <xf numFmtId="0" fontId="1" fillId="0" borderId="0" xfId="0" applyFont="1" applyAlignment="1">
      <alignment horizontal="left"/>
    </xf>
    <xf numFmtId="1" fontId="2" fillId="0" borderId="0" xfId="0" applyNumberFormat="1" applyFont="1" applyAlignment="1">
      <alignment horizontal="center"/>
    </xf>
    <xf numFmtId="2" fontId="2" fillId="0" borderId="0" xfId="0" applyNumberFormat="1" applyFont="1" applyAlignment="1">
      <alignment horizontal="left"/>
    </xf>
    <xf numFmtId="2"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xf>
    <xf numFmtId="0" fontId="1" fillId="3" borderId="0" xfId="0" applyFont="1" applyFill="1" applyAlignment="1">
      <alignment horizontal="center"/>
    </xf>
    <xf numFmtId="0" fontId="1" fillId="0" borderId="0" xfId="0" applyFont="1"/>
    <xf numFmtId="0" fontId="1" fillId="0" borderId="0" xfId="0" applyFont="1" applyAlignment="1">
      <alignment horizontal="right"/>
    </xf>
    <xf numFmtId="14" fontId="1" fillId="0" borderId="0" xfId="0" applyNumberFormat="1" applyFont="1" applyAlignment="1"/>
    <xf numFmtId="0" fontId="1" fillId="3" borderId="0" xfId="0" applyFont="1" applyFill="1" applyAlignment="1"/>
    <xf numFmtId="0" fontId="2" fillId="0" borderId="0" xfId="0" applyFont="1" applyAlignment="1">
      <alignment horizontal="right"/>
    </xf>
    <xf numFmtId="0" fontId="2" fillId="0" borderId="0" xfId="0" applyFont="1" applyAlignment="1"/>
    <xf numFmtId="14" fontId="2" fillId="0" borderId="0" xfId="0" applyNumberFormat="1" applyFont="1"/>
    <xf numFmtId="14" fontId="2" fillId="0" borderId="0" xfId="0" applyNumberFormat="1" applyFont="1"/>
    <xf numFmtId="0" fontId="4" fillId="0" borderId="0" xfId="0" applyFont="1" applyAlignment="1">
      <alignment horizontal="right"/>
    </xf>
    <xf numFmtId="0" fontId="4" fillId="0" borderId="0" xfId="0" applyFont="1" applyAlignment="1">
      <alignment horizontal="right"/>
    </xf>
    <xf numFmtId="0" fontId="1" fillId="3" borderId="0" xfId="0" applyFont="1" applyFill="1" applyAlignment="1">
      <alignment horizontal="center"/>
    </xf>
    <xf numFmtId="0" fontId="1" fillId="3" borderId="0" xfId="0" applyFont="1" applyFill="1"/>
    <xf numFmtId="166" fontId="1" fillId="3" borderId="0" xfId="0" applyNumberFormat="1" applyFont="1" applyFill="1" applyAlignment="1">
      <alignment horizontal="center"/>
    </xf>
    <xf numFmtId="14" fontId="1" fillId="3" borderId="0" xfId="0" applyNumberFormat="1" applyFont="1" applyFill="1" applyAlignment="1">
      <alignment horizontal="center"/>
    </xf>
    <xf numFmtId="0" fontId="2" fillId="0" borderId="0" xfId="0" applyFont="1" applyAlignment="1">
      <alignment horizontal="right"/>
    </xf>
    <xf numFmtId="0" fontId="2" fillId="0" borderId="0" xfId="0" applyFont="1"/>
    <xf numFmtId="14" fontId="2" fillId="0" borderId="0" xfId="0" applyNumberFormat="1" applyFont="1" applyAlignment="1"/>
    <xf numFmtId="166" fontId="1" fillId="3" borderId="0" xfId="0" applyNumberFormat="1" applyFont="1" applyFill="1" applyAlignment="1">
      <alignment horizontal="center"/>
    </xf>
    <xf numFmtId="0" fontId="6" fillId="0" borderId="0" xfId="0" applyFont="1" applyAlignment="1"/>
    <xf numFmtId="0" fontId="2" fillId="0" borderId="4" xfId="0" applyFont="1" applyBorder="1" applyAlignment="1"/>
    <xf numFmtId="0" fontId="2" fillId="0" borderId="5" xfId="0" applyFont="1" applyBorder="1"/>
    <xf numFmtId="0" fontId="1" fillId="0" borderId="6" xfId="0" applyFont="1"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65" fontId="2" fillId="0" borderId="0" xfId="0" applyNumberFormat="1" applyFont="1" applyAlignment="1">
      <alignment horizontal="center"/>
    </xf>
    <xf numFmtId="165" fontId="2" fillId="0" borderId="5" xfId="0" applyNumberFormat="1" applyFont="1" applyBorder="1" applyAlignment="1">
      <alignment horizontal="center"/>
    </xf>
    <xf numFmtId="165" fontId="1" fillId="3" borderId="4" xfId="0" applyNumberFormat="1" applyFont="1" applyFill="1" applyBorder="1" applyAlignment="1">
      <alignment horizontal="center"/>
    </xf>
    <xf numFmtId="164" fontId="1" fillId="3" borderId="0" xfId="0" applyNumberFormat="1" applyFont="1" applyFill="1" applyAlignment="1">
      <alignment horizontal="center"/>
    </xf>
    <xf numFmtId="9" fontId="1" fillId="3" borderId="0" xfId="0" applyNumberFormat="1" applyFont="1" applyFill="1" applyAlignment="1">
      <alignment horizontal="center"/>
    </xf>
    <xf numFmtId="0" fontId="1" fillId="3" borderId="0" xfId="0"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9" fontId="1" fillId="3" borderId="0" xfId="0" applyNumberFormat="1" applyFont="1" applyFill="1" applyAlignment="1">
      <alignment horizontal="center"/>
    </xf>
    <xf numFmtId="164" fontId="1" fillId="3" borderId="4" xfId="0" applyNumberFormat="1" applyFont="1" applyFill="1" applyBorder="1" applyAlignment="1">
      <alignment horizontal="center"/>
    </xf>
    <xf numFmtId="0" fontId="1" fillId="3" borderId="5" xfId="0" applyFont="1" applyFill="1" applyBorder="1" applyAlignment="1">
      <alignment horizontal="center"/>
    </xf>
    <xf numFmtId="164" fontId="8" fillId="4" borderId="9" xfId="0" applyNumberFormat="1" applyFont="1" applyFill="1" applyBorder="1" applyAlignment="1">
      <alignment horizontal="center"/>
    </xf>
    <xf numFmtId="164" fontId="8" fillId="4" borderId="11" xfId="0" applyNumberFormat="1" applyFont="1" applyFill="1" applyBorder="1" applyAlignment="1">
      <alignment horizontal="center"/>
    </xf>
    <xf numFmtId="164" fontId="8" fillId="4" borderId="10" xfId="0" applyNumberFormat="1" applyFont="1" applyFill="1" applyBorder="1" applyAlignment="1">
      <alignment horizontal="center"/>
    </xf>
    <xf numFmtId="164" fontId="7" fillId="4" borderId="9" xfId="0" applyNumberFormat="1" applyFont="1" applyFill="1" applyBorder="1" applyAlignment="1">
      <alignment horizontal="center"/>
    </xf>
    <xf numFmtId="164" fontId="7" fillId="4" borderId="11" xfId="0" applyNumberFormat="1" applyFont="1" applyFill="1" applyBorder="1" applyAlignment="1">
      <alignment horizontal="center"/>
    </xf>
    <xf numFmtId="9" fontId="7" fillId="4" borderId="11" xfId="0" applyNumberFormat="1" applyFont="1" applyFill="1" applyBorder="1" applyAlignment="1">
      <alignment horizontal="center"/>
    </xf>
    <xf numFmtId="0" fontId="7" fillId="4" borderId="11" xfId="0" applyFont="1" applyFill="1" applyBorder="1" applyAlignment="1">
      <alignment horizontal="center"/>
    </xf>
    <xf numFmtId="0" fontId="7" fillId="4" borderId="10" xfId="0" applyFont="1" applyFill="1" applyBorder="1" applyAlignment="1">
      <alignment horizontal="center"/>
    </xf>
    <xf numFmtId="164" fontId="2" fillId="0" borderId="0" xfId="0" applyNumberFormat="1" applyFont="1" applyAlignment="1"/>
    <xf numFmtId="4" fontId="1" fillId="0" borderId="0" xfId="0" applyNumberFormat="1" applyFont="1" applyAlignment="1">
      <alignment horizontal="center"/>
    </xf>
    <xf numFmtId="165" fontId="1" fillId="3" borderId="4" xfId="0" applyNumberFormat="1" applyFont="1" applyFill="1" applyBorder="1" applyAlignment="1">
      <alignment horizontal="center"/>
    </xf>
    <xf numFmtId="0" fontId="1" fillId="3" borderId="5" xfId="0" applyFont="1" applyFill="1" applyBorder="1" applyAlignment="1">
      <alignment horizontal="center"/>
    </xf>
    <xf numFmtId="3" fontId="1" fillId="3" borderId="5" xfId="0" applyNumberFormat="1" applyFont="1" applyFill="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165" fontId="1" fillId="3" borderId="6" xfId="0" applyNumberFormat="1" applyFont="1" applyFill="1" applyBorder="1" applyAlignment="1">
      <alignment horizontal="center"/>
    </xf>
    <xf numFmtId="9" fontId="1" fillId="3" borderId="8" xfId="0" applyNumberFormat="1" applyFont="1" applyFill="1" applyBorder="1" applyAlignment="1">
      <alignment horizontal="center"/>
    </xf>
    <xf numFmtId="0" fontId="1" fillId="3" borderId="7" xfId="0" applyFont="1" applyFill="1" applyBorder="1" applyAlignment="1">
      <alignment horizontal="center"/>
    </xf>
    <xf numFmtId="3" fontId="1" fillId="3" borderId="7" xfId="0" applyNumberFormat="1" applyFont="1" applyFill="1" applyBorder="1" applyAlignment="1">
      <alignment horizontal="center"/>
    </xf>
    <xf numFmtId="165" fontId="1" fillId="4" borderId="9" xfId="0" applyNumberFormat="1" applyFont="1" applyFill="1" applyBorder="1" applyAlignment="1">
      <alignment horizontal="center"/>
    </xf>
    <xf numFmtId="9" fontId="1" fillId="4" borderId="11" xfId="0" applyNumberFormat="1" applyFont="1" applyFill="1" applyBorder="1" applyAlignment="1">
      <alignment horizontal="center"/>
    </xf>
    <xf numFmtId="0" fontId="1" fillId="4" borderId="10" xfId="0" applyFont="1" applyFill="1" applyBorder="1" applyAlignment="1">
      <alignment horizontal="center"/>
    </xf>
    <xf numFmtId="164" fontId="1" fillId="4" borderId="11" xfId="0" applyNumberFormat="1" applyFont="1" applyFill="1" applyBorder="1" applyAlignment="1">
      <alignment horizontal="center"/>
    </xf>
    <xf numFmtId="0" fontId="2" fillId="3" borderId="0" xfId="0" applyFont="1" applyFill="1"/>
    <xf numFmtId="1" fontId="1" fillId="3" borderId="0" xfId="0" applyNumberFormat="1" applyFont="1" applyFill="1" applyAlignment="1">
      <alignment horizontal="center"/>
    </xf>
    <xf numFmtId="0" fontId="1" fillId="0" borderId="0" xfId="0" applyFont="1" applyAlignment="1">
      <alignment horizontal="center"/>
    </xf>
    <xf numFmtId="0" fontId="2" fillId="5" borderId="0" xfId="0" applyFont="1" applyFill="1" applyAlignment="1">
      <alignment horizontal="center"/>
    </xf>
    <xf numFmtId="1" fontId="2" fillId="0" borderId="0" xfId="0" applyNumberFormat="1" applyFont="1" applyAlignment="1">
      <alignment horizontal="center"/>
    </xf>
    <xf numFmtId="0" fontId="2" fillId="0" borderId="0" xfId="0" quotePrefix="1" applyFont="1" applyAlignment="1">
      <alignment horizontal="center"/>
    </xf>
    <xf numFmtId="1" fontId="1" fillId="3" borderId="0" xfId="0" applyNumberFormat="1" applyFont="1" applyFill="1" applyAlignment="1">
      <alignment horizontal="center"/>
    </xf>
    <xf numFmtId="9" fontId="2" fillId="0" borderId="0" xfId="0" applyNumberFormat="1" applyFont="1" applyAlignment="1">
      <alignment horizontal="center"/>
    </xf>
    <xf numFmtId="9" fontId="4" fillId="0" borderId="0" xfId="0" applyNumberFormat="1" applyFont="1" applyAlignment="1">
      <alignment horizontal="center"/>
    </xf>
    <xf numFmtId="0" fontId="3" fillId="2" borderId="0" xfId="0" applyFont="1" applyFill="1" applyAlignment="1"/>
    <xf numFmtId="0" fontId="2" fillId="3" borderId="0" xfId="0" applyFont="1" applyFill="1" applyAlignment="1">
      <alignment horizontal="right" wrapText="1"/>
    </xf>
    <xf numFmtId="0" fontId="2" fillId="0" borderId="0" xfId="0" applyFont="1" applyAlignment="1">
      <alignment horizontal="right" wrapText="1"/>
    </xf>
    <xf numFmtId="14" fontId="2" fillId="0" borderId="0" xfId="0" applyNumberFormat="1" applyFont="1" applyAlignment="1">
      <alignment horizontal="left"/>
    </xf>
    <xf numFmtId="0" fontId="1" fillId="0" borderId="0" xfId="0" applyFont="1" applyAlignment="1">
      <alignment wrapText="1"/>
    </xf>
    <xf numFmtId="0" fontId="2" fillId="0" borderId="0" xfId="0" applyFont="1" applyAlignment="1">
      <alignment wrapText="1"/>
    </xf>
    <xf numFmtId="3" fontId="1" fillId="0" borderId="0" xfId="0" applyNumberFormat="1" applyFont="1" applyAlignment="1">
      <alignment horizontal="center"/>
    </xf>
    <xf numFmtId="3" fontId="1" fillId="0" borderId="0" xfId="0" applyNumberFormat="1" applyFont="1" applyAlignment="1"/>
    <xf numFmtId="3" fontId="2" fillId="0" borderId="0" xfId="0" applyNumberFormat="1" applyFont="1" applyAlignment="1"/>
    <xf numFmtId="165" fontId="2" fillId="0" borderId="0" xfId="0" applyNumberFormat="1" applyFont="1" applyAlignment="1">
      <alignment horizontal="center"/>
    </xf>
    <xf numFmtId="3" fontId="2" fillId="0" borderId="0" xfId="0" applyNumberFormat="1" applyFont="1" applyAlignment="1">
      <alignment horizontal="center"/>
    </xf>
    <xf numFmtId="3" fontId="2" fillId="0" borderId="0" xfId="0" applyNumberFormat="1" applyFont="1"/>
    <xf numFmtId="3" fontId="2" fillId="0" borderId="0" xfId="0" applyNumberFormat="1" applyFont="1" applyAlignment="1">
      <alignment horizontal="center"/>
    </xf>
    <xf numFmtId="9" fontId="2" fillId="0" borderId="0" xfId="0" applyNumberFormat="1" applyFont="1"/>
    <xf numFmtId="9" fontId="2" fillId="0" borderId="0" xfId="0" applyNumberFormat="1" applyFont="1" applyAlignment="1"/>
    <xf numFmtId="0" fontId="0" fillId="0" borderId="0" xfId="0" applyFont="1" applyAlignment="1"/>
    <xf numFmtId="0" fontId="3" fillId="0" borderId="0" xfId="0" applyFont="1" applyAlignment="1"/>
    <xf numFmtId="0" fontId="1" fillId="3" borderId="0" xfId="0" applyFont="1" applyFill="1" applyAlignment="1">
      <alignment horizontal="center"/>
    </xf>
    <xf numFmtId="0" fontId="0" fillId="0" borderId="0" xfId="0" applyFont="1" applyAlignment="1"/>
    <xf numFmtId="0" fontId="1" fillId="3" borderId="0" xfId="0" applyFont="1" applyFill="1" applyAlignment="1">
      <alignment horizontal="center"/>
    </xf>
    <xf numFmtId="0" fontId="0" fillId="0" borderId="0" xfId="0" applyFont="1" applyAlignment="1"/>
    <xf numFmtId="0" fontId="1" fillId="4" borderId="9" xfId="0" applyFont="1" applyFill="1" applyBorder="1" applyAlignment="1">
      <alignment horizontal="center"/>
    </xf>
    <xf numFmtId="0" fontId="2" fillId="0" borderId="10" xfId="0" applyFont="1" applyBorder="1"/>
    <xf numFmtId="0" fontId="1" fillId="3" borderId="1" xfId="0" applyFont="1" applyFill="1" applyBorder="1" applyAlignment="1">
      <alignment horizontal="center"/>
    </xf>
    <xf numFmtId="0" fontId="2" fillId="0" borderId="2" xfId="0" applyFont="1" applyBorder="1"/>
    <xf numFmtId="0" fontId="2" fillId="0" borderId="3" xfId="0" applyFont="1" applyBorder="1"/>
    <xf numFmtId="0" fontId="1" fillId="0" borderId="1" xfId="0" applyFont="1" applyBorder="1" applyAlignment="1">
      <alignment horizontal="center"/>
    </xf>
    <xf numFmtId="0" fontId="2" fillId="0" borderId="6" xfId="0" applyFont="1" applyBorder="1"/>
    <xf numFmtId="0" fontId="1" fillId="0" borderId="3" xfId="0" applyFont="1" applyBorder="1" applyAlignment="1">
      <alignment horizontal="center"/>
    </xf>
    <xf numFmtId="0" fontId="2" fillId="0" borderId="7" xfId="0" applyFont="1" applyBorder="1"/>
    <xf numFmtId="0" fontId="1" fillId="3" borderId="2" xfId="0" applyFont="1" applyFill="1" applyBorder="1" applyAlignment="1">
      <alignment horizontal="center"/>
    </xf>
    <xf numFmtId="0" fontId="7" fillId="4" borderId="9" xfId="0" applyFont="1" applyFill="1" applyBorder="1" applyAlignment="1">
      <alignment horizontal="center"/>
    </xf>
    <xf numFmtId="14" fontId="2" fillId="3" borderId="0" xfId="0" applyNumberFormat="1" applyFont="1" applyFill="1" applyAlignment="1">
      <alignment horizontal="left"/>
    </xf>
  </cellXfs>
  <cellStyles count="1">
    <cellStyle name="Normal" xfId="0" builtinId="0"/>
  </cellStyles>
  <dxfs count="5">
    <dxf>
      <fill>
        <patternFill patternType="solid">
          <fgColor rgb="FFEFEFEF"/>
          <bgColor rgb="FFEFEFEF"/>
        </patternFill>
      </fill>
    </dxf>
    <dxf>
      <fill>
        <patternFill patternType="solid">
          <fgColor rgb="FFF3F3F3"/>
          <bgColor rgb="FFF3F3F3"/>
        </patternFill>
      </fill>
    </dxf>
    <dxf>
      <fill>
        <patternFill patternType="solid">
          <fgColor rgb="FFEFEFEF"/>
          <bgColor rgb="FFEFEFEF"/>
        </patternFill>
      </fill>
    </dxf>
    <dxf>
      <fill>
        <patternFill patternType="solid">
          <fgColor rgb="FFEFEFEF"/>
          <bgColor rgb="FFEFEFEF"/>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4.xml.rels><?xml version="1.0" encoding="UTF-8" standalone="yes"?>
<Relationships xmlns="http://schemas.openxmlformats.org/package/2006/relationships"><Relationship Id="rId8" Type="http://schemas.openxmlformats.org/officeDocument/2006/relationships/hyperlink" Target="http://blogs.mycentraljersey.com/patriots/2010/08/03/scott-williamson-q-a/" TargetMode="External"/><Relationship Id="rId3" Type="http://schemas.openxmlformats.org/officeDocument/2006/relationships/hyperlink" Target="http://www.cbc.ca/sports/baseball/eric-gagne-dodges-tommy-john-surgery-1.550244"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2" Type="http://schemas.openxmlformats.org/officeDocument/2006/relationships/hyperlink" Target="https://twitter.com/cmullee11/status/728238350306578436" TargetMode="External"/><Relationship Id="rId1" Type="http://schemas.openxmlformats.org/officeDocument/2006/relationships/hyperlink" Target="http://www.baseballprospectus.com/article.php?articleid=16104"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1" Type="http://schemas.openxmlformats.org/officeDocument/2006/relationships/hyperlink" Target="https://www.eastbaytimes.com/2005/04/01/oakland-high-frolics-15-0/"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0" Type="http://schemas.openxmlformats.org/officeDocument/2006/relationships/hyperlink" Target="https://www.baseballfactory.com/video/tyson-ross-2005-baseball-factory-pre-season/" TargetMode="External"/><Relationship Id="rId4"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9" Type="http://schemas.openxmlformats.org/officeDocument/2006/relationships/hyperlink" Target="https://calbears.com/roster.aspx?rp_id=512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news.nationalpost.com/sports/mlb/toronto-blue-jays-prospect-jeff-hoffman-in-a-low-spot-after-tommy-john-surgery-feeling-great-about-his-arm-and-his-team" TargetMode="External"/><Relationship Id="rId2" Type="http://schemas.openxmlformats.org/officeDocument/2006/relationships/hyperlink" Target="http://www.nydailynews.com/sports/baseball/mets/harvey-pitch-season-collins-job-safe-mets-gm-article-1.1824543" TargetMode="External"/><Relationship Id="rId1" Type="http://schemas.openxmlformats.org/officeDocument/2006/relationships/hyperlink" Target="https://twitter.com/m_sheldon/status/596798256627249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917"/>
  <sheetViews>
    <sheetView topLeftCell="L1869" workbookViewId="0">
      <selection activeCell="N1892" sqref="N1892"/>
    </sheetView>
  </sheetViews>
  <sheetFormatPr baseColWidth="10" defaultColWidth="14.5" defaultRowHeight="15.75" customHeight="1"/>
  <cols>
    <col min="1" max="1" width="20.5" customWidth="1"/>
    <col min="2" max="4" width="20.5" style="160" customWidth="1"/>
    <col min="5" max="5" width="15.5" customWidth="1"/>
    <col min="6" max="6" width="5.83203125" customWidth="1"/>
    <col min="7" max="7" width="5.6640625" customWidth="1"/>
    <col min="8" max="8" width="8.33203125" customWidth="1"/>
    <col min="9" max="9" width="7.5" customWidth="1"/>
    <col min="10" max="10" width="14.33203125" customWidth="1"/>
    <col min="11" max="11" width="14.1640625" customWidth="1"/>
    <col min="12" max="12" width="38.5" customWidth="1"/>
    <col min="13" max="13" width="4.5" customWidth="1"/>
    <col min="14" max="14" width="12.1640625" customWidth="1"/>
    <col min="15" max="15" width="14.5" customWidth="1"/>
    <col min="16" max="16" width="8.5" customWidth="1"/>
    <col min="17" max="17" width="10.33203125" customWidth="1"/>
    <col min="18" max="18" width="45.5" customWidth="1"/>
    <col min="19" max="19" width="8.5" customWidth="1"/>
    <col min="20" max="20" width="11.33203125" customWidth="1"/>
    <col min="21" max="21" width="6.5" customWidth="1"/>
    <col min="22" max="22" width="5" customWidth="1"/>
    <col min="23" max="23" width="6.5" customWidth="1"/>
    <col min="24" max="24" width="4.5" customWidth="1"/>
    <col min="25" max="26" width="10.33203125" customWidth="1"/>
    <col min="27" max="27" width="9.1640625" customWidth="1"/>
    <col min="28" max="29" width="10.33203125" customWidth="1"/>
    <col min="30" max="30" width="10.1640625" customWidth="1"/>
    <col min="31" max="31" width="24.33203125" customWidth="1"/>
    <col min="32" max="32" width="9.1640625" customWidth="1"/>
    <col min="33" max="33" width="22.1640625" customWidth="1"/>
    <col min="34" max="35" width="3.6640625" customWidth="1"/>
    <col min="36" max="36" width="6.33203125" customWidth="1"/>
    <col min="37" max="37" width="8.83203125" customWidth="1"/>
    <col min="38" max="39" width="7.83203125" customWidth="1"/>
    <col min="40" max="41" width="4.5" customWidth="1"/>
    <col min="42" max="42" width="7.33203125" customWidth="1"/>
    <col min="43" max="43" width="7.6640625" customWidth="1"/>
    <col min="44" max="44" width="8" customWidth="1"/>
    <col min="45" max="45" width="7.5" customWidth="1"/>
  </cols>
  <sheetData>
    <row r="1" spans="1:46" ht="15.75" customHeight="1">
      <c r="A1" s="1" t="s">
        <v>0</v>
      </c>
      <c r="B1" s="1" t="s">
        <v>5200</v>
      </c>
      <c r="C1" s="1" t="s">
        <v>5201</v>
      </c>
      <c r="D1" s="1" t="s">
        <v>5202</v>
      </c>
      <c r="E1" s="1" t="s">
        <v>1</v>
      </c>
      <c r="F1" s="2" t="s">
        <v>2</v>
      </c>
      <c r="G1" s="2" t="s">
        <v>3</v>
      </c>
      <c r="H1" s="2" t="s">
        <v>4</v>
      </c>
      <c r="I1" s="2" t="s">
        <v>5</v>
      </c>
      <c r="J1" s="2" t="s">
        <v>6</v>
      </c>
      <c r="K1" s="2" t="s">
        <v>7</v>
      </c>
      <c r="L1" s="2" t="s">
        <v>8</v>
      </c>
      <c r="M1" s="2" t="s">
        <v>9</v>
      </c>
      <c r="N1" s="3" t="s">
        <v>10</v>
      </c>
      <c r="O1" s="3" t="s">
        <v>11</v>
      </c>
      <c r="P1" s="2" t="s">
        <v>12</v>
      </c>
      <c r="Q1" s="2" t="s">
        <v>13</v>
      </c>
      <c r="R1" s="1" t="s">
        <v>14</v>
      </c>
      <c r="S1" s="3" t="s">
        <v>15</v>
      </c>
      <c r="T1" s="4" t="s">
        <v>16</v>
      </c>
      <c r="U1" s="2" t="s">
        <v>17</v>
      </c>
      <c r="V1" s="1" t="s">
        <v>18</v>
      </c>
      <c r="W1" s="1" t="s">
        <v>19</v>
      </c>
      <c r="X1" s="1" t="s">
        <v>20</v>
      </c>
      <c r="Y1" s="1" t="s">
        <v>21</v>
      </c>
      <c r="Z1" s="1" t="s">
        <v>22</v>
      </c>
      <c r="AA1" s="1" t="s">
        <v>23</v>
      </c>
      <c r="AB1" s="1" t="s">
        <v>24</v>
      </c>
      <c r="AC1" s="1" t="s">
        <v>25</v>
      </c>
      <c r="AD1" s="1" t="s">
        <v>26</v>
      </c>
      <c r="AE1" s="1" t="s">
        <v>27</v>
      </c>
      <c r="AF1" s="1" t="s">
        <v>26</v>
      </c>
      <c r="AG1" s="1" t="s">
        <v>27</v>
      </c>
      <c r="AH1" s="1" t="s">
        <v>28</v>
      </c>
      <c r="AI1" s="1" t="s">
        <v>29</v>
      </c>
      <c r="AJ1" s="5" t="s">
        <v>30</v>
      </c>
      <c r="AK1" s="6" t="s">
        <v>31</v>
      </c>
      <c r="AL1" s="1" t="s">
        <v>32</v>
      </c>
      <c r="AM1" s="1" t="s">
        <v>33</v>
      </c>
      <c r="AN1" s="1" t="s">
        <v>28</v>
      </c>
      <c r="AO1" s="1" t="s">
        <v>29</v>
      </c>
      <c r="AP1" s="5" t="s">
        <v>30</v>
      </c>
      <c r="AQ1" s="6" t="s">
        <v>31</v>
      </c>
      <c r="AR1" s="1" t="s">
        <v>32</v>
      </c>
      <c r="AS1" s="1" t="s">
        <v>33</v>
      </c>
      <c r="AT1" s="1" t="s">
        <v>5199</v>
      </c>
    </row>
    <row r="2" spans="1:46" ht="15.75" customHeight="1">
      <c r="A2" s="7" t="s">
        <v>34</v>
      </c>
      <c r="B2" s="78" t="str">
        <f>LEFT(A2,SEARCH(" ",A2,1)-1)</f>
        <v>Justin</v>
      </c>
      <c r="C2" s="78" t="str">
        <f>MID(A2,SEARCH(" ",A2,1)+1,LEN(A2))</f>
        <v>Anderson</v>
      </c>
      <c r="D2" s="78" t="str">
        <f>LEFT(LOWER((C2)),5)&amp;LEFT(LOWER(B2),2)</f>
        <v>anderju</v>
      </c>
      <c r="E2" s="8">
        <v>44034</v>
      </c>
      <c r="F2" s="9" t="s">
        <v>35</v>
      </c>
      <c r="G2" s="9" t="s">
        <v>36</v>
      </c>
      <c r="H2" s="9" t="s">
        <v>37</v>
      </c>
      <c r="I2" s="9" t="s">
        <v>38</v>
      </c>
      <c r="J2" s="9" t="s">
        <v>39</v>
      </c>
      <c r="K2" s="9" t="s">
        <v>40</v>
      </c>
      <c r="L2" s="10" t="s">
        <v>41</v>
      </c>
      <c r="M2" s="9">
        <v>27</v>
      </c>
      <c r="N2" s="11"/>
      <c r="O2" s="9"/>
      <c r="P2" s="9">
        <v>605121</v>
      </c>
      <c r="Q2" s="9">
        <v>16201</v>
      </c>
      <c r="R2" s="7" t="s">
        <v>42</v>
      </c>
      <c r="S2" s="9">
        <v>0</v>
      </c>
      <c r="T2" s="12">
        <v>0</v>
      </c>
      <c r="U2" s="9">
        <v>1</v>
      </c>
      <c r="V2">
        <f t="shared" ref="V2:V1907" si="0">YEAR(E2)</f>
        <v>2020</v>
      </c>
      <c r="W2">
        <f t="shared" ref="W2:W1907" si="1">MONTH(E2)</f>
        <v>7</v>
      </c>
      <c r="X2">
        <f t="shared" ref="X2:X1907" si="2">DAY(E2)</f>
        <v>22</v>
      </c>
      <c r="AJ2" s="13"/>
      <c r="AK2" s="14"/>
      <c r="AP2" s="13"/>
      <c r="AQ2" s="14"/>
      <c r="AT2" t="e">
        <f>VLOOKUP(A2,'Repeat TJ List'!A:A,1,FALSE)</f>
        <v>#N/A</v>
      </c>
    </row>
    <row r="3" spans="1:46" ht="15.75" customHeight="1">
      <c r="A3" s="7" t="s">
        <v>43</v>
      </c>
      <c r="B3" s="78" t="str">
        <f t="shared" ref="B3:B66" si="3">LEFT(A3,SEARCH(" ",A3,1)-1)</f>
        <v>Peter</v>
      </c>
      <c r="C3" s="78" t="str">
        <f t="shared" ref="C3:C66" si="4">MID(A3,SEARCH(" ",A3,1)+1,LEN(A3))</f>
        <v>Lambert</v>
      </c>
      <c r="D3" s="78" t="str">
        <f t="shared" ref="D3:D66" si="5">LEFT(LOWER((C3)),5)&amp;LEFT(LOWER(B3),2)</f>
        <v>lambepe</v>
      </c>
      <c r="E3" s="8">
        <v>44033</v>
      </c>
      <c r="F3" s="9" t="s">
        <v>44</v>
      </c>
      <c r="G3" s="9" t="s">
        <v>36</v>
      </c>
      <c r="H3" s="9" t="s">
        <v>37</v>
      </c>
      <c r="I3" s="9" t="s">
        <v>38</v>
      </c>
      <c r="J3" s="9" t="s">
        <v>39</v>
      </c>
      <c r="K3" s="9" t="s">
        <v>45</v>
      </c>
      <c r="L3" s="9"/>
      <c r="M3" s="9">
        <v>23</v>
      </c>
      <c r="N3" s="11"/>
      <c r="O3" s="9"/>
      <c r="P3" s="9">
        <v>663567</v>
      </c>
      <c r="Q3" s="9">
        <v>17969</v>
      </c>
      <c r="R3" s="7" t="s">
        <v>46</v>
      </c>
      <c r="S3" s="9">
        <v>0</v>
      </c>
      <c r="T3" s="12">
        <v>0</v>
      </c>
      <c r="U3" s="9">
        <v>1</v>
      </c>
      <c r="V3">
        <f t="shared" si="0"/>
        <v>2020</v>
      </c>
      <c r="W3">
        <f t="shared" si="1"/>
        <v>7</v>
      </c>
      <c r="X3">
        <f t="shared" si="2"/>
        <v>21</v>
      </c>
      <c r="AJ3" s="13"/>
      <c r="AK3" s="14"/>
      <c r="AP3" s="13"/>
      <c r="AQ3" s="14"/>
      <c r="AT3" t="e">
        <f>VLOOKUP(A3,'Repeat TJ List'!A:A,1,FALSE)</f>
        <v>#N/A</v>
      </c>
    </row>
    <row r="4" spans="1:46" ht="15.75" customHeight="1">
      <c r="A4" s="7" t="s">
        <v>47</v>
      </c>
      <c r="B4" s="78" t="str">
        <f t="shared" si="3"/>
        <v>Trey</v>
      </c>
      <c r="C4" s="78" t="str">
        <f t="shared" si="4"/>
        <v>Wingenter</v>
      </c>
      <c r="D4" s="78" t="str">
        <f t="shared" si="5"/>
        <v>wingetr</v>
      </c>
      <c r="E4" s="8">
        <v>44029</v>
      </c>
      <c r="F4" s="9" t="s">
        <v>48</v>
      </c>
      <c r="G4" s="9" t="s">
        <v>36</v>
      </c>
      <c r="H4" s="9" t="s">
        <v>37</v>
      </c>
      <c r="I4" s="9" t="s">
        <v>38</v>
      </c>
      <c r="J4" s="9" t="s">
        <v>39</v>
      </c>
      <c r="K4" s="9" t="s">
        <v>49</v>
      </c>
      <c r="L4" s="9" t="s">
        <v>50</v>
      </c>
      <c r="M4" s="9">
        <v>26</v>
      </c>
      <c r="N4" s="11"/>
      <c r="O4" s="9"/>
      <c r="P4" s="9">
        <v>622259</v>
      </c>
      <c r="Q4" s="9">
        <v>17793</v>
      </c>
      <c r="R4" s="7" t="s">
        <v>42</v>
      </c>
      <c r="S4" s="9">
        <v>0</v>
      </c>
      <c r="T4" s="12">
        <v>0</v>
      </c>
      <c r="U4" s="9">
        <v>1</v>
      </c>
      <c r="V4">
        <f t="shared" si="0"/>
        <v>2020</v>
      </c>
      <c r="W4">
        <f t="shared" si="1"/>
        <v>7</v>
      </c>
      <c r="X4">
        <f t="shared" si="2"/>
        <v>17</v>
      </c>
      <c r="AJ4" s="13"/>
      <c r="AK4" s="14"/>
      <c r="AP4" s="13"/>
      <c r="AQ4" s="14"/>
      <c r="AT4" t="e">
        <f>VLOOKUP(A4,'Repeat TJ List'!A:A,1,FALSE)</f>
        <v>#N/A</v>
      </c>
    </row>
    <row r="5" spans="1:46" ht="15.75" customHeight="1">
      <c r="A5" s="7" t="s">
        <v>51</v>
      </c>
      <c r="B5" s="78" t="str">
        <f t="shared" si="3"/>
        <v>Ty</v>
      </c>
      <c r="C5" s="78" t="str">
        <f t="shared" si="4"/>
        <v>Blach</v>
      </c>
      <c r="D5" s="78" t="str">
        <f t="shared" si="5"/>
        <v>blachty</v>
      </c>
      <c r="E5" s="8">
        <v>44027</v>
      </c>
      <c r="F5" s="9" t="s">
        <v>52</v>
      </c>
      <c r="G5" s="9" t="s">
        <v>36</v>
      </c>
      <c r="H5" s="9" t="s">
        <v>37</v>
      </c>
      <c r="I5" s="9" t="s">
        <v>53</v>
      </c>
      <c r="J5" s="9" t="s">
        <v>39</v>
      </c>
      <c r="K5" s="9" t="s">
        <v>54</v>
      </c>
      <c r="L5" s="9" t="s">
        <v>55</v>
      </c>
      <c r="M5" s="9">
        <v>29</v>
      </c>
      <c r="N5" s="11"/>
      <c r="O5" s="9"/>
      <c r="P5" s="9">
        <v>621389</v>
      </c>
      <c r="Q5" s="9">
        <v>14361</v>
      </c>
      <c r="R5" s="7"/>
      <c r="S5" s="9">
        <v>0</v>
      </c>
      <c r="T5" s="12">
        <v>0</v>
      </c>
      <c r="U5" s="9">
        <v>1</v>
      </c>
      <c r="V5">
        <f t="shared" si="0"/>
        <v>2020</v>
      </c>
      <c r="W5">
        <f t="shared" si="1"/>
        <v>7</v>
      </c>
      <c r="X5">
        <f t="shared" si="2"/>
        <v>15</v>
      </c>
      <c r="AJ5" s="13"/>
      <c r="AK5" s="14"/>
      <c r="AP5" s="13"/>
      <c r="AQ5" s="14"/>
      <c r="AT5" t="e">
        <f>VLOOKUP(A5,'Repeat TJ List'!A:A,1,FALSE)</f>
        <v>#N/A</v>
      </c>
    </row>
    <row r="6" spans="1:46" ht="15.75" customHeight="1">
      <c r="A6" s="7" t="s">
        <v>56</v>
      </c>
      <c r="B6" s="78" t="str">
        <f t="shared" si="3"/>
        <v>John</v>
      </c>
      <c r="C6" s="78" t="str">
        <f t="shared" si="4"/>
        <v>Brebbia</v>
      </c>
      <c r="D6" s="78" t="str">
        <f t="shared" si="5"/>
        <v>brebbjo</v>
      </c>
      <c r="E6" s="8">
        <v>43990</v>
      </c>
      <c r="F6" s="9" t="s">
        <v>57</v>
      </c>
      <c r="G6" s="9" t="s">
        <v>36</v>
      </c>
      <c r="H6" s="9" t="s">
        <v>37</v>
      </c>
      <c r="I6" s="9" t="s">
        <v>38</v>
      </c>
      <c r="J6" s="9" t="s">
        <v>39</v>
      </c>
      <c r="K6" s="9" t="s">
        <v>58</v>
      </c>
      <c r="L6" s="9" t="s">
        <v>59</v>
      </c>
      <c r="M6" s="9">
        <v>30</v>
      </c>
      <c r="N6" s="11"/>
      <c r="O6" s="9"/>
      <c r="P6" s="9">
        <v>605154</v>
      </c>
      <c r="Q6" s="9">
        <v>12777</v>
      </c>
      <c r="R6" s="7" t="s">
        <v>60</v>
      </c>
      <c r="S6" s="9">
        <v>0</v>
      </c>
      <c r="T6" s="12">
        <v>0</v>
      </c>
      <c r="U6" s="9">
        <v>1</v>
      </c>
      <c r="V6">
        <f t="shared" si="0"/>
        <v>2020</v>
      </c>
      <c r="W6">
        <f t="shared" si="1"/>
        <v>6</v>
      </c>
      <c r="X6">
        <f t="shared" si="2"/>
        <v>8</v>
      </c>
      <c r="AJ6" s="13"/>
      <c r="AK6" s="14"/>
      <c r="AP6" s="13"/>
      <c r="AQ6" s="14"/>
      <c r="AT6" t="e">
        <f>VLOOKUP(A6,'Repeat TJ List'!A:A,1,FALSE)</f>
        <v>#N/A</v>
      </c>
    </row>
    <row r="7" spans="1:46" ht="15.75" customHeight="1">
      <c r="A7" s="7" t="s">
        <v>61</v>
      </c>
      <c r="B7" s="78" t="str">
        <f t="shared" si="3"/>
        <v>Kade</v>
      </c>
      <c r="C7" s="78" t="str">
        <f t="shared" si="4"/>
        <v>Mechals</v>
      </c>
      <c r="D7" s="78" t="str">
        <f t="shared" si="5"/>
        <v>mechaka</v>
      </c>
      <c r="E7" s="15">
        <v>43952</v>
      </c>
      <c r="F7" s="9" t="s">
        <v>62</v>
      </c>
      <c r="G7" s="9" t="s">
        <v>63</v>
      </c>
      <c r="H7" s="9" t="s">
        <v>37</v>
      </c>
      <c r="I7" s="9" t="s">
        <v>38</v>
      </c>
      <c r="J7" s="9" t="s">
        <v>39</v>
      </c>
      <c r="K7" s="9" t="s">
        <v>64</v>
      </c>
      <c r="L7" s="9" t="s">
        <v>65</v>
      </c>
      <c r="M7" s="9">
        <v>22</v>
      </c>
      <c r="N7" s="11"/>
      <c r="O7" s="9"/>
      <c r="P7" s="9"/>
      <c r="Q7" s="9"/>
      <c r="R7" s="7"/>
      <c r="S7" s="9">
        <v>0</v>
      </c>
      <c r="T7" s="12">
        <v>0</v>
      </c>
      <c r="U7" s="9">
        <v>1</v>
      </c>
      <c r="V7">
        <f t="shared" si="0"/>
        <v>2020</v>
      </c>
      <c r="W7">
        <f t="shared" si="1"/>
        <v>5</v>
      </c>
      <c r="X7">
        <f t="shared" si="2"/>
        <v>1</v>
      </c>
      <c r="AJ7" s="13"/>
      <c r="AK7" s="14"/>
      <c r="AP7" s="13"/>
      <c r="AQ7" s="14"/>
      <c r="AT7" t="e">
        <f>VLOOKUP(A7,'Repeat TJ List'!A:A,1,FALSE)</f>
        <v>#N/A</v>
      </c>
    </row>
    <row r="8" spans="1:46" ht="15.75" customHeight="1">
      <c r="A8" s="7" t="s">
        <v>66</v>
      </c>
      <c r="B8" s="78" t="str">
        <f t="shared" si="3"/>
        <v>Chris</v>
      </c>
      <c r="C8" s="78" t="str">
        <f t="shared" si="4"/>
        <v>Sale</v>
      </c>
      <c r="D8" s="78" t="str">
        <f t="shared" si="5"/>
        <v>salech</v>
      </c>
      <c r="E8" s="8">
        <v>43920</v>
      </c>
      <c r="F8" s="9" t="s">
        <v>67</v>
      </c>
      <c r="G8" s="9" t="s">
        <v>36</v>
      </c>
      <c r="H8" s="9" t="s">
        <v>37</v>
      </c>
      <c r="I8" s="9" t="s">
        <v>53</v>
      </c>
      <c r="J8" s="9" t="s">
        <v>39</v>
      </c>
      <c r="K8" s="9" t="s">
        <v>58</v>
      </c>
      <c r="L8" s="9" t="s">
        <v>68</v>
      </c>
      <c r="M8" s="9">
        <v>31</v>
      </c>
      <c r="N8" s="11"/>
      <c r="O8" s="9"/>
      <c r="P8" s="9">
        <v>519242</v>
      </c>
      <c r="Q8" s="9">
        <v>10603</v>
      </c>
      <c r="R8" s="7" t="s">
        <v>46</v>
      </c>
      <c r="S8" s="9">
        <v>0</v>
      </c>
      <c r="T8" s="12">
        <v>0</v>
      </c>
      <c r="U8" s="9">
        <v>1</v>
      </c>
      <c r="V8">
        <f t="shared" si="0"/>
        <v>2020</v>
      </c>
      <c r="W8">
        <f t="shared" si="1"/>
        <v>3</v>
      </c>
      <c r="X8">
        <f t="shared" si="2"/>
        <v>30</v>
      </c>
      <c r="AJ8" s="13"/>
      <c r="AK8" s="14"/>
      <c r="AP8" s="13"/>
      <c r="AQ8" s="14"/>
      <c r="AT8" t="e">
        <f>VLOOKUP(A8,'Repeat TJ List'!A:A,1,FALSE)</f>
        <v>#N/A</v>
      </c>
    </row>
    <row r="9" spans="1:46" ht="15.75" customHeight="1">
      <c r="A9" s="7" t="s">
        <v>69</v>
      </c>
      <c r="B9" s="78" t="str">
        <f t="shared" si="3"/>
        <v>Noah</v>
      </c>
      <c r="C9" s="78" t="str">
        <f t="shared" si="4"/>
        <v>Syndergaard</v>
      </c>
      <c r="D9" s="78" t="str">
        <f t="shared" si="5"/>
        <v>syndeno</v>
      </c>
      <c r="E9" s="8">
        <v>43916</v>
      </c>
      <c r="F9" s="9" t="s">
        <v>70</v>
      </c>
      <c r="G9" s="9" t="s">
        <v>36</v>
      </c>
      <c r="H9" s="9" t="s">
        <v>37</v>
      </c>
      <c r="I9" s="9" t="s">
        <v>38</v>
      </c>
      <c r="J9" s="9" t="s">
        <v>39</v>
      </c>
      <c r="K9" s="9" t="s">
        <v>40</v>
      </c>
      <c r="L9" s="9"/>
      <c r="M9" s="9">
        <v>27</v>
      </c>
      <c r="N9" s="11"/>
      <c r="O9" s="9"/>
      <c r="P9" s="9">
        <v>592789</v>
      </c>
      <c r="Q9" s="9">
        <v>11762</v>
      </c>
      <c r="R9" s="7" t="s">
        <v>71</v>
      </c>
      <c r="S9" s="9">
        <v>0</v>
      </c>
      <c r="T9" s="12">
        <v>0</v>
      </c>
      <c r="U9" s="9">
        <v>1</v>
      </c>
      <c r="V9">
        <f t="shared" si="0"/>
        <v>2020</v>
      </c>
      <c r="W9">
        <f t="shared" si="1"/>
        <v>3</v>
      </c>
      <c r="X9">
        <f t="shared" si="2"/>
        <v>26</v>
      </c>
      <c r="AJ9" s="13"/>
      <c r="AK9" s="14"/>
      <c r="AP9" s="13"/>
      <c r="AQ9" s="14"/>
      <c r="AT9" t="e">
        <f>VLOOKUP(A9,'Repeat TJ List'!A:A,1,FALSE)</f>
        <v>#N/A</v>
      </c>
    </row>
    <row r="10" spans="1:46" ht="15.75" customHeight="1">
      <c r="A10" s="7" t="s">
        <v>72</v>
      </c>
      <c r="B10" s="78" t="str">
        <f t="shared" si="3"/>
        <v>Blaine</v>
      </c>
      <c r="C10" s="78" t="str">
        <f t="shared" si="4"/>
        <v>Hardy</v>
      </c>
      <c r="D10" s="78" t="str">
        <f t="shared" si="5"/>
        <v>hardybl</v>
      </c>
      <c r="E10" s="8">
        <v>43910</v>
      </c>
      <c r="F10" s="9" t="s">
        <v>73</v>
      </c>
      <c r="G10" s="9" t="s">
        <v>36</v>
      </c>
      <c r="H10" s="9" t="s">
        <v>37</v>
      </c>
      <c r="I10" s="9" t="s">
        <v>53</v>
      </c>
      <c r="J10" s="9" t="s">
        <v>39</v>
      </c>
      <c r="K10" s="9" t="s">
        <v>74</v>
      </c>
      <c r="L10" s="9" t="s">
        <v>75</v>
      </c>
      <c r="M10" s="9">
        <v>33</v>
      </c>
      <c r="N10" s="11"/>
      <c r="O10" s="9"/>
      <c r="P10" s="9">
        <v>543278</v>
      </c>
      <c r="Q10" s="9">
        <v>6499</v>
      </c>
      <c r="R10" s="7" t="s">
        <v>76</v>
      </c>
      <c r="S10" s="9">
        <v>0</v>
      </c>
      <c r="T10" s="12">
        <v>0</v>
      </c>
      <c r="U10" s="9">
        <v>1</v>
      </c>
      <c r="V10">
        <f t="shared" si="0"/>
        <v>2020</v>
      </c>
      <c r="W10">
        <f t="shared" si="1"/>
        <v>3</v>
      </c>
      <c r="X10">
        <f t="shared" si="2"/>
        <v>20</v>
      </c>
      <c r="AJ10" s="13"/>
      <c r="AK10" s="14"/>
      <c r="AP10" s="13"/>
      <c r="AQ10" s="14"/>
      <c r="AT10" t="e">
        <f>VLOOKUP(A10,'Repeat TJ List'!A:A,1,FALSE)</f>
        <v>#N/A</v>
      </c>
    </row>
    <row r="11" spans="1:46" ht="15.75" customHeight="1">
      <c r="A11" s="7" t="s">
        <v>77</v>
      </c>
      <c r="B11" s="78" t="str">
        <f t="shared" si="3"/>
        <v>Tyler</v>
      </c>
      <c r="C11" s="78" t="str">
        <f t="shared" si="4"/>
        <v>Beede</v>
      </c>
      <c r="D11" s="78" t="str">
        <f t="shared" si="5"/>
        <v>beedety</v>
      </c>
      <c r="E11" s="8">
        <v>43910</v>
      </c>
      <c r="F11" s="9" t="s">
        <v>78</v>
      </c>
      <c r="G11" s="9" t="s">
        <v>36</v>
      </c>
      <c r="H11" s="9" t="s">
        <v>37</v>
      </c>
      <c r="I11" s="9" t="s">
        <v>38</v>
      </c>
      <c r="J11" s="9" t="s">
        <v>39</v>
      </c>
      <c r="K11" s="9" t="s">
        <v>79</v>
      </c>
      <c r="L11" s="9" t="s">
        <v>80</v>
      </c>
      <c r="M11" s="9">
        <v>27</v>
      </c>
      <c r="N11" s="11"/>
      <c r="O11" s="9"/>
      <c r="P11" s="9">
        <v>595881</v>
      </c>
      <c r="Q11" s="9">
        <v>16981</v>
      </c>
      <c r="R11" s="7" t="s">
        <v>42</v>
      </c>
      <c r="S11" s="9">
        <v>0</v>
      </c>
      <c r="T11" s="12">
        <v>0</v>
      </c>
      <c r="U11" s="9">
        <v>1</v>
      </c>
      <c r="V11">
        <f t="shared" si="0"/>
        <v>2020</v>
      </c>
      <c r="W11">
        <f t="shared" si="1"/>
        <v>3</v>
      </c>
      <c r="X11">
        <f t="shared" si="2"/>
        <v>20</v>
      </c>
      <c r="AJ11" s="13"/>
      <c r="AK11" s="14"/>
      <c r="AP11" s="13"/>
      <c r="AQ11" s="14"/>
      <c r="AT11" t="e">
        <f>VLOOKUP(A11,'Repeat TJ List'!A:A,1,FALSE)</f>
        <v>#N/A</v>
      </c>
    </row>
    <row r="12" spans="1:46" ht="15.75" customHeight="1">
      <c r="A12" s="7" t="s">
        <v>81</v>
      </c>
      <c r="B12" s="78" t="str">
        <f t="shared" si="3"/>
        <v>Andres</v>
      </c>
      <c r="C12" s="78" t="str">
        <f t="shared" si="4"/>
        <v>Munoz</v>
      </c>
      <c r="D12" s="78" t="str">
        <f t="shared" si="5"/>
        <v>munozan</v>
      </c>
      <c r="E12" s="8">
        <v>43910</v>
      </c>
      <c r="F12" s="9" t="s">
        <v>48</v>
      </c>
      <c r="G12" s="9" t="s">
        <v>36</v>
      </c>
      <c r="H12" s="9" t="s">
        <v>37</v>
      </c>
      <c r="I12" s="9" t="s">
        <v>38</v>
      </c>
      <c r="J12" s="9" t="s">
        <v>82</v>
      </c>
      <c r="K12" s="9"/>
      <c r="L12" s="9"/>
      <c r="M12" s="9">
        <v>21</v>
      </c>
      <c r="N12" s="11"/>
      <c r="O12" s="9"/>
      <c r="P12" s="9">
        <v>662253</v>
      </c>
      <c r="Q12" s="9">
        <v>20373</v>
      </c>
      <c r="R12" s="7"/>
      <c r="S12" s="9">
        <v>0</v>
      </c>
      <c r="T12" s="12">
        <v>0</v>
      </c>
      <c r="U12" s="9">
        <v>1</v>
      </c>
      <c r="V12">
        <f t="shared" si="0"/>
        <v>2020</v>
      </c>
      <c r="W12">
        <f t="shared" si="1"/>
        <v>3</v>
      </c>
      <c r="X12">
        <f t="shared" si="2"/>
        <v>20</v>
      </c>
      <c r="AJ12" s="13"/>
      <c r="AK12" s="14"/>
      <c r="AP12" s="13"/>
      <c r="AQ12" s="14"/>
      <c r="AT12" t="e">
        <f>VLOOKUP(A12,'Repeat TJ List'!A:A,1,FALSE)</f>
        <v>#N/A</v>
      </c>
    </row>
    <row r="13" spans="1:46" ht="15.75" customHeight="1">
      <c r="A13" s="7" t="s">
        <v>83</v>
      </c>
      <c r="B13" s="78" t="str">
        <f t="shared" si="3"/>
        <v>Reggie</v>
      </c>
      <c r="C13" s="78" t="str">
        <f t="shared" si="4"/>
        <v>Lawson</v>
      </c>
      <c r="D13" s="78" t="str">
        <f t="shared" si="5"/>
        <v>lawsore</v>
      </c>
      <c r="E13" s="8">
        <v>43910</v>
      </c>
      <c r="F13" s="9" t="s">
        <v>48</v>
      </c>
      <c r="G13" s="9" t="s">
        <v>84</v>
      </c>
      <c r="H13" s="9" t="s">
        <v>37</v>
      </c>
      <c r="I13" s="9" t="s">
        <v>38</v>
      </c>
      <c r="J13" s="9" t="s">
        <v>39</v>
      </c>
      <c r="K13" s="9" t="s">
        <v>45</v>
      </c>
      <c r="L13" s="9"/>
      <c r="M13" s="9">
        <v>22</v>
      </c>
      <c r="N13" s="11"/>
      <c r="O13" s="9"/>
      <c r="P13" s="9">
        <v>666156</v>
      </c>
      <c r="Q13" s="9" t="s">
        <v>85</v>
      </c>
      <c r="R13" s="7"/>
      <c r="S13" s="9">
        <v>0</v>
      </c>
      <c r="T13" s="12">
        <v>0</v>
      </c>
      <c r="U13" s="9">
        <v>1</v>
      </c>
      <c r="V13">
        <f t="shared" si="0"/>
        <v>2020</v>
      </c>
      <c r="W13">
        <f t="shared" si="1"/>
        <v>3</v>
      </c>
      <c r="X13">
        <f t="shared" si="2"/>
        <v>20</v>
      </c>
      <c r="AJ13" s="13"/>
      <c r="AK13" s="14"/>
      <c r="AP13" s="13"/>
      <c r="AQ13" s="14"/>
      <c r="AT13" t="e">
        <f>VLOOKUP(A13,'Repeat TJ List'!A:A,1,FALSE)</f>
        <v>#N/A</v>
      </c>
    </row>
    <row r="14" spans="1:46" ht="15.75" customHeight="1">
      <c r="A14" s="7" t="s">
        <v>86</v>
      </c>
      <c r="B14" s="78" t="str">
        <f t="shared" si="3"/>
        <v>Joey</v>
      </c>
      <c r="C14" s="78" t="str">
        <f t="shared" si="4"/>
        <v>Wentz</v>
      </c>
      <c r="D14" s="78" t="str">
        <f t="shared" si="5"/>
        <v>wentzjo</v>
      </c>
      <c r="E14" s="8">
        <v>43907</v>
      </c>
      <c r="F14" s="9" t="s">
        <v>87</v>
      </c>
      <c r="G14" s="9" t="s">
        <v>84</v>
      </c>
      <c r="H14" s="9" t="s">
        <v>37</v>
      </c>
      <c r="I14" s="9" t="s">
        <v>53</v>
      </c>
      <c r="J14" s="9" t="s">
        <v>39</v>
      </c>
      <c r="K14" s="9" t="s">
        <v>88</v>
      </c>
      <c r="L14" s="9"/>
      <c r="M14" s="9">
        <v>22</v>
      </c>
      <c r="N14" s="11"/>
      <c r="O14" s="9"/>
      <c r="P14" s="9">
        <v>666214</v>
      </c>
      <c r="Q14" s="9" t="s">
        <v>89</v>
      </c>
      <c r="R14" s="7" t="s">
        <v>71</v>
      </c>
      <c r="S14" s="9">
        <v>0</v>
      </c>
      <c r="T14" s="12">
        <v>0</v>
      </c>
      <c r="U14" s="9">
        <v>1</v>
      </c>
      <c r="V14">
        <f t="shared" si="0"/>
        <v>2020</v>
      </c>
      <c r="W14">
        <f t="shared" si="1"/>
        <v>3</v>
      </c>
      <c r="X14">
        <f t="shared" si="2"/>
        <v>17</v>
      </c>
      <c r="AJ14" s="13"/>
      <c r="AK14" s="14"/>
      <c r="AP14" s="13"/>
      <c r="AQ14" s="14"/>
      <c r="AT14" t="e">
        <f>VLOOKUP(A14,'Repeat TJ List'!A:A,1,FALSE)</f>
        <v>#N/A</v>
      </c>
    </row>
    <row r="15" spans="1:46" ht="15.75" customHeight="1">
      <c r="A15" s="7" t="s">
        <v>90</v>
      </c>
      <c r="B15" s="78" t="str">
        <f t="shared" si="3"/>
        <v>Conner</v>
      </c>
      <c r="C15" s="78" t="str">
        <f t="shared" si="4"/>
        <v>O'Neil</v>
      </c>
      <c r="D15" s="78" t="str">
        <f t="shared" si="5"/>
        <v>o'neico</v>
      </c>
      <c r="E15" s="8">
        <v>43900</v>
      </c>
      <c r="F15" s="9" t="s">
        <v>70</v>
      </c>
      <c r="G15" s="9" t="s">
        <v>91</v>
      </c>
      <c r="H15" s="9" t="s">
        <v>37</v>
      </c>
      <c r="I15" s="9" t="s">
        <v>38</v>
      </c>
      <c r="J15" s="9" t="s">
        <v>39</v>
      </c>
      <c r="K15" s="9" t="s">
        <v>74</v>
      </c>
      <c r="L15" s="9" t="s">
        <v>92</v>
      </c>
      <c r="M15" s="9">
        <v>25</v>
      </c>
      <c r="N15" s="11"/>
      <c r="O15" s="9"/>
      <c r="P15" s="9">
        <v>670304</v>
      </c>
      <c r="Q15" s="9" t="s">
        <v>93</v>
      </c>
      <c r="R15" s="7"/>
      <c r="S15" s="9">
        <v>0</v>
      </c>
      <c r="T15" s="12">
        <v>0</v>
      </c>
      <c r="U15" s="9">
        <v>1</v>
      </c>
      <c r="V15">
        <f t="shared" si="0"/>
        <v>2020</v>
      </c>
      <c r="W15">
        <f t="shared" si="1"/>
        <v>3</v>
      </c>
      <c r="X15">
        <f t="shared" si="2"/>
        <v>10</v>
      </c>
      <c r="AJ15" s="13"/>
      <c r="AK15" s="14"/>
      <c r="AP15" s="13"/>
      <c r="AQ15" s="14"/>
      <c r="AT15" t="e">
        <f>VLOOKUP(A15,'Repeat TJ List'!A:A,1,FALSE)</f>
        <v>#N/A</v>
      </c>
    </row>
    <row r="16" spans="1:46" ht="15.75" customHeight="1">
      <c r="A16" s="7" t="s">
        <v>94</v>
      </c>
      <c r="B16" s="78" t="str">
        <f t="shared" si="3"/>
        <v>Matt</v>
      </c>
      <c r="C16" s="78" t="str">
        <f t="shared" si="4"/>
        <v>Carasiti</v>
      </c>
      <c r="D16" s="78" t="str">
        <f t="shared" si="5"/>
        <v>carasma</v>
      </c>
      <c r="E16" s="8">
        <v>43899</v>
      </c>
      <c r="F16" s="9" t="s">
        <v>78</v>
      </c>
      <c r="G16" s="9" t="s">
        <v>95</v>
      </c>
      <c r="H16" s="9" t="s">
        <v>37</v>
      </c>
      <c r="I16" s="9" t="s">
        <v>38</v>
      </c>
      <c r="J16" s="9" t="s">
        <v>39</v>
      </c>
      <c r="K16" s="9" t="s">
        <v>96</v>
      </c>
      <c r="L16" s="9" t="s">
        <v>97</v>
      </c>
      <c r="M16" s="9">
        <v>28</v>
      </c>
      <c r="N16" s="11"/>
      <c r="O16" s="9"/>
      <c r="P16" s="9">
        <v>571539</v>
      </c>
      <c r="Q16" s="9">
        <v>13276</v>
      </c>
      <c r="R16" s="7" t="s">
        <v>98</v>
      </c>
      <c r="S16" s="9">
        <v>0</v>
      </c>
      <c r="T16" s="12">
        <v>0</v>
      </c>
      <c r="U16" s="9">
        <v>1</v>
      </c>
      <c r="V16">
        <f t="shared" si="0"/>
        <v>2020</v>
      </c>
      <c r="W16">
        <f t="shared" si="1"/>
        <v>3</v>
      </c>
      <c r="X16">
        <f t="shared" si="2"/>
        <v>9</v>
      </c>
      <c r="AJ16" s="13"/>
      <c r="AK16" s="14"/>
      <c r="AP16" s="13"/>
      <c r="AQ16" s="14"/>
      <c r="AT16" t="e">
        <f>VLOOKUP(A16,'Repeat TJ List'!A:A,1,FALSE)</f>
        <v>#N/A</v>
      </c>
    </row>
    <row r="17" spans="1:46" ht="15.75" customHeight="1">
      <c r="A17" s="7" t="s">
        <v>99</v>
      </c>
      <c r="B17" s="78" t="str">
        <f t="shared" si="3"/>
        <v>Matt</v>
      </c>
      <c r="C17" s="78" t="str">
        <f t="shared" si="4"/>
        <v>Festa</v>
      </c>
      <c r="D17" s="78" t="str">
        <f t="shared" si="5"/>
        <v>festama</v>
      </c>
      <c r="E17" s="8">
        <v>43895</v>
      </c>
      <c r="F17" s="9" t="s">
        <v>100</v>
      </c>
      <c r="G17" s="9" t="s">
        <v>95</v>
      </c>
      <c r="H17" s="9" t="s">
        <v>37</v>
      </c>
      <c r="I17" s="9" t="s">
        <v>38</v>
      </c>
      <c r="J17" s="9" t="s">
        <v>39</v>
      </c>
      <c r="K17" s="9" t="s">
        <v>101</v>
      </c>
      <c r="L17" s="9" t="s">
        <v>102</v>
      </c>
      <c r="M17" s="9">
        <v>27</v>
      </c>
      <c r="N17" s="11"/>
      <c r="O17" s="9"/>
      <c r="P17" s="9">
        <v>670036</v>
      </c>
      <c r="Q17" s="9">
        <v>19330</v>
      </c>
      <c r="R17" s="7" t="s">
        <v>71</v>
      </c>
      <c r="S17" s="9">
        <v>0</v>
      </c>
      <c r="T17" s="12">
        <v>0</v>
      </c>
      <c r="U17" s="9">
        <v>1</v>
      </c>
      <c r="V17">
        <f t="shared" si="0"/>
        <v>2020</v>
      </c>
      <c r="W17">
        <f t="shared" si="1"/>
        <v>3</v>
      </c>
      <c r="X17">
        <f t="shared" si="2"/>
        <v>5</v>
      </c>
      <c r="AJ17" s="13"/>
      <c r="AK17" s="14"/>
      <c r="AP17" s="13"/>
      <c r="AQ17" s="14"/>
      <c r="AT17" t="e">
        <f>VLOOKUP(A17,'Repeat TJ List'!A:A,1,FALSE)</f>
        <v>#N/A</v>
      </c>
    </row>
    <row r="18" spans="1:46" ht="15.75" customHeight="1">
      <c r="A18" s="7" t="s">
        <v>103</v>
      </c>
      <c r="B18" s="78" t="str">
        <f t="shared" si="3"/>
        <v>J.T.</v>
      </c>
      <c r="C18" s="78" t="str">
        <f t="shared" si="4"/>
        <v>Ginn</v>
      </c>
      <c r="D18" s="78" t="str">
        <f t="shared" si="5"/>
        <v>ginnj.</v>
      </c>
      <c r="E18" s="8">
        <v>43891</v>
      </c>
      <c r="F18" s="9" t="s">
        <v>70</v>
      </c>
      <c r="G18" s="9" t="s">
        <v>63</v>
      </c>
      <c r="H18" s="9" t="s">
        <v>37</v>
      </c>
      <c r="I18" s="9" t="s">
        <v>38</v>
      </c>
      <c r="J18" s="9" t="s">
        <v>39</v>
      </c>
      <c r="K18" s="9" t="s">
        <v>104</v>
      </c>
      <c r="L18" s="9" t="s">
        <v>105</v>
      </c>
      <c r="M18" s="9">
        <v>21</v>
      </c>
      <c r="N18" s="11"/>
      <c r="O18" s="9"/>
      <c r="P18" s="9"/>
      <c r="Q18" s="9"/>
      <c r="R18" s="7"/>
      <c r="S18" s="9">
        <v>0</v>
      </c>
      <c r="T18" s="12">
        <v>0</v>
      </c>
      <c r="U18" s="9">
        <v>1</v>
      </c>
      <c r="V18">
        <f t="shared" si="0"/>
        <v>2020</v>
      </c>
      <c r="W18">
        <f t="shared" si="1"/>
        <v>3</v>
      </c>
      <c r="X18">
        <f t="shared" si="2"/>
        <v>1</v>
      </c>
      <c r="AJ18" s="13"/>
      <c r="AK18" s="14"/>
      <c r="AP18" s="13"/>
      <c r="AQ18" s="14"/>
      <c r="AT18" t="e">
        <f>VLOOKUP(A18,'Repeat TJ List'!A:A,1,FALSE)</f>
        <v>#N/A</v>
      </c>
    </row>
    <row r="19" spans="1:46" ht="13">
      <c r="A19" s="7" t="s">
        <v>106</v>
      </c>
      <c r="B19" s="78" t="str">
        <f t="shared" si="3"/>
        <v>Luis</v>
      </c>
      <c r="C19" s="78" t="str">
        <f t="shared" si="4"/>
        <v>Severino</v>
      </c>
      <c r="D19" s="78" t="str">
        <f t="shared" si="5"/>
        <v>severlu</v>
      </c>
      <c r="E19" s="8">
        <v>43888</v>
      </c>
      <c r="F19" s="9" t="s">
        <v>107</v>
      </c>
      <c r="G19" s="9" t="s">
        <v>36</v>
      </c>
      <c r="H19" s="9" t="s">
        <v>37</v>
      </c>
      <c r="I19" s="9" t="s">
        <v>38</v>
      </c>
      <c r="J19" s="9" t="s">
        <v>108</v>
      </c>
      <c r="K19" s="9"/>
      <c r="L19" s="9"/>
      <c r="M19" s="9">
        <v>26</v>
      </c>
      <c r="N19" s="11"/>
      <c r="O19" s="9"/>
      <c r="P19" s="9">
        <v>622663</v>
      </c>
      <c r="Q19" s="9">
        <v>15890</v>
      </c>
      <c r="R19" s="7" t="s">
        <v>71</v>
      </c>
      <c r="S19" s="9">
        <v>0</v>
      </c>
      <c r="T19" s="12">
        <v>0</v>
      </c>
      <c r="U19" s="9">
        <v>1</v>
      </c>
      <c r="V19">
        <f t="shared" si="0"/>
        <v>2020</v>
      </c>
      <c r="W19">
        <f t="shared" si="1"/>
        <v>2</v>
      </c>
      <c r="X19">
        <f t="shared" si="2"/>
        <v>27</v>
      </c>
      <c r="AJ19" s="13"/>
      <c r="AK19" s="14"/>
      <c r="AP19" s="13"/>
      <c r="AQ19" s="14"/>
      <c r="AT19" t="e">
        <f>VLOOKUP(A19,'Repeat TJ List'!A:A,1,FALSE)</f>
        <v>#N/A</v>
      </c>
    </row>
    <row r="20" spans="1:46" ht="13">
      <c r="A20" s="7" t="s">
        <v>109</v>
      </c>
      <c r="B20" s="78" t="str">
        <f t="shared" si="3"/>
        <v>Hunter</v>
      </c>
      <c r="C20" s="78" t="str">
        <f t="shared" si="4"/>
        <v>Schryver</v>
      </c>
      <c r="D20" s="78" t="str">
        <f t="shared" si="5"/>
        <v>schryhu</v>
      </c>
      <c r="E20" s="8">
        <v>43881</v>
      </c>
      <c r="F20" s="9" t="s">
        <v>62</v>
      </c>
      <c r="G20" s="9" t="s">
        <v>95</v>
      </c>
      <c r="H20" s="9" t="s">
        <v>37</v>
      </c>
      <c r="I20" s="9" t="s">
        <v>53</v>
      </c>
      <c r="J20" s="9" t="s">
        <v>39</v>
      </c>
      <c r="K20" s="9" t="s">
        <v>110</v>
      </c>
      <c r="L20" s="9" t="s">
        <v>111</v>
      </c>
      <c r="M20" s="9">
        <v>25</v>
      </c>
      <c r="N20" s="11"/>
      <c r="O20" s="9"/>
      <c r="P20" s="9">
        <v>676607</v>
      </c>
      <c r="Q20" s="9" t="s">
        <v>112</v>
      </c>
      <c r="R20" s="7"/>
      <c r="S20" s="9">
        <v>0</v>
      </c>
      <c r="T20" s="12">
        <v>0</v>
      </c>
      <c r="U20" s="9">
        <v>1</v>
      </c>
      <c r="V20">
        <f t="shared" si="0"/>
        <v>2020</v>
      </c>
      <c r="W20">
        <f t="shared" si="1"/>
        <v>2</v>
      </c>
      <c r="X20">
        <f t="shared" si="2"/>
        <v>20</v>
      </c>
      <c r="AJ20" s="13"/>
      <c r="AK20" s="14"/>
      <c r="AP20" s="13"/>
      <c r="AQ20" s="14"/>
      <c r="AT20" t="e">
        <f>VLOOKUP(A20,'Repeat TJ List'!A:A,1,FALSE)</f>
        <v>#N/A</v>
      </c>
    </row>
    <row r="21" spans="1:46" ht="13">
      <c r="A21" s="7" t="s">
        <v>113</v>
      </c>
      <c r="B21" s="78" t="str">
        <f t="shared" si="3"/>
        <v>Eric</v>
      </c>
      <c r="C21" s="78" t="str">
        <f t="shared" si="4"/>
        <v>Pardinho</v>
      </c>
      <c r="D21" s="78" t="str">
        <f t="shared" si="5"/>
        <v>pardier</v>
      </c>
      <c r="E21" s="8">
        <v>43872</v>
      </c>
      <c r="F21" s="9" t="s">
        <v>114</v>
      </c>
      <c r="G21" s="9" t="s">
        <v>115</v>
      </c>
      <c r="H21" s="9" t="s">
        <v>37</v>
      </c>
      <c r="I21" s="9" t="s">
        <v>38</v>
      </c>
      <c r="J21" s="9" t="s">
        <v>116</v>
      </c>
      <c r="K21" s="9"/>
      <c r="L21" s="9"/>
      <c r="M21" s="9">
        <v>19</v>
      </c>
      <c r="N21" s="11"/>
      <c r="O21" s="9"/>
      <c r="P21" s="9">
        <v>672078</v>
      </c>
      <c r="Q21" s="9" t="s">
        <v>117</v>
      </c>
      <c r="R21" s="7"/>
      <c r="S21" s="9">
        <v>0</v>
      </c>
      <c r="T21" s="12">
        <v>0</v>
      </c>
      <c r="U21" s="9">
        <v>1</v>
      </c>
      <c r="V21">
        <f t="shared" si="0"/>
        <v>2020</v>
      </c>
      <c r="W21">
        <f t="shared" si="1"/>
        <v>2</v>
      </c>
      <c r="X21">
        <f t="shared" si="2"/>
        <v>11</v>
      </c>
      <c r="AJ21" s="13"/>
      <c r="AK21" s="14"/>
      <c r="AP21" s="13"/>
      <c r="AQ21" s="14"/>
      <c r="AT21" t="e">
        <f>VLOOKUP(A21,'Repeat TJ List'!A:A,1,FALSE)</f>
        <v>#N/A</v>
      </c>
    </row>
    <row r="22" spans="1:46" ht="13">
      <c r="A22" s="7" t="s">
        <v>118</v>
      </c>
      <c r="B22" s="78" t="str">
        <f t="shared" si="3"/>
        <v>Jose</v>
      </c>
      <c r="C22" s="78" t="str">
        <f t="shared" si="4"/>
        <v>Soriano</v>
      </c>
      <c r="D22" s="78" t="str">
        <f t="shared" si="5"/>
        <v>soriajo</v>
      </c>
      <c r="E22" s="8">
        <v>43862</v>
      </c>
      <c r="F22" s="9" t="s">
        <v>35</v>
      </c>
      <c r="G22" s="9" t="s">
        <v>115</v>
      </c>
      <c r="H22" s="9" t="s">
        <v>37</v>
      </c>
      <c r="I22" s="9" t="s">
        <v>38</v>
      </c>
      <c r="J22" s="9" t="s">
        <v>108</v>
      </c>
      <c r="K22" s="9"/>
      <c r="L22" s="9"/>
      <c r="M22" s="9">
        <v>21</v>
      </c>
      <c r="N22" s="11"/>
      <c r="O22" s="9"/>
      <c r="P22" s="9">
        <v>667755</v>
      </c>
      <c r="Q22" s="9" t="s">
        <v>119</v>
      </c>
      <c r="R22" s="7"/>
      <c r="S22" s="9">
        <v>0</v>
      </c>
      <c r="T22" s="12">
        <v>0</v>
      </c>
      <c r="U22" s="9">
        <v>1</v>
      </c>
      <c r="V22">
        <f t="shared" si="0"/>
        <v>2020</v>
      </c>
      <c r="W22">
        <f t="shared" si="1"/>
        <v>2</v>
      </c>
      <c r="X22">
        <f t="shared" si="2"/>
        <v>1</v>
      </c>
      <c r="AJ22" s="13"/>
      <c r="AK22" s="14"/>
      <c r="AP22" s="13"/>
      <c r="AQ22" s="14"/>
      <c r="AT22" t="e">
        <f>VLOOKUP(A22,'Repeat TJ List'!A:A,1,FALSE)</f>
        <v>#N/A</v>
      </c>
    </row>
    <row r="23" spans="1:46" ht="13">
      <c r="A23" s="7" t="s">
        <v>120</v>
      </c>
      <c r="B23" s="78" t="str">
        <f t="shared" si="3"/>
        <v>Zack</v>
      </c>
      <c r="C23" s="78" t="str">
        <f t="shared" si="4"/>
        <v>Matthews</v>
      </c>
      <c r="D23" s="78" t="str">
        <f t="shared" si="5"/>
        <v>matthza</v>
      </c>
      <c r="E23" s="15">
        <v>43831</v>
      </c>
      <c r="F23" s="9" t="s">
        <v>121</v>
      </c>
      <c r="G23" s="9" t="s">
        <v>63</v>
      </c>
      <c r="H23" s="9" t="s">
        <v>37</v>
      </c>
      <c r="I23" s="9" t="s">
        <v>38</v>
      </c>
      <c r="J23" s="9" t="s">
        <v>39</v>
      </c>
      <c r="K23" s="9" t="s">
        <v>122</v>
      </c>
      <c r="L23" s="9" t="s">
        <v>122</v>
      </c>
      <c r="M23" s="9">
        <v>21</v>
      </c>
      <c r="N23" s="11"/>
      <c r="O23" s="9"/>
      <c r="P23" s="9"/>
      <c r="Q23" s="9"/>
      <c r="R23" s="7"/>
      <c r="S23" s="9">
        <v>0</v>
      </c>
      <c r="T23" s="12">
        <v>0</v>
      </c>
      <c r="U23" s="9">
        <v>1</v>
      </c>
      <c r="V23">
        <f t="shared" si="0"/>
        <v>2020</v>
      </c>
      <c r="W23">
        <f t="shared" si="1"/>
        <v>1</v>
      </c>
      <c r="X23">
        <f t="shared" si="2"/>
        <v>1</v>
      </c>
      <c r="AJ23" s="13"/>
      <c r="AK23" s="14"/>
      <c r="AP23" s="13"/>
      <c r="AQ23" s="14"/>
      <c r="AT23" t="e">
        <f>VLOOKUP(A23,'Repeat TJ List'!A:A,1,FALSE)</f>
        <v>#N/A</v>
      </c>
    </row>
    <row r="24" spans="1:46" ht="13">
      <c r="A24" s="7" t="s">
        <v>123</v>
      </c>
      <c r="B24" s="78" t="str">
        <f t="shared" si="3"/>
        <v>Buddy</v>
      </c>
      <c r="C24" s="78" t="str">
        <f t="shared" si="4"/>
        <v>Hayward</v>
      </c>
      <c r="D24" s="78" t="str">
        <f t="shared" si="5"/>
        <v>haywabu</v>
      </c>
      <c r="E24" s="15">
        <v>43800</v>
      </c>
      <c r="F24" s="9" t="s">
        <v>124</v>
      </c>
      <c r="G24" s="9" t="s">
        <v>63</v>
      </c>
      <c r="H24" s="9" t="s">
        <v>37</v>
      </c>
      <c r="I24" s="9" t="s">
        <v>38</v>
      </c>
      <c r="J24" s="9" t="s">
        <v>39</v>
      </c>
      <c r="K24" s="9" t="s">
        <v>58</v>
      </c>
      <c r="L24" s="9" t="s">
        <v>125</v>
      </c>
      <c r="M24" s="9">
        <v>20</v>
      </c>
      <c r="N24" s="11"/>
      <c r="O24" s="9"/>
      <c r="P24" s="9"/>
      <c r="Q24" s="9"/>
      <c r="R24" s="7"/>
      <c r="S24" s="9">
        <v>0</v>
      </c>
      <c r="T24" s="12">
        <v>0</v>
      </c>
      <c r="U24" s="9">
        <v>1</v>
      </c>
      <c r="V24">
        <f t="shared" si="0"/>
        <v>2019</v>
      </c>
      <c r="W24">
        <f t="shared" si="1"/>
        <v>12</v>
      </c>
      <c r="X24">
        <f t="shared" si="2"/>
        <v>1</v>
      </c>
      <c r="AJ24" s="13"/>
      <c r="AK24" s="14"/>
      <c r="AP24" s="13"/>
      <c r="AQ24" s="14"/>
      <c r="AT24" t="e">
        <f>VLOOKUP(A24,'Repeat TJ List'!A:A,1,FALSE)</f>
        <v>#N/A</v>
      </c>
    </row>
    <row r="25" spans="1:46" ht="13">
      <c r="A25" s="7" t="s">
        <v>126</v>
      </c>
      <c r="B25" s="78" t="str">
        <f t="shared" si="3"/>
        <v>Daniel</v>
      </c>
      <c r="C25" s="78" t="str">
        <f t="shared" si="4"/>
        <v>Acosta</v>
      </c>
      <c r="D25" s="78" t="str">
        <f t="shared" si="5"/>
        <v>acostda</v>
      </c>
      <c r="E25" s="8">
        <v>43776</v>
      </c>
      <c r="F25" s="9" t="s">
        <v>127</v>
      </c>
      <c r="G25" s="9" t="s">
        <v>128</v>
      </c>
      <c r="H25" s="9" t="s">
        <v>37</v>
      </c>
      <c r="I25" s="9" t="s">
        <v>38</v>
      </c>
      <c r="J25" s="9" t="s">
        <v>108</v>
      </c>
      <c r="K25" s="9"/>
      <c r="L25" s="9"/>
      <c r="M25" s="9">
        <v>22</v>
      </c>
      <c r="N25" s="11"/>
      <c r="O25" s="9"/>
      <c r="P25" s="9">
        <v>667319</v>
      </c>
      <c r="Q25" s="9" t="s">
        <v>129</v>
      </c>
      <c r="R25" s="7"/>
      <c r="S25" s="9">
        <v>0</v>
      </c>
      <c r="T25" s="12">
        <v>0</v>
      </c>
      <c r="U25" s="9">
        <v>1</v>
      </c>
      <c r="V25">
        <f t="shared" si="0"/>
        <v>2019</v>
      </c>
      <c r="W25">
        <f t="shared" si="1"/>
        <v>11</v>
      </c>
      <c r="X25">
        <f t="shared" si="2"/>
        <v>7</v>
      </c>
      <c r="AJ25" s="13"/>
      <c r="AK25" s="14"/>
      <c r="AP25" s="13"/>
      <c r="AQ25" s="14"/>
      <c r="AT25" t="e">
        <f>VLOOKUP(A25,'Repeat TJ List'!A:A,1,FALSE)</f>
        <v>#N/A</v>
      </c>
    </row>
    <row r="26" spans="1:46" ht="13">
      <c r="A26" s="7" t="s">
        <v>130</v>
      </c>
      <c r="B26" s="78" t="str">
        <f t="shared" si="3"/>
        <v>Aaron</v>
      </c>
      <c r="C26" s="78" t="str">
        <f t="shared" si="4"/>
        <v>Hicks</v>
      </c>
      <c r="D26" s="78" t="str">
        <f t="shared" si="5"/>
        <v>hicksaa</v>
      </c>
      <c r="E26" s="8">
        <v>43768</v>
      </c>
      <c r="F26" s="9" t="s">
        <v>107</v>
      </c>
      <c r="G26" s="9" t="s">
        <v>36</v>
      </c>
      <c r="H26" s="9" t="s">
        <v>131</v>
      </c>
      <c r="I26" s="9" t="s">
        <v>38</v>
      </c>
      <c r="J26" s="9" t="s">
        <v>39</v>
      </c>
      <c r="K26" s="9" t="s">
        <v>45</v>
      </c>
      <c r="L26" s="9"/>
      <c r="M26" s="9">
        <v>29</v>
      </c>
      <c r="N26" s="11">
        <v>44035</v>
      </c>
      <c r="O26" s="9">
        <f>IF(N26&gt;0,ROUND(((N26-E26)/365)*12,0),"")</f>
        <v>9</v>
      </c>
      <c r="P26" s="9">
        <v>543305</v>
      </c>
      <c r="Q26" s="9">
        <v>5297</v>
      </c>
      <c r="R26" s="7" t="s">
        <v>46</v>
      </c>
      <c r="S26" s="9">
        <v>0</v>
      </c>
      <c r="T26" s="12">
        <v>0</v>
      </c>
      <c r="U26" s="9">
        <v>1</v>
      </c>
      <c r="V26">
        <f t="shared" si="0"/>
        <v>2019</v>
      </c>
      <c r="W26">
        <f t="shared" si="1"/>
        <v>10</v>
      </c>
      <c r="X26">
        <f t="shared" si="2"/>
        <v>30</v>
      </c>
      <c r="AJ26" s="13"/>
      <c r="AK26" s="14"/>
      <c r="AP26" s="13"/>
      <c r="AQ26" s="14"/>
      <c r="AT26" t="e">
        <f>VLOOKUP(A26,'Repeat TJ List'!A:A,1,FALSE)</f>
        <v>#N/A</v>
      </c>
    </row>
    <row r="27" spans="1:46" ht="13">
      <c r="A27" s="7" t="s">
        <v>132</v>
      </c>
      <c r="B27" s="78" t="str">
        <f t="shared" si="3"/>
        <v>Kutter</v>
      </c>
      <c r="C27" s="78" t="str">
        <f t="shared" si="4"/>
        <v>Crawford</v>
      </c>
      <c r="D27" s="78" t="str">
        <f t="shared" si="5"/>
        <v>crawfku</v>
      </c>
      <c r="E27" s="8">
        <v>43767</v>
      </c>
      <c r="F27" s="9" t="s">
        <v>67</v>
      </c>
      <c r="G27" s="9" t="s">
        <v>84</v>
      </c>
      <c r="H27" s="9" t="s">
        <v>37</v>
      </c>
      <c r="I27" s="9" t="s">
        <v>38</v>
      </c>
      <c r="J27" s="9" t="s">
        <v>39</v>
      </c>
      <c r="K27" s="9" t="s">
        <v>58</v>
      </c>
      <c r="L27" s="9" t="s">
        <v>68</v>
      </c>
      <c r="M27" s="9">
        <v>23</v>
      </c>
      <c r="N27" s="11"/>
      <c r="O27" s="32" t="str">
        <f t="shared" ref="O27:O90" si="6">IF(N27&gt;0,ROUND(((N27-E27)/365)*12,0),"")</f>
        <v/>
      </c>
      <c r="P27" s="9">
        <v>676710</v>
      </c>
      <c r="Q27" s="9" t="s">
        <v>133</v>
      </c>
      <c r="R27" s="7"/>
      <c r="S27" s="9">
        <v>0</v>
      </c>
      <c r="T27" s="12">
        <v>0</v>
      </c>
      <c r="U27" s="9">
        <v>1</v>
      </c>
      <c r="V27">
        <f t="shared" si="0"/>
        <v>2019</v>
      </c>
      <c r="W27">
        <f t="shared" si="1"/>
        <v>10</v>
      </c>
      <c r="X27">
        <f t="shared" si="2"/>
        <v>29</v>
      </c>
      <c r="Y27" s="15">
        <v>43922</v>
      </c>
      <c r="AJ27" s="13"/>
      <c r="AK27" s="14"/>
      <c r="AP27" s="13"/>
      <c r="AQ27" s="14"/>
      <c r="AT27" t="e">
        <f>VLOOKUP(A27,'Repeat TJ List'!A:A,1,FALSE)</f>
        <v>#N/A</v>
      </c>
    </row>
    <row r="28" spans="1:46" ht="13">
      <c r="A28" s="7" t="s">
        <v>134</v>
      </c>
      <c r="B28" s="78" t="str">
        <f t="shared" si="3"/>
        <v>Lun</v>
      </c>
      <c r="C28" s="78" t="str">
        <f t="shared" si="4"/>
        <v>Zhao</v>
      </c>
      <c r="D28" s="78" t="str">
        <f t="shared" si="5"/>
        <v>zhaolu</v>
      </c>
      <c r="E28" s="8">
        <v>47420</v>
      </c>
      <c r="F28" s="9" t="s">
        <v>127</v>
      </c>
      <c r="G28" s="9" t="s">
        <v>128</v>
      </c>
      <c r="H28" s="9" t="s">
        <v>37</v>
      </c>
      <c r="I28" s="9" t="s">
        <v>38</v>
      </c>
      <c r="J28" s="9" t="s">
        <v>135</v>
      </c>
      <c r="K28" s="9"/>
      <c r="L28" s="9"/>
      <c r="M28" s="9">
        <v>17</v>
      </c>
      <c r="N28" s="11"/>
      <c r="O28" s="32" t="str">
        <f t="shared" si="6"/>
        <v/>
      </c>
      <c r="P28" s="9">
        <v>683137</v>
      </c>
      <c r="Q28" s="9" t="s">
        <v>136</v>
      </c>
      <c r="R28" s="7"/>
      <c r="S28" s="9">
        <v>0</v>
      </c>
      <c r="T28" s="12">
        <v>0</v>
      </c>
      <c r="U28" s="9">
        <v>1</v>
      </c>
      <c r="V28">
        <f t="shared" si="0"/>
        <v>2029</v>
      </c>
      <c r="W28">
        <f t="shared" si="1"/>
        <v>10</v>
      </c>
      <c r="X28">
        <f t="shared" si="2"/>
        <v>29</v>
      </c>
      <c r="AJ28" s="13"/>
      <c r="AK28" s="14"/>
      <c r="AP28" s="13"/>
      <c r="AQ28" s="14"/>
      <c r="AT28" t="e">
        <f>VLOOKUP(A28,'Repeat TJ List'!A:A,1,FALSE)</f>
        <v>#N/A</v>
      </c>
    </row>
    <row r="29" spans="1:46" ht="13">
      <c r="A29" s="7" t="s">
        <v>137</v>
      </c>
      <c r="B29" s="78" t="str">
        <f t="shared" si="3"/>
        <v>Steven</v>
      </c>
      <c r="C29" s="78" t="str">
        <f t="shared" si="4"/>
        <v>Wright</v>
      </c>
      <c r="D29" s="78" t="str">
        <f t="shared" si="5"/>
        <v>wrighst</v>
      </c>
      <c r="E29" s="8">
        <v>43760</v>
      </c>
      <c r="F29" s="9" t="s">
        <v>67</v>
      </c>
      <c r="G29" s="9" t="s">
        <v>36</v>
      </c>
      <c r="H29" s="9" t="s">
        <v>37</v>
      </c>
      <c r="I29" s="9" t="s">
        <v>38</v>
      </c>
      <c r="J29" s="9" t="s">
        <v>39</v>
      </c>
      <c r="K29" s="9" t="s">
        <v>45</v>
      </c>
      <c r="L29" s="9" t="s">
        <v>138</v>
      </c>
      <c r="M29" s="9">
        <v>34</v>
      </c>
      <c r="N29" s="11"/>
      <c r="O29" s="32" t="str">
        <f t="shared" si="6"/>
        <v/>
      </c>
      <c r="P29" s="9">
        <v>453214</v>
      </c>
      <c r="Q29" s="9">
        <v>8185</v>
      </c>
      <c r="R29" s="7" t="s">
        <v>139</v>
      </c>
      <c r="S29" s="9">
        <v>0</v>
      </c>
      <c r="T29" s="12">
        <v>0</v>
      </c>
      <c r="U29" s="9">
        <v>1</v>
      </c>
      <c r="V29">
        <f t="shared" si="0"/>
        <v>2019</v>
      </c>
      <c r="W29">
        <f t="shared" si="1"/>
        <v>10</v>
      </c>
      <c r="X29">
        <f t="shared" si="2"/>
        <v>22</v>
      </c>
      <c r="Y29" s="15">
        <v>43885</v>
      </c>
      <c r="AJ29" s="13"/>
      <c r="AK29" s="14"/>
      <c r="AP29" s="13"/>
      <c r="AQ29" s="14"/>
      <c r="AT29" t="e">
        <f>VLOOKUP(A29,'Repeat TJ List'!A:A,1,FALSE)</f>
        <v>#N/A</v>
      </c>
    </row>
    <row r="30" spans="1:46" ht="13">
      <c r="A30" s="16" t="s">
        <v>140</v>
      </c>
      <c r="B30" s="78" t="str">
        <f t="shared" si="3"/>
        <v>Connor</v>
      </c>
      <c r="C30" s="78" t="str">
        <f t="shared" si="4"/>
        <v>Sadzeck</v>
      </c>
      <c r="D30" s="78" t="str">
        <f t="shared" si="5"/>
        <v>sadzeco</v>
      </c>
      <c r="E30" s="17">
        <v>43741</v>
      </c>
      <c r="F30" s="18" t="s">
        <v>100</v>
      </c>
      <c r="G30" s="18" t="s">
        <v>36</v>
      </c>
      <c r="H30" s="18" t="s">
        <v>37</v>
      </c>
      <c r="I30" s="18" t="s">
        <v>38</v>
      </c>
      <c r="J30" s="18" t="s">
        <v>39</v>
      </c>
      <c r="K30" s="18" t="s">
        <v>141</v>
      </c>
      <c r="L30" s="18" t="s">
        <v>142</v>
      </c>
      <c r="M30" s="18">
        <v>27</v>
      </c>
      <c r="N30" s="19"/>
      <c r="O30" s="32" t="str">
        <f t="shared" si="6"/>
        <v/>
      </c>
      <c r="P30" s="18">
        <v>592712</v>
      </c>
      <c r="Q30" s="18">
        <v>13483</v>
      </c>
      <c r="R30" s="16"/>
      <c r="S30" s="18">
        <v>0</v>
      </c>
      <c r="T30" s="20">
        <v>0</v>
      </c>
      <c r="U30" s="18">
        <v>1</v>
      </c>
      <c r="V30" s="21">
        <f t="shared" si="0"/>
        <v>2019</v>
      </c>
      <c r="W30" s="21">
        <f t="shared" si="1"/>
        <v>10</v>
      </c>
      <c r="X30" s="21">
        <f t="shared" si="2"/>
        <v>3</v>
      </c>
      <c r="Y30" s="22"/>
      <c r="Z30" s="23"/>
      <c r="AA30" s="23"/>
      <c r="AB30" s="23"/>
      <c r="AC30" s="23"/>
      <c r="AD30" s="23"/>
      <c r="AE30" s="23"/>
      <c r="AF30" s="23"/>
      <c r="AG30" s="23"/>
      <c r="AH30" s="23"/>
      <c r="AI30" s="23"/>
      <c r="AJ30" s="24"/>
      <c r="AK30" s="25"/>
      <c r="AL30" s="23"/>
      <c r="AM30" s="23"/>
      <c r="AN30" s="23"/>
      <c r="AO30" s="23"/>
      <c r="AP30" s="24"/>
      <c r="AQ30" s="25"/>
      <c r="AR30" s="23"/>
      <c r="AS30" s="23"/>
      <c r="AT30" t="str">
        <f>VLOOKUP(A30,'Repeat TJ List'!A:A,1,FALSE)</f>
        <v>Connor Sadzeck</v>
      </c>
    </row>
    <row r="31" spans="1:46" ht="13">
      <c r="A31" s="7" t="s">
        <v>143</v>
      </c>
      <c r="B31" s="78" t="str">
        <f t="shared" si="3"/>
        <v>Jose</v>
      </c>
      <c r="C31" s="78" t="str">
        <f t="shared" si="4"/>
        <v>Alberro</v>
      </c>
      <c r="D31" s="78" t="str">
        <f t="shared" si="5"/>
        <v>alberjo</v>
      </c>
      <c r="E31" s="8">
        <v>43734</v>
      </c>
      <c r="F31" s="9" t="s">
        <v>127</v>
      </c>
      <c r="G31" s="9" t="s">
        <v>128</v>
      </c>
      <c r="H31" s="9" t="s">
        <v>37</v>
      </c>
      <c r="I31" s="9" t="s">
        <v>53</v>
      </c>
      <c r="J31" s="9" t="s">
        <v>144</v>
      </c>
      <c r="K31" s="9"/>
      <c r="L31" s="9"/>
      <c r="M31" s="9">
        <v>21</v>
      </c>
      <c r="N31" s="11"/>
      <c r="O31" s="32" t="str">
        <f t="shared" si="6"/>
        <v/>
      </c>
      <c r="P31" s="9">
        <v>671185</v>
      </c>
      <c r="Q31" s="9" t="s">
        <v>145</v>
      </c>
      <c r="R31" s="7"/>
      <c r="S31" s="9">
        <v>0</v>
      </c>
      <c r="T31" s="12">
        <v>0</v>
      </c>
      <c r="U31" s="9">
        <v>1</v>
      </c>
      <c r="V31">
        <f t="shared" si="0"/>
        <v>2019</v>
      </c>
      <c r="W31">
        <f t="shared" si="1"/>
        <v>9</v>
      </c>
      <c r="X31">
        <f t="shared" si="2"/>
        <v>26</v>
      </c>
      <c r="AJ31" s="13"/>
      <c r="AK31" s="14"/>
      <c r="AP31" s="13"/>
      <c r="AQ31" s="14"/>
      <c r="AT31" t="e">
        <f>VLOOKUP(A31,'Repeat TJ List'!A:A,1,FALSE)</f>
        <v>#N/A</v>
      </c>
    </row>
    <row r="32" spans="1:46" ht="13">
      <c r="A32" s="7" t="s">
        <v>146</v>
      </c>
      <c r="B32" s="78" t="str">
        <f t="shared" si="3"/>
        <v>Tim</v>
      </c>
      <c r="C32" s="78" t="str">
        <f t="shared" si="4"/>
        <v>Mayza</v>
      </c>
      <c r="D32" s="78" t="str">
        <f t="shared" si="5"/>
        <v>mayzati</v>
      </c>
      <c r="E32" s="8">
        <v>43726</v>
      </c>
      <c r="F32" s="9" t="s">
        <v>114</v>
      </c>
      <c r="G32" s="9" t="s">
        <v>36</v>
      </c>
      <c r="H32" s="9" t="s">
        <v>37</v>
      </c>
      <c r="I32" s="9" t="s">
        <v>53</v>
      </c>
      <c r="J32" s="9" t="s">
        <v>39</v>
      </c>
      <c r="K32" s="9" t="s">
        <v>110</v>
      </c>
      <c r="L32" s="9" t="s">
        <v>147</v>
      </c>
      <c r="M32" s="9">
        <v>27</v>
      </c>
      <c r="N32" s="11"/>
      <c r="O32" s="32" t="str">
        <f t="shared" si="6"/>
        <v/>
      </c>
      <c r="P32" s="9">
        <v>641835</v>
      </c>
      <c r="Q32" s="9">
        <v>15042</v>
      </c>
      <c r="R32" s="7" t="s">
        <v>42</v>
      </c>
      <c r="S32" s="9">
        <v>0</v>
      </c>
      <c r="T32" s="12">
        <v>0</v>
      </c>
      <c r="U32" s="9">
        <v>1</v>
      </c>
      <c r="V32">
        <f t="shared" si="0"/>
        <v>2019</v>
      </c>
      <c r="W32">
        <f t="shared" si="1"/>
        <v>9</v>
      </c>
      <c r="X32">
        <f t="shared" si="2"/>
        <v>18</v>
      </c>
      <c r="AJ32" s="13"/>
      <c r="AK32" s="14"/>
      <c r="AP32" s="13"/>
      <c r="AQ32" s="14"/>
      <c r="AT32" t="e">
        <f>VLOOKUP(A32,'Repeat TJ List'!A:A,1,FALSE)</f>
        <v>#N/A</v>
      </c>
    </row>
    <row r="33" spans="1:46" ht="13">
      <c r="A33" s="7" t="s">
        <v>148</v>
      </c>
      <c r="B33" s="78" t="str">
        <f t="shared" si="3"/>
        <v>Pablo</v>
      </c>
      <c r="C33" s="78" t="str">
        <f t="shared" si="4"/>
        <v>Sandoval</v>
      </c>
      <c r="D33" s="78" t="str">
        <f t="shared" si="5"/>
        <v>sandopa</v>
      </c>
      <c r="E33" s="8">
        <v>43712</v>
      </c>
      <c r="F33" s="9" t="s">
        <v>78</v>
      </c>
      <c r="G33" s="9" t="s">
        <v>36</v>
      </c>
      <c r="H33" s="9" t="s">
        <v>149</v>
      </c>
      <c r="I33" s="9" t="s">
        <v>38</v>
      </c>
      <c r="J33" s="9" t="s">
        <v>150</v>
      </c>
      <c r="K33" s="9"/>
      <c r="L33" s="9"/>
      <c r="M33" s="9">
        <v>32</v>
      </c>
      <c r="N33" s="11">
        <v>44035</v>
      </c>
      <c r="O33" s="32">
        <f t="shared" si="6"/>
        <v>11</v>
      </c>
      <c r="P33" s="9">
        <v>467055</v>
      </c>
      <c r="Q33" s="9">
        <v>5409</v>
      </c>
      <c r="R33" s="7" t="s">
        <v>46</v>
      </c>
      <c r="S33" s="9">
        <v>0</v>
      </c>
      <c r="T33" s="12">
        <v>0</v>
      </c>
      <c r="U33" s="9">
        <v>1</v>
      </c>
      <c r="V33">
        <f t="shared" si="0"/>
        <v>2019</v>
      </c>
      <c r="W33">
        <f t="shared" si="1"/>
        <v>9</v>
      </c>
      <c r="X33">
        <f t="shared" si="2"/>
        <v>4</v>
      </c>
      <c r="AC33" s="15"/>
      <c r="AJ33" s="13"/>
      <c r="AK33" s="14"/>
      <c r="AP33" s="13"/>
      <c r="AQ33" s="14"/>
      <c r="AT33" t="e">
        <f>VLOOKUP(A33,'Repeat TJ List'!A:A,1,FALSE)</f>
        <v>#N/A</v>
      </c>
    </row>
    <row r="34" spans="1:46" ht="13">
      <c r="A34" s="7" t="s">
        <v>151</v>
      </c>
      <c r="B34" s="78" t="str">
        <f t="shared" si="3"/>
        <v>Adam</v>
      </c>
      <c r="C34" s="78" t="str">
        <f t="shared" si="4"/>
        <v>Warren</v>
      </c>
      <c r="D34" s="78" t="str">
        <f t="shared" si="5"/>
        <v>warread</v>
      </c>
      <c r="E34" s="8">
        <v>43709</v>
      </c>
      <c r="F34" s="9" t="s">
        <v>48</v>
      </c>
      <c r="G34" s="9" t="s">
        <v>36</v>
      </c>
      <c r="H34" s="9" t="s">
        <v>37</v>
      </c>
      <c r="I34" s="9" t="s">
        <v>38</v>
      </c>
      <c r="J34" s="9" t="s">
        <v>39</v>
      </c>
      <c r="K34" s="9" t="s">
        <v>152</v>
      </c>
      <c r="L34" s="9" t="s">
        <v>152</v>
      </c>
      <c r="M34" s="9">
        <v>31</v>
      </c>
      <c r="N34" s="11"/>
      <c r="O34" s="32" t="str">
        <f t="shared" si="6"/>
        <v/>
      </c>
      <c r="P34" s="9">
        <v>476589</v>
      </c>
      <c r="Q34" s="9">
        <v>9029</v>
      </c>
      <c r="R34" s="7"/>
      <c r="S34" s="9">
        <v>0</v>
      </c>
      <c r="T34" s="12">
        <v>0</v>
      </c>
      <c r="U34" s="9">
        <v>1</v>
      </c>
      <c r="V34">
        <f t="shared" si="0"/>
        <v>2019</v>
      </c>
      <c r="W34">
        <f t="shared" si="1"/>
        <v>9</v>
      </c>
      <c r="X34">
        <f t="shared" si="2"/>
        <v>1</v>
      </c>
      <c r="AJ34" s="13"/>
      <c r="AK34" s="14"/>
      <c r="AP34" s="13"/>
      <c r="AQ34" s="14"/>
      <c r="AT34" t="e">
        <f>VLOOKUP(A34,'Repeat TJ List'!A:A,1,FALSE)</f>
        <v>#N/A</v>
      </c>
    </row>
    <row r="35" spans="1:46" ht="13">
      <c r="A35" s="7" t="s">
        <v>153</v>
      </c>
      <c r="B35" s="78" t="str">
        <f t="shared" si="3"/>
        <v>Connor</v>
      </c>
      <c r="C35" s="78" t="str">
        <f t="shared" si="4"/>
        <v>Van Scoyoc</v>
      </c>
      <c r="D35" s="78" t="str">
        <f t="shared" si="5"/>
        <v>van sco</v>
      </c>
      <c r="E35" s="8">
        <v>43709</v>
      </c>
      <c r="F35" s="9" t="s">
        <v>35</v>
      </c>
      <c r="G35" s="9" t="s">
        <v>128</v>
      </c>
      <c r="H35" s="9" t="s">
        <v>37</v>
      </c>
      <c r="I35" s="9" t="s">
        <v>38</v>
      </c>
      <c r="J35" s="9" t="s">
        <v>39</v>
      </c>
      <c r="K35" s="9" t="s">
        <v>154</v>
      </c>
      <c r="L35" s="9"/>
      <c r="M35" s="9">
        <v>19</v>
      </c>
      <c r="N35" s="11"/>
      <c r="O35" s="32" t="str">
        <f t="shared" si="6"/>
        <v/>
      </c>
      <c r="P35" s="9">
        <v>681854</v>
      </c>
      <c r="Q35" s="9" t="s">
        <v>155</v>
      </c>
      <c r="R35" s="7"/>
      <c r="S35" s="9">
        <v>0</v>
      </c>
      <c r="T35" s="12">
        <v>0</v>
      </c>
      <c r="U35" s="9">
        <v>1</v>
      </c>
      <c r="V35">
        <f t="shared" si="0"/>
        <v>2019</v>
      </c>
      <c r="W35">
        <f t="shared" si="1"/>
        <v>9</v>
      </c>
      <c r="X35">
        <f t="shared" si="2"/>
        <v>1</v>
      </c>
      <c r="AJ35" s="13"/>
      <c r="AK35" s="14"/>
      <c r="AP35" s="13"/>
      <c r="AQ35" s="14"/>
      <c r="AT35" t="e">
        <f>VLOOKUP(A35,'Repeat TJ List'!A:A,1,FALSE)</f>
        <v>#N/A</v>
      </c>
    </row>
    <row r="36" spans="1:46" ht="13">
      <c r="A36" s="7" t="s">
        <v>156</v>
      </c>
      <c r="B36" s="78" t="str">
        <f t="shared" si="3"/>
        <v>Dax</v>
      </c>
      <c r="C36" s="78" t="str">
        <f t="shared" si="4"/>
        <v>Fulton</v>
      </c>
      <c r="D36" s="78" t="str">
        <f t="shared" si="5"/>
        <v>fultoda</v>
      </c>
      <c r="E36" s="8">
        <v>43709</v>
      </c>
      <c r="F36" s="9" t="s">
        <v>157</v>
      </c>
      <c r="G36" s="9" t="s">
        <v>158</v>
      </c>
      <c r="H36" s="9" t="s">
        <v>37</v>
      </c>
      <c r="I36" s="9" t="s">
        <v>53</v>
      </c>
      <c r="J36" s="9" t="s">
        <v>39</v>
      </c>
      <c r="K36" s="9" t="s">
        <v>122</v>
      </c>
      <c r="L36" s="9"/>
      <c r="M36" s="9">
        <v>17</v>
      </c>
      <c r="N36" s="11"/>
      <c r="O36" s="32" t="str">
        <f t="shared" si="6"/>
        <v/>
      </c>
      <c r="P36" s="9"/>
      <c r="Q36" s="9"/>
      <c r="R36" s="7"/>
      <c r="S36" s="9">
        <v>0</v>
      </c>
      <c r="T36" s="12">
        <v>0</v>
      </c>
      <c r="U36" s="9">
        <v>1</v>
      </c>
      <c r="V36">
        <f t="shared" si="0"/>
        <v>2019</v>
      </c>
      <c r="W36">
        <f t="shared" si="1"/>
        <v>9</v>
      </c>
      <c r="X36">
        <f t="shared" si="2"/>
        <v>1</v>
      </c>
      <c r="AJ36" s="13"/>
      <c r="AK36" s="14"/>
      <c r="AP36" s="13"/>
      <c r="AQ36" s="14"/>
      <c r="AT36" t="e">
        <f>VLOOKUP(A36,'Repeat TJ List'!A:A,1,FALSE)</f>
        <v>#N/A</v>
      </c>
    </row>
    <row r="37" spans="1:46" ht="13">
      <c r="A37" s="7" t="s">
        <v>159</v>
      </c>
      <c r="B37" s="78" t="str">
        <f t="shared" si="3"/>
        <v>Edouard</v>
      </c>
      <c r="C37" s="78" t="str">
        <f t="shared" si="4"/>
        <v>Julien</v>
      </c>
      <c r="D37" s="78" t="str">
        <f t="shared" si="5"/>
        <v>julieed</v>
      </c>
      <c r="E37" s="8">
        <v>43709</v>
      </c>
      <c r="F37" s="9" t="s">
        <v>73</v>
      </c>
      <c r="G37" s="9" t="s">
        <v>63</v>
      </c>
      <c r="H37" s="9" t="s">
        <v>160</v>
      </c>
      <c r="I37" s="9" t="s">
        <v>38</v>
      </c>
      <c r="J37" s="9" t="s">
        <v>161</v>
      </c>
      <c r="K37" s="9"/>
      <c r="L37" s="9"/>
      <c r="M37" s="9">
        <v>20</v>
      </c>
      <c r="N37" s="11"/>
      <c r="O37" s="32" t="str">
        <f t="shared" si="6"/>
        <v/>
      </c>
      <c r="P37" s="9">
        <v>666397</v>
      </c>
      <c r="Q37" s="9"/>
      <c r="R37" s="7" t="s">
        <v>139</v>
      </c>
      <c r="S37" s="9">
        <v>0</v>
      </c>
      <c r="T37" s="12">
        <v>0</v>
      </c>
      <c r="U37" s="9">
        <v>1</v>
      </c>
      <c r="V37">
        <f t="shared" si="0"/>
        <v>2019</v>
      </c>
      <c r="W37">
        <f t="shared" si="1"/>
        <v>9</v>
      </c>
      <c r="X37">
        <f t="shared" si="2"/>
        <v>1</v>
      </c>
      <c r="AJ37" s="13"/>
      <c r="AK37" s="14"/>
      <c r="AP37" s="13"/>
      <c r="AQ37" s="14"/>
      <c r="AT37" t="e">
        <f>VLOOKUP(A37,'Repeat TJ List'!A:A,1,FALSE)</f>
        <v>#N/A</v>
      </c>
    </row>
    <row r="38" spans="1:46" ht="13">
      <c r="A38" s="7" t="s">
        <v>162</v>
      </c>
      <c r="B38" s="78" t="str">
        <f t="shared" si="3"/>
        <v>Pedro</v>
      </c>
      <c r="C38" s="78" t="str">
        <f t="shared" si="4"/>
        <v>Avila</v>
      </c>
      <c r="D38" s="78" t="str">
        <f t="shared" si="5"/>
        <v>avilape</v>
      </c>
      <c r="E38" s="8">
        <v>43709</v>
      </c>
      <c r="F38" s="9" t="s">
        <v>48</v>
      </c>
      <c r="G38" s="9" t="s">
        <v>84</v>
      </c>
      <c r="H38" s="9" t="s">
        <v>37</v>
      </c>
      <c r="I38" s="9" t="s">
        <v>38</v>
      </c>
      <c r="J38" s="9" t="s">
        <v>150</v>
      </c>
      <c r="K38" s="9"/>
      <c r="L38" s="9"/>
      <c r="M38" s="9">
        <v>22</v>
      </c>
      <c r="N38" s="11"/>
      <c r="O38" s="32" t="str">
        <f t="shared" si="6"/>
        <v/>
      </c>
      <c r="P38" s="9">
        <v>658648</v>
      </c>
      <c r="Q38" s="9">
        <v>18864</v>
      </c>
      <c r="R38" s="7"/>
      <c r="S38" s="9">
        <v>0</v>
      </c>
      <c r="T38" s="12">
        <v>0</v>
      </c>
      <c r="U38" s="9">
        <v>1</v>
      </c>
      <c r="V38">
        <f t="shared" si="0"/>
        <v>2019</v>
      </c>
      <c r="W38">
        <f t="shared" si="1"/>
        <v>9</v>
      </c>
      <c r="X38">
        <f t="shared" si="2"/>
        <v>1</v>
      </c>
      <c r="AJ38" s="13"/>
      <c r="AK38" s="14"/>
      <c r="AP38" s="13"/>
      <c r="AQ38" s="14"/>
      <c r="AT38" t="e">
        <f>VLOOKUP(A38,'Repeat TJ List'!A:A,1,FALSE)</f>
        <v>#N/A</v>
      </c>
    </row>
    <row r="39" spans="1:46" ht="13">
      <c r="A39" s="7" t="s">
        <v>163</v>
      </c>
      <c r="B39" s="78" t="str">
        <f t="shared" si="3"/>
        <v>Jeremiah</v>
      </c>
      <c r="C39" s="78" t="str">
        <f t="shared" si="4"/>
        <v>Estrada</v>
      </c>
      <c r="D39" s="78" t="str">
        <f t="shared" si="5"/>
        <v>estraje</v>
      </c>
      <c r="E39" s="8">
        <v>43700</v>
      </c>
      <c r="F39" s="9" t="s">
        <v>164</v>
      </c>
      <c r="G39" s="9" t="s">
        <v>165</v>
      </c>
      <c r="H39" s="9" t="s">
        <v>37</v>
      </c>
      <c r="I39" s="9" t="s">
        <v>38</v>
      </c>
      <c r="J39" s="9" t="s">
        <v>39</v>
      </c>
      <c r="K39" s="9" t="s">
        <v>45</v>
      </c>
      <c r="L39" s="9"/>
      <c r="M39" s="9">
        <v>20</v>
      </c>
      <c r="N39" s="11"/>
      <c r="O39" s="32" t="str">
        <f t="shared" si="6"/>
        <v/>
      </c>
      <c r="P39" s="9">
        <v>669093</v>
      </c>
      <c r="Q39" s="9" t="s">
        <v>166</v>
      </c>
      <c r="R39" s="7" t="s">
        <v>167</v>
      </c>
      <c r="S39" s="9">
        <v>0</v>
      </c>
      <c r="T39" s="12">
        <v>0</v>
      </c>
      <c r="U39" s="9">
        <v>1</v>
      </c>
      <c r="V39">
        <f t="shared" si="0"/>
        <v>2019</v>
      </c>
      <c r="W39">
        <f t="shared" si="1"/>
        <v>8</v>
      </c>
      <c r="X39">
        <f t="shared" si="2"/>
        <v>23</v>
      </c>
      <c r="AA39" s="15">
        <v>43976</v>
      </c>
      <c r="AJ39" s="13"/>
      <c r="AK39" s="14"/>
      <c r="AP39" s="13"/>
      <c r="AQ39" s="14"/>
      <c r="AT39" t="e">
        <f>VLOOKUP(A39,'Repeat TJ List'!A:A,1,FALSE)</f>
        <v>#N/A</v>
      </c>
    </row>
    <row r="40" spans="1:46" ht="13">
      <c r="A40" s="7" t="s">
        <v>168</v>
      </c>
      <c r="B40" s="78" t="str">
        <f t="shared" si="3"/>
        <v>Blake</v>
      </c>
      <c r="C40" s="78" t="str">
        <f t="shared" si="4"/>
        <v>Townsend</v>
      </c>
      <c r="D40" s="78" t="str">
        <f t="shared" si="5"/>
        <v>townsbl</v>
      </c>
      <c r="E40" s="8">
        <v>43696</v>
      </c>
      <c r="F40" s="9" t="s">
        <v>100</v>
      </c>
      <c r="G40" s="9" t="s">
        <v>128</v>
      </c>
      <c r="H40" s="9" t="s">
        <v>37</v>
      </c>
      <c r="I40" s="9" t="s">
        <v>53</v>
      </c>
      <c r="J40" s="9" t="s">
        <v>169</v>
      </c>
      <c r="K40" s="9"/>
      <c r="L40" s="9"/>
      <c r="M40" s="9">
        <v>18</v>
      </c>
      <c r="N40" s="11"/>
      <c r="O40" s="32" t="str">
        <f t="shared" si="6"/>
        <v/>
      </c>
      <c r="P40" s="9">
        <v>678620</v>
      </c>
      <c r="Q40" s="9" t="s">
        <v>170</v>
      </c>
      <c r="R40" s="7"/>
      <c r="S40" s="9">
        <v>0</v>
      </c>
      <c r="T40" s="12">
        <v>0</v>
      </c>
      <c r="U40" s="9">
        <v>1</v>
      </c>
      <c r="V40">
        <f t="shared" si="0"/>
        <v>2019</v>
      </c>
      <c r="W40">
        <f t="shared" si="1"/>
        <v>8</v>
      </c>
      <c r="X40">
        <f t="shared" si="2"/>
        <v>19</v>
      </c>
      <c r="AJ40" s="13"/>
      <c r="AK40" s="14"/>
      <c r="AP40" s="13"/>
      <c r="AQ40" s="14"/>
      <c r="AT40" t="e">
        <f>VLOOKUP(A40,'Repeat TJ List'!A:A,1,FALSE)</f>
        <v>#N/A</v>
      </c>
    </row>
    <row r="41" spans="1:46" ht="13">
      <c r="A41" s="7" t="s">
        <v>171</v>
      </c>
      <c r="B41" s="78" t="str">
        <f t="shared" si="3"/>
        <v>David</v>
      </c>
      <c r="C41" s="78" t="str">
        <f t="shared" si="4"/>
        <v>Robertson</v>
      </c>
      <c r="D41" s="78" t="str">
        <f t="shared" si="5"/>
        <v>roberda</v>
      </c>
      <c r="E41" s="8">
        <v>43692</v>
      </c>
      <c r="F41" s="9" t="s">
        <v>124</v>
      </c>
      <c r="G41" s="9" t="s">
        <v>36</v>
      </c>
      <c r="H41" s="9" t="s">
        <v>37</v>
      </c>
      <c r="I41" s="9" t="s">
        <v>38</v>
      </c>
      <c r="J41" s="9" t="s">
        <v>39</v>
      </c>
      <c r="K41" s="9" t="s">
        <v>49</v>
      </c>
      <c r="L41" s="9" t="s">
        <v>49</v>
      </c>
      <c r="M41" s="9">
        <v>34</v>
      </c>
      <c r="N41" s="11"/>
      <c r="O41" s="32" t="str">
        <f t="shared" si="6"/>
        <v/>
      </c>
      <c r="P41" s="9">
        <v>502085</v>
      </c>
      <c r="Q41" s="9">
        <v>8241</v>
      </c>
      <c r="R41" s="7" t="s">
        <v>139</v>
      </c>
      <c r="S41" s="9">
        <v>0</v>
      </c>
      <c r="T41" s="12">
        <v>0</v>
      </c>
      <c r="U41" s="9">
        <v>1</v>
      </c>
      <c r="V41">
        <f t="shared" si="0"/>
        <v>2019</v>
      </c>
      <c r="W41">
        <f t="shared" si="1"/>
        <v>8</v>
      </c>
      <c r="X41">
        <f t="shared" si="2"/>
        <v>15</v>
      </c>
      <c r="AJ41" s="13"/>
      <c r="AK41" s="14"/>
      <c r="AP41" s="13"/>
      <c r="AQ41" s="14"/>
      <c r="AT41" t="e">
        <f>VLOOKUP(A41,'Repeat TJ List'!A:A,1,FALSE)</f>
        <v>#N/A</v>
      </c>
    </row>
    <row r="42" spans="1:46" ht="13">
      <c r="A42" s="7" t="s">
        <v>172</v>
      </c>
      <c r="B42" s="78" t="str">
        <f t="shared" si="3"/>
        <v>Chasen</v>
      </c>
      <c r="C42" s="78" t="str">
        <f t="shared" si="4"/>
        <v>Bradford</v>
      </c>
      <c r="D42" s="78" t="str">
        <f t="shared" si="5"/>
        <v>bradfch</v>
      </c>
      <c r="E42" s="8">
        <v>43692</v>
      </c>
      <c r="F42" s="9" t="s">
        <v>100</v>
      </c>
      <c r="G42" s="9" t="s">
        <v>36</v>
      </c>
      <c r="H42" s="9" t="s">
        <v>37</v>
      </c>
      <c r="I42" s="9" t="s">
        <v>38</v>
      </c>
      <c r="J42" s="9" t="s">
        <v>39</v>
      </c>
      <c r="K42" s="9" t="s">
        <v>173</v>
      </c>
      <c r="L42" s="9" t="s">
        <v>174</v>
      </c>
      <c r="M42" s="9">
        <v>29</v>
      </c>
      <c r="N42" s="11"/>
      <c r="O42" s="32" t="str">
        <f t="shared" si="6"/>
        <v/>
      </c>
      <c r="P42" s="9">
        <v>607473</v>
      </c>
      <c r="Q42" s="9">
        <v>12452</v>
      </c>
      <c r="R42" s="7"/>
      <c r="S42" s="9">
        <v>0</v>
      </c>
      <c r="T42" s="12">
        <v>0</v>
      </c>
      <c r="U42" s="9">
        <v>1</v>
      </c>
      <c r="V42">
        <f t="shared" si="0"/>
        <v>2019</v>
      </c>
      <c r="W42">
        <f t="shared" si="1"/>
        <v>8</v>
      </c>
      <c r="X42">
        <f t="shared" si="2"/>
        <v>15</v>
      </c>
      <c r="AJ42" s="13"/>
      <c r="AK42" s="14"/>
      <c r="AP42" s="13"/>
      <c r="AQ42" s="14"/>
      <c r="AT42" t="e">
        <f>VLOOKUP(A42,'Repeat TJ List'!A:A,1,FALSE)</f>
        <v>#N/A</v>
      </c>
    </row>
    <row r="43" spans="1:46" ht="13">
      <c r="A43" s="7" t="s">
        <v>175</v>
      </c>
      <c r="B43" s="78" t="str">
        <f t="shared" si="3"/>
        <v>Jameson</v>
      </c>
      <c r="C43" s="78" t="str">
        <f t="shared" si="4"/>
        <v>Taillon</v>
      </c>
      <c r="D43" s="78" t="str">
        <f t="shared" si="5"/>
        <v>taillja</v>
      </c>
      <c r="E43" s="8">
        <v>43690</v>
      </c>
      <c r="F43" s="9" t="s">
        <v>176</v>
      </c>
      <c r="G43" s="9" t="s">
        <v>36</v>
      </c>
      <c r="H43" s="26" t="s">
        <v>37</v>
      </c>
      <c r="I43" s="9" t="s">
        <v>38</v>
      </c>
      <c r="J43" s="26" t="s">
        <v>39</v>
      </c>
      <c r="K43" s="9" t="s">
        <v>40</v>
      </c>
      <c r="L43" s="9"/>
      <c r="M43" s="9">
        <v>27</v>
      </c>
      <c r="N43" s="11"/>
      <c r="O43" s="32" t="str">
        <f t="shared" si="6"/>
        <v/>
      </c>
      <c r="P43" s="9">
        <v>592791</v>
      </c>
      <c r="Q43" s="9">
        <v>11674</v>
      </c>
      <c r="R43" s="7" t="s">
        <v>71</v>
      </c>
      <c r="S43" s="9">
        <v>0</v>
      </c>
      <c r="T43" s="12">
        <v>0</v>
      </c>
      <c r="U43" s="9">
        <v>1</v>
      </c>
      <c r="V43">
        <f t="shared" si="0"/>
        <v>2019</v>
      </c>
      <c r="W43">
        <f t="shared" si="1"/>
        <v>8</v>
      </c>
      <c r="X43">
        <f t="shared" si="2"/>
        <v>13</v>
      </c>
      <c r="Y43" s="15">
        <v>43850</v>
      </c>
      <c r="AJ43" s="13"/>
      <c r="AK43" s="14"/>
      <c r="AP43" s="13"/>
      <c r="AQ43" s="14"/>
      <c r="AT43" t="str">
        <f>VLOOKUP(A43,'Repeat TJ List'!A:A,1,FALSE)</f>
        <v>Jameson Taillon</v>
      </c>
    </row>
    <row r="44" spans="1:46" ht="13">
      <c r="A44" s="7" t="s">
        <v>177</v>
      </c>
      <c r="B44" s="78" t="str">
        <f t="shared" si="3"/>
        <v>Gus</v>
      </c>
      <c r="C44" s="78" t="str">
        <f t="shared" si="4"/>
        <v>Varland</v>
      </c>
      <c r="D44" s="78" t="str">
        <f t="shared" si="5"/>
        <v>varlagu</v>
      </c>
      <c r="E44" s="8">
        <v>43678</v>
      </c>
      <c r="F44" s="9" t="s">
        <v>178</v>
      </c>
      <c r="G44" s="9" t="s">
        <v>91</v>
      </c>
      <c r="H44" s="9" t="s">
        <v>37</v>
      </c>
      <c r="I44" s="9" t="s">
        <v>38</v>
      </c>
      <c r="J44" s="9" t="s">
        <v>39</v>
      </c>
      <c r="K44" s="9" t="s">
        <v>179</v>
      </c>
      <c r="L44" s="9" t="s">
        <v>180</v>
      </c>
      <c r="M44" s="9">
        <v>22</v>
      </c>
      <c r="N44" s="11"/>
      <c r="O44" s="32" t="str">
        <f t="shared" si="6"/>
        <v/>
      </c>
      <c r="P44" s="9">
        <v>681402</v>
      </c>
      <c r="Q44" s="9" t="s">
        <v>181</v>
      </c>
      <c r="R44" s="7"/>
      <c r="S44" s="9">
        <v>0</v>
      </c>
      <c r="T44" s="12">
        <v>0</v>
      </c>
      <c r="U44" s="9">
        <v>1</v>
      </c>
      <c r="V44">
        <f t="shared" si="0"/>
        <v>2019</v>
      </c>
      <c r="W44">
        <f t="shared" si="1"/>
        <v>8</v>
      </c>
      <c r="X44">
        <f t="shared" si="2"/>
        <v>1</v>
      </c>
      <c r="AJ44" s="13"/>
      <c r="AK44" s="14"/>
      <c r="AP44" s="13"/>
      <c r="AQ44" s="14"/>
      <c r="AT44" t="e">
        <f>VLOOKUP(A44,'Repeat TJ List'!A:A,1,FALSE)</f>
        <v>#N/A</v>
      </c>
    </row>
    <row r="45" spans="1:46" ht="13">
      <c r="A45" s="7" t="s">
        <v>182</v>
      </c>
      <c r="B45" s="78" t="str">
        <f t="shared" si="3"/>
        <v>Raynel</v>
      </c>
      <c r="C45" s="78" t="str">
        <f t="shared" si="4"/>
        <v>Espinal</v>
      </c>
      <c r="D45" s="78" t="str">
        <f t="shared" si="5"/>
        <v>espinra</v>
      </c>
      <c r="E45" s="8">
        <v>43671</v>
      </c>
      <c r="F45" s="9" t="s">
        <v>107</v>
      </c>
      <c r="G45" s="9" t="s">
        <v>95</v>
      </c>
      <c r="H45" s="9" t="s">
        <v>37</v>
      </c>
      <c r="I45" s="9" t="s">
        <v>38</v>
      </c>
      <c r="J45" s="9" t="s">
        <v>108</v>
      </c>
      <c r="K45" s="9"/>
      <c r="L45" s="9"/>
      <c r="M45" s="9">
        <v>27</v>
      </c>
      <c r="N45" s="11"/>
      <c r="O45" s="32" t="str">
        <f t="shared" si="6"/>
        <v/>
      </c>
      <c r="P45" s="9">
        <v>642659</v>
      </c>
      <c r="Q45" s="9" t="s">
        <v>183</v>
      </c>
      <c r="R45" s="7"/>
      <c r="S45" s="9">
        <v>0</v>
      </c>
      <c r="T45" s="12">
        <v>0</v>
      </c>
      <c r="U45" s="9">
        <v>1</v>
      </c>
      <c r="V45">
        <f t="shared" si="0"/>
        <v>2019</v>
      </c>
      <c r="W45">
        <f t="shared" si="1"/>
        <v>7</v>
      </c>
      <c r="X45">
        <f t="shared" si="2"/>
        <v>25</v>
      </c>
      <c r="AJ45" s="13"/>
      <c r="AK45" s="14"/>
      <c r="AP45" s="13"/>
      <c r="AQ45" s="14"/>
      <c r="AT45" t="e">
        <f>VLOOKUP(A45,'Repeat TJ List'!A:A,1,FALSE)</f>
        <v>#N/A</v>
      </c>
    </row>
    <row r="46" spans="1:46" ht="13">
      <c r="A46" s="7" t="s">
        <v>184</v>
      </c>
      <c r="B46" s="78" t="str">
        <f t="shared" si="3"/>
        <v>Leoner</v>
      </c>
      <c r="C46" s="78" t="str">
        <f t="shared" si="4"/>
        <v>Colina</v>
      </c>
      <c r="D46" s="78" t="str">
        <f t="shared" si="5"/>
        <v>colinle</v>
      </c>
      <c r="E46" s="8">
        <v>43671</v>
      </c>
      <c r="F46" s="9" t="s">
        <v>127</v>
      </c>
      <c r="G46" s="9" t="s">
        <v>128</v>
      </c>
      <c r="H46" s="9" t="s">
        <v>37</v>
      </c>
      <c r="I46" s="9" t="s">
        <v>38</v>
      </c>
      <c r="J46" s="9" t="s">
        <v>150</v>
      </c>
      <c r="K46" s="9"/>
      <c r="L46" s="9"/>
      <c r="M46" s="9">
        <v>18</v>
      </c>
      <c r="N46" s="11"/>
      <c r="O46" s="32" t="str">
        <f t="shared" si="6"/>
        <v/>
      </c>
      <c r="P46" s="9">
        <v>678615</v>
      </c>
      <c r="Q46" s="9" t="s">
        <v>185</v>
      </c>
      <c r="R46" s="7"/>
      <c r="S46" s="9">
        <v>0</v>
      </c>
      <c r="T46" s="12">
        <v>0</v>
      </c>
      <c r="U46" s="9">
        <v>1</v>
      </c>
      <c r="V46">
        <f t="shared" si="0"/>
        <v>2019</v>
      </c>
      <c r="W46">
        <f t="shared" si="1"/>
        <v>7</v>
      </c>
      <c r="X46">
        <f t="shared" si="2"/>
        <v>25</v>
      </c>
      <c r="AJ46" s="13"/>
      <c r="AK46" s="14"/>
      <c r="AP46" s="13"/>
      <c r="AQ46" s="14"/>
      <c r="AT46" t="e">
        <f>VLOOKUP(A46,'Repeat TJ List'!A:A,1,FALSE)</f>
        <v>#N/A</v>
      </c>
    </row>
    <row r="47" spans="1:46" ht="13">
      <c r="A47" s="7" t="s">
        <v>186</v>
      </c>
      <c r="B47" s="78" t="str">
        <f t="shared" si="3"/>
        <v>Ricky</v>
      </c>
      <c r="C47" s="78" t="str">
        <f t="shared" si="4"/>
        <v>Karcher</v>
      </c>
      <c r="D47" s="78" t="str">
        <f t="shared" si="5"/>
        <v>karchri</v>
      </c>
      <c r="E47" s="8">
        <v>43669</v>
      </c>
      <c r="F47" s="9" t="s">
        <v>187</v>
      </c>
      <c r="G47" s="9" t="s">
        <v>128</v>
      </c>
      <c r="H47" s="9" t="s">
        <v>37</v>
      </c>
      <c r="I47" s="9" t="s">
        <v>38</v>
      </c>
      <c r="J47" s="9" t="s">
        <v>39</v>
      </c>
      <c r="K47" s="9" t="s">
        <v>188</v>
      </c>
      <c r="L47" s="9" t="s">
        <v>189</v>
      </c>
      <c r="M47" s="9">
        <v>21</v>
      </c>
      <c r="N47" s="11"/>
      <c r="O47" s="32" t="str">
        <f t="shared" si="6"/>
        <v/>
      </c>
      <c r="P47" s="9">
        <v>676689</v>
      </c>
      <c r="Q47" s="9" t="s">
        <v>190</v>
      </c>
      <c r="R47" s="7" t="s">
        <v>191</v>
      </c>
      <c r="S47" s="9">
        <v>0</v>
      </c>
      <c r="T47" s="12">
        <v>0</v>
      </c>
      <c r="U47" s="9">
        <v>1</v>
      </c>
      <c r="V47">
        <f t="shared" si="0"/>
        <v>2019</v>
      </c>
      <c r="W47">
        <f t="shared" si="1"/>
        <v>7</v>
      </c>
      <c r="X47">
        <f t="shared" si="2"/>
        <v>23</v>
      </c>
      <c r="AJ47" s="13"/>
      <c r="AK47" s="14"/>
      <c r="AP47" s="13"/>
      <c r="AQ47" s="14"/>
      <c r="AT47" t="e">
        <f>VLOOKUP(A47,'Repeat TJ List'!A:A,1,FALSE)</f>
        <v>#N/A</v>
      </c>
    </row>
    <row r="48" spans="1:46" ht="13">
      <c r="A48" s="7" t="s">
        <v>192</v>
      </c>
      <c r="B48" s="78" t="str">
        <f t="shared" si="3"/>
        <v>Blake</v>
      </c>
      <c r="C48" s="78" t="str">
        <f t="shared" si="4"/>
        <v>Lillis</v>
      </c>
      <c r="D48" s="78" t="str">
        <f t="shared" si="5"/>
        <v>lillibl</v>
      </c>
      <c r="E48" s="8">
        <v>43664</v>
      </c>
      <c r="F48" s="9" t="s">
        <v>127</v>
      </c>
      <c r="G48" s="9" t="s">
        <v>128</v>
      </c>
      <c r="H48" s="9" t="s">
        <v>37</v>
      </c>
      <c r="I48" s="9" t="s">
        <v>53</v>
      </c>
      <c r="J48" s="9" t="s">
        <v>39</v>
      </c>
      <c r="K48" s="9" t="s">
        <v>88</v>
      </c>
      <c r="L48" s="9"/>
      <c r="M48" s="9">
        <v>21</v>
      </c>
      <c r="N48" s="11"/>
      <c r="O48" s="32" t="str">
        <f t="shared" si="6"/>
        <v/>
      </c>
      <c r="P48" s="9">
        <v>670396</v>
      </c>
      <c r="Q48" s="9" t="s">
        <v>193</v>
      </c>
      <c r="R48" s="7"/>
      <c r="S48" s="9">
        <v>0</v>
      </c>
      <c r="T48" s="12">
        <v>0</v>
      </c>
      <c r="U48" s="9">
        <v>1</v>
      </c>
      <c r="V48">
        <f t="shared" si="0"/>
        <v>2019</v>
      </c>
      <c r="W48">
        <f t="shared" si="1"/>
        <v>7</v>
      </c>
      <c r="X48">
        <f t="shared" si="2"/>
        <v>18</v>
      </c>
      <c r="AJ48" s="13"/>
      <c r="AK48" s="14"/>
      <c r="AP48" s="13"/>
      <c r="AQ48" s="14"/>
      <c r="AT48" t="e">
        <f>VLOOKUP(A48,'Repeat TJ List'!A:A,1,FALSE)</f>
        <v>#N/A</v>
      </c>
    </row>
    <row r="49" spans="1:46" ht="13">
      <c r="A49" s="7" t="s">
        <v>194</v>
      </c>
      <c r="B49" s="78" t="str">
        <f t="shared" si="3"/>
        <v>Alec</v>
      </c>
      <c r="C49" s="78" t="str">
        <f t="shared" si="4"/>
        <v>Kenilvort</v>
      </c>
      <c r="D49" s="78" t="str">
        <f t="shared" si="5"/>
        <v>kenilal</v>
      </c>
      <c r="E49" s="8">
        <v>43663</v>
      </c>
      <c r="F49" s="9" t="s">
        <v>127</v>
      </c>
      <c r="G49" s="9" t="s">
        <v>91</v>
      </c>
      <c r="H49" s="9" t="s">
        <v>37</v>
      </c>
      <c r="I49" s="9" t="s">
        <v>38</v>
      </c>
      <c r="J49" s="9" t="s">
        <v>39</v>
      </c>
      <c r="K49" s="9" t="s">
        <v>45</v>
      </c>
      <c r="L49" s="9" t="s">
        <v>195</v>
      </c>
      <c r="M49" s="9">
        <v>26</v>
      </c>
      <c r="N49" s="11"/>
      <c r="O49" s="32" t="str">
        <f t="shared" si="6"/>
        <v/>
      </c>
      <c r="P49" s="9">
        <v>656608</v>
      </c>
      <c r="Q49" s="9" t="s">
        <v>196</v>
      </c>
      <c r="R49" s="7"/>
      <c r="S49" s="9">
        <v>0</v>
      </c>
      <c r="T49" s="12">
        <v>0</v>
      </c>
      <c r="U49" s="9">
        <v>1</v>
      </c>
      <c r="V49">
        <f t="shared" si="0"/>
        <v>2019</v>
      </c>
      <c r="W49">
        <f t="shared" si="1"/>
        <v>7</v>
      </c>
      <c r="X49">
        <f t="shared" si="2"/>
        <v>17</v>
      </c>
      <c r="AJ49" s="13"/>
      <c r="AK49" s="14"/>
      <c r="AP49" s="13"/>
      <c r="AQ49" s="14"/>
      <c r="AT49" t="e">
        <f>VLOOKUP(A49,'Repeat TJ List'!A:A,1,FALSE)</f>
        <v>#N/A</v>
      </c>
    </row>
    <row r="50" spans="1:46" ht="13">
      <c r="A50" s="7" t="s">
        <v>197</v>
      </c>
      <c r="B50" s="78" t="str">
        <f t="shared" si="3"/>
        <v>Josh</v>
      </c>
      <c r="C50" s="78" t="str">
        <f t="shared" si="4"/>
        <v>Rogers</v>
      </c>
      <c r="D50" s="78" t="str">
        <f t="shared" si="5"/>
        <v>rogerjo</v>
      </c>
      <c r="E50" s="8">
        <v>43649</v>
      </c>
      <c r="F50" s="9" t="s">
        <v>52</v>
      </c>
      <c r="G50" s="9" t="s">
        <v>36</v>
      </c>
      <c r="H50" s="9" t="s">
        <v>37</v>
      </c>
      <c r="I50" s="9" t="s">
        <v>53</v>
      </c>
      <c r="J50" s="9" t="s">
        <v>39</v>
      </c>
      <c r="K50" s="9" t="s">
        <v>198</v>
      </c>
      <c r="L50" s="9" t="s">
        <v>199</v>
      </c>
      <c r="M50" s="9">
        <v>24</v>
      </c>
      <c r="N50" s="11"/>
      <c r="O50" s="32" t="str">
        <f t="shared" si="6"/>
        <v/>
      </c>
      <c r="P50" s="9">
        <v>642028</v>
      </c>
      <c r="Q50" s="9">
        <v>18510</v>
      </c>
      <c r="R50" s="7" t="s">
        <v>42</v>
      </c>
      <c r="S50" s="9">
        <v>0</v>
      </c>
      <c r="T50" s="12">
        <v>0</v>
      </c>
      <c r="U50" s="9">
        <v>1</v>
      </c>
      <c r="V50">
        <f t="shared" si="0"/>
        <v>2019</v>
      </c>
      <c r="W50">
        <f t="shared" si="1"/>
        <v>7</v>
      </c>
      <c r="X50">
        <f t="shared" si="2"/>
        <v>3</v>
      </c>
      <c r="AJ50" s="13"/>
      <c r="AK50" s="14"/>
      <c r="AP50" s="13"/>
      <c r="AQ50" s="14"/>
      <c r="AT50" t="str">
        <f>VLOOKUP(A50,'Repeat TJ List'!A:A,1,FALSE)</f>
        <v>Josh Rogers</v>
      </c>
    </row>
    <row r="51" spans="1:46" ht="13">
      <c r="A51" s="7" t="s">
        <v>200</v>
      </c>
      <c r="B51" s="78" t="str">
        <f t="shared" si="3"/>
        <v>Corbin</v>
      </c>
      <c r="C51" s="78" t="str">
        <f t="shared" si="4"/>
        <v>Martin</v>
      </c>
      <c r="D51" s="78" t="str">
        <f t="shared" si="5"/>
        <v>martico</v>
      </c>
      <c r="E51" s="8">
        <v>43649</v>
      </c>
      <c r="F51" s="9" t="s">
        <v>121</v>
      </c>
      <c r="G51" s="9" t="s">
        <v>95</v>
      </c>
      <c r="H51" s="9" t="s">
        <v>37</v>
      </c>
      <c r="I51" s="9" t="s">
        <v>38</v>
      </c>
      <c r="J51" s="9" t="s">
        <v>39</v>
      </c>
      <c r="K51" s="9" t="s">
        <v>40</v>
      </c>
      <c r="L51" s="9" t="s">
        <v>201</v>
      </c>
      <c r="M51" s="9">
        <v>23</v>
      </c>
      <c r="N51" s="11"/>
      <c r="O51" s="32" t="str">
        <f t="shared" si="6"/>
        <v/>
      </c>
      <c r="P51" s="9">
        <v>656686</v>
      </c>
      <c r="Q51" s="9">
        <v>19884</v>
      </c>
      <c r="R51" s="7"/>
      <c r="S51" s="9">
        <v>0</v>
      </c>
      <c r="T51" s="12">
        <v>0</v>
      </c>
      <c r="U51" s="9">
        <v>1</v>
      </c>
      <c r="V51">
        <f t="shared" si="0"/>
        <v>2019</v>
      </c>
      <c r="W51">
        <f t="shared" si="1"/>
        <v>7</v>
      </c>
      <c r="X51">
        <f t="shared" si="2"/>
        <v>3</v>
      </c>
      <c r="AJ51" s="13"/>
      <c r="AK51" s="14"/>
      <c r="AP51" s="13"/>
      <c r="AQ51" s="14"/>
      <c r="AT51" t="e">
        <f>VLOOKUP(A51,'Repeat TJ List'!A:A,1,FALSE)</f>
        <v>#N/A</v>
      </c>
    </row>
    <row r="52" spans="1:46" ht="13">
      <c r="A52" s="7" t="s">
        <v>202</v>
      </c>
      <c r="B52" s="78" t="str">
        <f t="shared" si="3"/>
        <v>Garrett</v>
      </c>
      <c r="C52" s="78" t="str">
        <f t="shared" si="4"/>
        <v>Whitlock</v>
      </c>
      <c r="D52" s="78" t="str">
        <f t="shared" si="5"/>
        <v>whitlga</v>
      </c>
      <c r="E52" s="8">
        <v>43647</v>
      </c>
      <c r="F52" s="9" t="s">
        <v>107</v>
      </c>
      <c r="G52" s="9" t="s">
        <v>84</v>
      </c>
      <c r="H52" s="9" t="s">
        <v>37</v>
      </c>
      <c r="I52" s="9" t="s">
        <v>38</v>
      </c>
      <c r="J52" s="9" t="s">
        <v>39</v>
      </c>
      <c r="K52" s="9" t="s">
        <v>203</v>
      </c>
      <c r="L52" s="9" t="s">
        <v>204</v>
      </c>
      <c r="M52" s="9">
        <v>23</v>
      </c>
      <c r="N52" s="11"/>
      <c r="O52" s="32" t="str">
        <f t="shared" si="6"/>
        <v/>
      </c>
      <c r="P52" s="9">
        <v>676477</v>
      </c>
      <c r="Q52" s="9" t="s">
        <v>205</v>
      </c>
      <c r="R52" s="7"/>
      <c r="S52" s="9">
        <v>0</v>
      </c>
      <c r="T52" s="12">
        <v>0</v>
      </c>
      <c r="U52" s="9">
        <v>1</v>
      </c>
      <c r="V52">
        <f t="shared" si="0"/>
        <v>2019</v>
      </c>
      <c r="W52">
        <f t="shared" si="1"/>
        <v>7</v>
      </c>
      <c r="X52">
        <f t="shared" si="2"/>
        <v>1</v>
      </c>
      <c r="AJ52" s="13"/>
      <c r="AK52" s="14"/>
      <c r="AP52" s="13"/>
      <c r="AQ52" s="14"/>
      <c r="AT52" t="e">
        <f>VLOOKUP(A52,'Repeat TJ List'!A:A,1,FALSE)</f>
        <v>#N/A</v>
      </c>
    </row>
    <row r="53" spans="1:46" ht="13">
      <c r="A53" s="7" t="s">
        <v>206</v>
      </c>
      <c r="B53" s="78" t="str">
        <f t="shared" si="3"/>
        <v>Sam</v>
      </c>
      <c r="C53" s="78" t="str">
        <f t="shared" si="4"/>
        <v>Tewes</v>
      </c>
      <c r="D53" s="78" t="str">
        <f t="shared" si="5"/>
        <v>tewessa</v>
      </c>
      <c r="E53" s="8">
        <v>43647</v>
      </c>
      <c r="F53" s="9" t="s">
        <v>57</v>
      </c>
      <c r="G53" s="9" t="s">
        <v>91</v>
      </c>
      <c r="H53" s="9" t="s">
        <v>37</v>
      </c>
      <c r="I53" s="9" t="s">
        <v>38</v>
      </c>
      <c r="J53" s="9" t="s">
        <v>39</v>
      </c>
      <c r="K53" s="9" t="s">
        <v>207</v>
      </c>
      <c r="L53" s="9" t="s">
        <v>208</v>
      </c>
      <c r="M53" s="9">
        <v>21</v>
      </c>
      <c r="N53" s="11"/>
      <c r="O53" s="32" t="str">
        <f t="shared" si="6"/>
        <v/>
      </c>
      <c r="P53" s="9">
        <v>642135</v>
      </c>
      <c r="Q53" s="9" t="s">
        <v>209</v>
      </c>
      <c r="R53" s="7"/>
      <c r="S53" s="9">
        <v>0</v>
      </c>
      <c r="T53" s="12">
        <v>0</v>
      </c>
      <c r="U53" s="9">
        <v>1</v>
      </c>
      <c r="V53">
        <f t="shared" si="0"/>
        <v>2019</v>
      </c>
      <c r="W53">
        <f t="shared" si="1"/>
        <v>7</v>
      </c>
      <c r="X53">
        <f t="shared" si="2"/>
        <v>1</v>
      </c>
      <c r="AJ53" s="13"/>
      <c r="AK53" s="14"/>
      <c r="AP53" s="13"/>
      <c r="AQ53" s="14"/>
      <c r="AT53" t="str">
        <f>VLOOKUP(A53,'Repeat TJ List'!A:A,1,FALSE)</f>
        <v>Sam Tewes</v>
      </c>
    </row>
    <row r="54" spans="1:46" ht="13">
      <c r="A54" s="7" t="s">
        <v>210</v>
      </c>
      <c r="B54" s="78" t="str">
        <f t="shared" si="3"/>
        <v>Matt</v>
      </c>
      <c r="C54" s="78" t="str">
        <f t="shared" si="4"/>
        <v>Bush</v>
      </c>
      <c r="D54" s="78" t="str">
        <f t="shared" si="5"/>
        <v>bushma</v>
      </c>
      <c r="E54" s="8">
        <v>43647</v>
      </c>
      <c r="F54" s="9" t="s">
        <v>211</v>
      </c>
      <c r="G54" s="9" t="s">
        <v>84</v>
      </c>
      <c r="H54" s="9" t="s">
        <v>37</v>
      </c>
      <c r="I54" s="9" t="s">
        <v>38</v>
      </c>
      <c r="J54" s="9" t="s">
        <v>39</v>
      </c>
      <c r="K54" s="9" t="s">
        <v>45</v>
      </c>
      <c r="L54" s="9"/>
      <c r="M54" s="9">
        <v>33</v>
      </c>
      <c r="N54" s="11"/>
      <c r="O54" s="32" t="str">
        <f t="shared" si="6"/>
        <v/>
      </c>
      <c r="P54" s="9">
        <v>456713</v>
      </c>
      <c r="Q54" s="9">
        <v>1246</v>
      </c>
      <c r="R54" s="7"/>
      <c r="S54" s="9">
        <v>0</v>
      </c>
      <c r="T54" s="12">
        <v>0</v>
      </c>
      <c r="U54" s="9">
        <v>1</v>
      </c>
      <c r="V54">
        <f t="shared" si="0"/>
        <v>2019</v>
      </c>
      <c r="W54">
        <f t="shared" si="1"/>
        <v>7</v>
      </c>
      <c r="X54">
        <f t="shared" si="2"/>
        <v>1</v>
      </c>
      <c r="AJ54" s="13"/>
      <c r="AK54" s="14"/>
      <c r="AP54" s="13"/>
      <c r="AQ54" s="14"/>
      <c r="AT54" t="str">
        <f>VLOOKUP(A54,'Repeat TJ List'!A:A,1,FALSE)</f>
        <v>Matt Bush</v>
      </c>
    </row>
    <row r="55" spans="1:46" ht="13">
      <c r="A55" s="7" t="s">
        <v>212</v>
      </c>
      <c r="B55" s="78" t="str">
        <f t="shared" si="3"/>
        <v>Jean</v>
      </c>
      <c r="C55" s="78" t="str">
        <f t="shared" si="4"/>
        <v>Casanova</v>
      </c>
      <c r="D55" s="78" t="str">
        <f t="shared" si="5"/>
        <v>casanje</v>
      </c>
      <c r="E55" s="8">
        <v>43646</v>
      </c>
      <c r="F55" s="9" t="s">
        <v>211</v>
      </c>
      <c r="G55" s="9" t="s">
        <v>115</v>
      </c>
      <c r="H55" s="9" t="s">
        <v>37</v>
      </c>
      <c r="I55" s="9" t="s">
        <v>38</v>
      </c>
      <c r="J55" s="9" t="s">
        <v>39</v>
      </c>
      <c r="K55" s="9" t="s">
        <v>141</v>
      </c>
      <c r="L55" s="9"/>
      <c r="M55" s="9">
        <v>22</v>
      </c>
      <c r="N55" s="11"/>
      <c r="O55" s="32" t="str">
        <f t="shared" si="6"/>
        <v/>
      </c>
      <c r="P55" s="9">
        <v>670196</v>
      </c>
      <c r="Q55" s="9" t="s">
        <v>213</v>
      </c>
      <c r="R55" s="7"/>
      <c r="S55" s="9">
        <v>0</v>
      </c>
      <c r="T55" s="12">
        <v>0</v>
      </c>
      <c r="U55" s="9">
        <v>1</v>
      </c>
      <c r="V55">
        <f t="shared" si="0"/>
        <v>2019</v>
      </c>
      <c r="W55">
        <f t="shared" si="1"/>
        <v>6</v>
      </c>
      <c r="X55">
        <f t="shared" si="2"/>
        <v>30</v>
      </c>
      <c r="AJ55" s="13"/>
      <c r="AK55" s="14"/>
      <c r="AP55" s="13"/>
      <c r="AQ55" s="14"/>
      <c r="AT55" t="e">
        <f>VLOOKUP(A55,'Repeat TJ List'!A:A,1,FALSE)</f>
        <v>#N/A</v>
      </c>
    </row>
    <row r="56" spans="1:46" ht="13">
      <c r="A56" s="7" t="s">
        <v>214</v>
      </c>
      <c r="B56" s="78" t="str">
        <f t="shared" si="3"/>
        <v>Jordan</v>
      </c>
      <c r="C56" s="78" t="str">
        <f t="shared" si="4"/>
        <v>Hicks</v>
      </c>
      <c r="D56" s="78" t="str">
        <f t="shared" si="5"/>
        <v>hicksjo</v>
      </c>
      <c r="E56" s="8">
        <v>43642</v>
      </c>
      <c r="F56" s="9" t="s">
        <v>57</v>
      </c>
      <c r="G56" s="9" t="s">
        <v>36</v>
      </c>
      <c r="H56" s="9" t="s">
        <v>37</v>
      </c>
      <c r="I56" s="9" t="s">
        <v>38</v>
      </c>
      <c r="J56" s="9" t="s">
        <v>39</v>
      </c>
      <c r="K56" s="9" t="s">
        <v>40</v>
      </c>
      <c r="L56" s="9"/>
      <c r="M56" s="9">
        <v>22</v>
      </c>
      <c r="N56" s="11"/>
      <c r="O56" s="32" t="str">
        <f t="shared" si="6"/>
        <v/>
      </c>
      <c r="P56" s="9">
        <v>663855</v>
      </c>
      <c r="Q56" s="9">
        <v>19618</v>
      </c>
      <c r="R56" s="7" t="s">
        <v>60</v>
      </c>
      <c r="S56" s="9">
        <v>0</v>
      </c>
      <c r="T56" s="12">
        <v>0</v>
      </c>
      <c r="U56" s="9">
        <v>1</v>
      </c>
      <c r="V56">
        <f t="shared" si="0"/>
        <v>2019</v>
      </c>
      <c r="W56">
        <f t="shared" si="1"/>
        <v>6</v>
      </c>
      <c r="X56">
        <f t="shared" si="2"/>
        <v>26</v>
      </c>
      <c r="Y56" s="15">
        <v>43836</v>
      </c>
      <c r="AJ56" s="13"/>
      <c r="AK56" s="14"/>
      <c r="AP56" s="13"/>
      <c r="AQ56" s="14"/>
      <c r="AT56" t="e">
        <f>VLOOKUP(A56,'Repeat TJ List'!A:A,1,FALSE)</f>
        <v>#N/A</v>
      </c>
    </row>
    <row r="57" spans="1:46" ht="13">
      <c r="A57" s="7" t="s">
        <v>215</v>
      </c>
      <c r="B57" s="78" t="str">
        <f t="shared" si="3"/>
        <v>Ryan</v>
      </c>
      <c r="C57" s="78" t="str">
        <f t="shared" si="4"/>
        <v>Burr</v>
      </c>
      <c r="D57" s="78" t="str">
        <f t="shared" si="5"/>
        <v>burrry</v>
      </c>
      <c r="E57" s="8">
        <v>43641</v>
      </c>
      <c r="F57" s="9" t="s">
        <v>62</v>
      </c>
      <c r="G57" s="9" t="s">
        <v>36</v>
      </c>
      <c r="H57" s="9" t="s">
        <v>37</v>
      </c>
      <c r="I57" s="9" t="s">
        <v>38</v>
      </c>
      <c r="J57" s="9" t="s">
        <v>39</v>
      </c>
      <c r="K57" s="9" t="s">
        <v>54</v>
      </c>
      <c r="L57" s="9" t="s">
        <v>216</v>
      </c>
      <c r="M57" s="9">
        <v>25</v>
      </c>
      <c r="N57" s="11"/>
      <c r="O57" s="32" t="str">
        <f t="shared" si="6"/>
        <v/>
      </c>
      <c r="P57" s="9">
        <v>621114</v>
      </c>
      <c r="Q57" s="9">
        <v>17536</v>
      </c>
      <c r="R57" s="7" t="s">
        <v>46</v>
      </c>
      <c r="S57" s="9">
        <v>0</v>
      </c>
      <c r="T57" s="12">
        <v>0</v>
      </c>
      <c r="U57" s="9">
        <v>1</v>
      </c>
      <c r="V57">
        <f t="shared" si="0"/>
        <v>2019</v>
      </c>
      <c r="W57">
        <f t="shared" si="1"/>
        <v>6</v>
      </c>
      <c r="X57">
        <f t="shared" si="2"/>
        <v>25</v>
      </c>
      <c r="Y57" s="15">
        <v>43787</v>
      </c>
      <c r="AJ57" s="13"/>
      <c r="AK57" s="14"/>
      <c r="AP57" s="13"/>
      <c r="AQ57" s="14"/>
      <c r="AT57" t="e">
        <f>VLOOKUP(A57,'Repeat TJ List'!A:A,1,FALSE)</f>
        <v>#N/A</v>
      </c>
    </row>
    <row r="58" spans="1:46" ht="13">
      <c r="A58" s="7" t="s">
        <v>217</v>
      </c>
      <c r="B58" s="78" t="str">
        <f t="shared" si="3"/>
        <v>Jimmy</v>
      </c>
      <c r="C58" s="78" t="str">
        <f t="shared" si="4"/>
        <v>Lambert</v>
      </c>
      <c r="D58" s="78" t="str">
        <f t="shared" si="5"/>
        <v>lambeji</v>
      </c>
      <c r="E58" s="8">
        <v>43641</v>
      </c>
      <c r="F58" s="9" t="s">
        <v>62</v>
      </c>
      <c r="G58" s="9" t="s">
        <v>84</v>
      </c>
      <c r="H58" s="9" t="s">
        <v>37</v>
      </c>
      <c r="I58" s="9" t="s">
        <v>38</v>
      </c>
      <c r="J58" s="9" t="s">
        <v>39</v>
      </c>
      <c r="K58" s="9" t="s">
        <v>45</v>
      </c>
      <c r="L58" s="9" t="s">
        <v>218</v>
      </c>
      <c r="M58" s="9">
        <v>24</v>
      </c>
      <c r="N58" s="11">
        <v>44037</v>
      </c>
      <c r="O58" s="32">
        <f t="shared" si="6"/>
        <v>13</v>
      </c>
      <c r="P58" s="9">
        <v>669424</v>
      </c>
      <c r="Q58" s="9">
        <v>19541</v>
      </c>
      <c r="R58" s="7" t="s">
        <v>46</v>
      </c>
      <c r="S58" s="9">
        <v>0</v>
      </c>
      <c r="T58" s="12">
        <v>0</v>
      </c>
      <c r="U58" s="9">
        <v>1</v>
      </c>
      <c r="V58">
        <f t="shared" si="0"/>
        <v>2019</v>
      </c>
      <c r="W58">
        <f t="shared" si="1"/>
        <v>6</v>
      </c>
      <c r="X58">
        <f t="shared" si="2"/>
        <v>25</v>
      </c>
      <c r="Y58" s="15">
        <v>43787</v>
      </c>
      <c r="AC58" s="15">
        <v>44037</v>
      </c>
      <c r="AJ58" s="13"/>
      <c r="AK58" s="14"/>
      <c r="AP58" s="13"/>
      <c r="AQ58" s="14"/>
      <c r="AT58" t="e">
        <f>VLOOKUP(A58,'Repeat TJ List'!A:A,1,FALSE)</f>
        <v>#N/A</v>
      </c>
    </row>
    <row r="59" spans="1:46" ht="13">
      <c r="A59" s="7" t="s">
        <v>219</v>
      </c>
      <c r="B59" s="78" t="str">
        <f t="shared" si="3"/>
        <v>Cole</v>
      </c>
      <c r="C59" s="78" t="str">
        <f t="shared" si="4"/>
        <v>Bellinger</v>
      </c>
      <c r="D59" s="78" t="str">
        <f t="shared" si="5"/>
        <v>bellico</v>
      </c>
      <c r="E59" s="8">
        <v>43636</v>
      </c>
      <c r="F59" s="9" t="s">
        <v>48</v>
      </c>
      <c r="G59" s="9" t="s">
        <v>165</v>
      </c>
      <c r="H59" s="9" t="s">
        <v>37</v>
      </c>
      <c r="I59" s="9" t="s">
        <v>38</v>
      </c>
      <c r="J59" s="9" t="s">
        <v>39</v>
      </c>
      <c r="K59" s="9" t="s">
        <v>220</v>
      </c>
      <c r="L59" s="9"/>
      <c r="M59" s="9">
        <v>19</v>
      </c>
      <c r="N59" s="11"/>
      <c r="O59" s="32" t="str">
        <f t="shared" si="6"/>
        <v/>
      </c>
      <c r="P59" s="9">
        <v>676374</v>
      </c>
      <c r="Q59" s="9" t="s">
        <v>221</v>
      </c>
      <c r="R59" s="7"/>
      <c r="S59" s="9">
        <v>0</v>
      </c>
      <c r="T59" s="12">
        <v>0</v>
      </c>
      <c r="U59" s="9">
        <v>1</v>
      </c>
      <c r="V59">
        <f t="shared" si="0"/>
        <v>2019</v>
      </c>
      <c r="W59">
        <f t="shared" si="1"/>
        <v>6</v>
      </c>
      <c r="X59">
        <f t="shared" si="2"/>
        <v>20</v>
      </c>
      <c r="AJ59" s="13"/>
      <c r="AK59" s="14"/>
      <c r="AP59" s="13"/>
      <c r="AQ59" s="14"/>
      <c r="AT59" t="e">
        <f>VLOOKUP(A59,'Repeat TJ List'!A:A,1,FALSE)</f>
        <v>#N/A</v>
      </c>
    </row>
    <row r="60" spans="1:46" ht="13">
      <c r="A60" s="7" t="s">
        <v>222</v>
      </c>
      <c r="B60" s="78" t="str">
        <f t="shared" si="3"/>
        <v>Preston</v>
      </c>
      <c r="C60" s="78" t="str">
        <f t="shared" si="4"/>
        <v>Gainey</v>
      </c>
      <c r="D60" s="78" t="str">
        <f t="shared" si="5"/>
        <v>gainepr</v>
      </c>
      <c r="E60" s="8">
        <v>43630</v>
      </c>
      <c r="F60" s="9" t="s">
        <v>127</v>
      </c>
      <c r="G60" s="9" t="s">
        <v>84</v>
      </c>
      <c r="H60" s="9" t="s">
        <v>37</v>
      </c>
      <c r="I60" s="9" t="s">
        <v>38</v>
      </c>
      <c r="J60" s="9" t="s">
        <v>39</v>
      </c>
      <c r="K60" s="9" t="s">
        <v>58</v>
      </c>
      <c r="L60" s="9" t="s">
        <v>223</v>
      </c>
      <c r="M60" s="9">
        <v>28</v>
      </c>
      <c r="N60" s="11"/>
      <c r="O60" s="32" t="str">
        <f t="shared" si="6"/>
        <v/>
      </c>
      <c r="P60" s="9">
        <v>623196</v>
      </c>
      <c r="Q60" s="9" t="s">
        <v>224</v>
      </c>
      <c r="R60" s="7"/>
      <c r="S60" s="9">
        <v>0</v>
      </c>
      <c r="T60" s="12">
        <v>0</v>
      </c>
      <c r="U60" s="9">
        <v>1</v>
      </c>
      <c r="V60">
        <f t="shared" si="0"/>
        <v>2019</v>
      </c>
      <c r="W60">
        <f t="shared" si="1"/>
        <v>6</v>
      </c>
      <c r="X60">
        <f t="shared" si="2"/>
        <v>14</v>
      </c>
      <c r="AJ60" s="13"/>
      <c r="AK60" s="14"/>
      <c r="AP60" s="13"/>
      <c r="AQ60" s="14"/>
      <c r="AT60" t="str">
        <f>VLOOKUP(A60,'Repeat TJ List'!A:A,1,FALSE)</f>
        <v>Preston Gainey</v>
      </c>
    </row>
    <row r="61" spans="1:46" ht="13">
      <c r="A61" s="7" t="s">
        <v>225</v>
      </c>
      <c r="B61" s="78" t="str">
        <f t="shared" si="3"/>
        <v>Cale</v>
      </c>
      <c r="C61" s="78" t="str">
        <f t="shared" si="4"/>
        <v>Coshow</v>
      </c>
      <c r="D61" s="78" t="str">
        <f t="shared" si="5"/>
        <v>coshoca</v>
      </c>
      <c r="E61" s="8">
        <v>43623</v>
      </c>
      <c r="F61" s="9" t="s">
        <v>107</v>
      </c>
      <c r="G61" s="9" t="s">
        <v>95</v>
      </c>
      <c r="H61" s="9" t="s">
        <v>37</v>
      </c>
      <c r="I61" s="9" t="s">
        <v>38</v>
      </c>
      <c r="J61" s="9" t="s">
        <v>39</v>
      </c>
      <c r="K61" s="9" t="s">
        <v>122</v>
      </c>
      <c r="L61" s="9" t="s">
        <v>226</v>
      </c>
      <c r="M61" s="9">
        <v>26</v>
      </c>
      <c r="N61" s="11"/>
      <c r="O61" s="32" t="str">
        <f t="shared" si="6"/>
        <v/>
      </c>
      <c r="P61" s="9">
        <v>641483</v>
      </c>
      <c r="Q61" s="9" t="s">
        <v>227</v>
      </c>
      <c r="R61" s="7" t="s">
        <v>228</v>
      </c>
      <c r="S61" s="9">
        <v>0</v>
      </c>
      <c r="T61" s="12">
        <v>0</v>
      </c>
      <c r="U61" s="9">
        <v>1</v>
      </c>
      <c r="V61">
        <f t="shared" si="0"/>
        <v>2019</v>
      </c>
      <c r="W61">
        <f t="shared" si="1"/>
        <v>6</v>
      </c>
      <c r="X61">
        <f t="shared" si="2"/>
        <v>7</v>
      </c>
      <c r="AJ61" s="13"/>
      <c r="AK61" s="14"/>
      <c r="AP61" s="13"/>
      <c r="AQ61" s="14"/>
      <c r="AT61" t="e">
        <f>VLOOKUP(A61,'Repeat TJ List'!A:A,1,FALSE)</f>
        <v>#N/A</v>
      </c>
    </row>
    <row r="62" spans="1:46" ht="13">
      <c r="A62" s="7" t="s">
        <v>229</v>
      </c>
      <c r="B62" s="78" t="str">
        <f t="shared" si="3"/>
        <v>Corey</v>
      </c>
      <c r="C62" s="78" t="str">
        <f t="shared" si="4"/>
        <v>Taylor</v>
      </c>
      <c r="D62" s="78" t="str">
        <f t="shared" si="5"/>
        <v>tayloco</v>
      </c>
      <c r="E62" s="8">
        <v>43620</v>
      </c>
      <c r="F62" s="9" t="s">
        <v>70</v>
      </c>
      <c r="G62" s="9" t="s">
        <v>95</v>
      </c>
      <c r="H62" s="9" t="s">
        <v>37</v>
      </c>
      <c r="I62" s="9" t="s">
        <v>38</v>
      </c>
      <c r="J62" s="9" t="s">
        <v>39</v>
      </c>
      <c r="K62" s="9" t="s">
        <v>40</v>
      </c>
      <c r="L62" s="9" t="s">
        <v>230</v>
      </c>
      <c r="M62" s="9">
        <v>26</v>
      </c>
      <c r="N62" s="11"/>
      <c r="O62" s="32" t="str">
        <f t="shared" si="6"/>
        <v/>
      </c>
      <c r="P62" s="9">
        <v>664219</v>
      </c>
      <c r="Q62" s="9" t="s">
        <v>231</v>
      </c>
      <c r="R62" s="7"/>
      <c r="S62" s="9">
        <v>0</v>
      </c>
      <c r="T62" s="12">
        <v>0</v>
      </c>
      <c r="U62" s="9">
        <v>1</v>
      </c>
      <c r="V62">
        <f t="shared" si="0"/>
        <v>2019</v>
      </c>
      <c r="W62">
        <f t="shared" si="1"/>
        <v>6</v>
      </c>
      <c r="X62">
        <f t="shared" si="2"/>
        <v>4</v>
      </c>
      <c r="AJ62" s="13"/>
      <c r="AK62" s="14"/>
      <c r="AP62" s="13"/>
      <c r="AQ62" s="14"/>
      <c r="AT62" t="e">
        <f>VLOOKUP(A62,'Repeat TJ List'!A:A,1,FALSE)</f>
        <v>#N/A</v>
      </c>
    </row>
    <row r="63" spans="1:46" ht="13">
      <c r="A63" s="7" t="s">
        <v>232</v>
      </c>
      <c r="B63" s="78" t="str">
        <f t="shared" si="3"/>
        <v>Michael</v>
      </c>
      <c r="C63" s="78" t="str">
        <f t="shared" si="4"/>
        <v>Limoncelli</v>
      </c>
      <c r="D63" s="78" t="str">
        <f t="shared" si="5"/>
        <v>limonmi</v>
      </c>
      <c r="E63" s="15">
        <v>43620</v>
      </c>
      <c r="F63" s="9" t="s">
        <v>100</v>
      </c>
      <c r="G63" s="9" t="s">
        <v>158</v>
      </c>
      <c r="H63" s="9" t="s">
        <v>37</v>
      </c>
      <c r="I63" s="9" t="s">
        <v>38</v>
      </c>
      <c r="J63" s="9" t="s">
        <v>39</v>
      </c>
      <c r="K63" s="9" t="s">
        <v>101</v>
      </c>
      <c r="L63" s="9"/>
      <c r="M63" s="9">
        <v>19</v>
      </c>
      <c r="N63" s="11"/>
      <c r="O63" s="32" t="str">
        <f t="shared" si="6"/>
        <v/>
      </c>
      <c r="P63" s="9"/>
      <c r="Q63" s="9"/>
      <c r="R63" s="7" t="s">
        <v>139</v>
      </c>
      <c r="S63" s="9">
        <v>0</v>
      </c>
      <c r="T63" s="12">
        <v>0</v>
      </c>
      <c r="U63" s="9">
        <v>1</v>
      </c>
      <c r="V63">
        <f t="shared" si="0"/>
        <v>2019</v>
      </c>
      <c r="W63">
        <f t="shared" si="1"/>
        <v>6</v>
      </c>
      <c r="X63">
        <f t="shared" si="2"/>
        <v>4</v>
      </c>
      <c r="AJ63" s="13"/>
      <c r="AK63" s="14"/>
      <c r="AP63" s="13"/>
      <c r="AQ63" s="14"/>
      <c r="AT63" t="e">
        <f>VLOOKUP(A63,'Repeat TJ List'!A:A,1,FALSE)</f>
        <v>#N/A</v>
      </c>
    </row>
    <row r="64" spans="1:46" ht="13">
      <c r="A64" s="7" t="s">
        <v>233</v>
      </c>
      <c r="B64" s="78" t="str">
        <f t="shared" si="3"/>
        <v>Victor</v>
      </c>
      <c r="C64" s="78" t="str">
        <f t="shared" si="4"/>
        <v>Soteldo</v>
      </c>
      <c r="D64" s="78" t="str">
        <f t="shared" si="5"/>
        <v>sotelvi</v>
      </c>
      <c r="E64" s="8">
        <v>43617</v>
      </c>
      <c r="F64" s="9" t="s">
        <v>234</v>
      </c>
      <c r="G64" s="9" t="s">
        <v>158</v>
      </c>
      <c r="H64" s="9" t="s">
        <v>37</v>
      </c>
      <c r="I64" s="9" t="s">
        <v>38</v>
      </c>
      <c r="J64" s="9" t="s">
        <v>150</v>
      </c>
      <c r="K64" s="9"/>
      <c r="L64" s="9"/>
      <c r="M64" s="9">
        <v>17</v>
      </c>
      <c r="N64" s="11"/>
      <c r="O64" s="32" t="str">
        <f t="shared" si="6"/>
        <v/>
      </c>
      <c r="P64" s="9"/>
      <c r="Q64" s="9"/>
      <c r="R64" s="7"/>
      <c r="S64" s="9">
        <v>0</v>
      </c>
      <c r="T64" s="12">
        <v>0</v>
      </c>
      <c r="U64" s="9">
        <v>1</v>
      </c>
      <c r="V64">
        <f t="shared" si="0"/>
        <v>2019</v>
      </c>
      <c r="W64">
        <f t="shared" si="1"/>
        <v>6</v>
      </c>
      <c r="X64">
        <f t="shared" si="2"/>
        <v>1</v>
      </c>
      <c r="AJ64" s="13"/>
      <c r="AK64" s="14"/>
      <c r="AP64" s="13"/>
      <c r="AQ64" s="14"/>
      <c r="AT64" t="e">
        <f>VLOOKUP(A64,'Repeat TJ List'!A:A,1,FALSE)</f>
        <v>#N/A</v>
      </c>
    </row>
    <row r="65" spans="1:46" ht="13">
      <c r="A65" s="7" t="s">
        <v>235</v>
      </c>
      <c r="B65" s="78" t="str">
        <f t="shared" si="3"/>
        <v>John</v>
      </c>
      <c r="C65" s="78" t="str">
        <f t="shared" si="4"/>
        <v>Swanda</v>
      </c>
      <c r="D65" s="78" t="str">
        <f t="shared" si="5"/>
        <v>swandjo</v>
      </c>
      <c r="E65" s="8">
        <v>43617</v>
      </c>
      <c r="F65" s="9" t="s">
        <v>35</v>
      </c>
      <c r="G65" s="9" t="s">
        <v>115</v>
      </c>
      <c r="H65" s="9" t="s">
        <v>37</v>
      </c>
      <c r="I65" s="9" t="s">
        <v>38</v>
      </c>
      <c r="J65" s="9" t="s">
        <v>39</v>
      </c>
      <c r="K65" s="9" t="s">
        <v>154</v>
      </c>
      <c r="L65" s="9"/>
      <c r="M65" s="9">
        <v>20</v>
      </c>
      <c r="N65" s="11"/>
      <c r="O65" s="32" t="str">
        <f t="shared" si="6"/>
        <v/>
      </c>
      <c r="P65" s="9">
        <v>676191</v>
      </c>
      <c r="Q65" s="9" t="s">
        <v>236</v>
      </c>
      <c r="R65" s="7"/>
      <c r="S65" s="9">
        <v>0</v>
      </c>
      <c r="T65" s="12">
        <v>0</v>
      </c>
      <c r="U65" s="9">
        <v>1</v>
      </c>
      <c r="V65">
        <f t="shared" si="0"/>
        <v>2019</v>
      </c>
      <c r="W65">
        <f t="shared" si="1"/>
        <v>6</v>
      </c>
      <c r="X65">
        <f t="shared" si="2"/>
        <v>1</v>
      </c>
      <c r="AJ65" s="13"/>
      <c r="AK65" s="14"/>
      <c r="AP65" s="13"/>
      <c r="AQ65" s="14"/>
      <c r="AT65" t="e">
        <f>VLOOKUP(A65,'Repeat TJ List'!A:A,1,FALSE)</f>
        <v>#N/A</v>
      </c>
    </row>
    <row r="66" spans="1:46" ht="13">
      <c r="A66" s="7" t="s">
        <v>237</v>
      </c>
      <c r="B66" s="78" t="str">
        <f t="shared" si="3"/>
        <v>Akil</v>
      </c>
      <c r="C66" s="78" t="str">
        <f t="shared" si="4"/>
        <v>Baddoo</v>
      </c>
      <c r="D66" s="78" t="str">
        <f t="shared" si="5"/>
        <v>baddoak</v>
      </c>
      <c r="E66" s="8">
        <v>43617</v>
      </c>
      <c r="F66" s="9" t="s">
        <v>73</v>
      </c>
      <c r="G66" s="9" t="s">
        <v>91</v>
      </c>
      <c r="H66" s="9" t="s">
        <v>131</v>
      </c>
      <c r="I66" s="9" t="s">
        <v>53</v>
      </c>
      <c r="J66" s="9" t="s">
        <v>39</v>
      </c>
      <c r="K66" s="9" t="s">
        <v>203</v>
      </c>
      <c r="L66" s="9"/>
      <c r="M66" s="9">
        <v>20</v>
      </c>
      <c r="N66" s="11"/>
      <c r="O66" s="32" t="str">
        <f t="shared" si="6"/>
        <v/>
      </c>
      <c r="P66" s="9">
        <v>668731</v>
      </c>
      <c r="Q66" s="9" t="s">
        <v>238</v>
      </c>
      <c r="R66" s="7"/>
      <c r="S66" s="9">
        <v>0</v>
      </c>
      <c r="T66" s="12">
        <v>0</v>
      </c>
      <c r="U66" s="9">
        <v>1</v>
      </c>
      <c r="V66">
        <f t="shared" si="0"/>
        <v>2019</v>
      </c>
      <c r="W66">
        <f t="shared" si="1"/>
        <v>6</v>
      </c>
      <c r="X66">
        <f t="shared" si="2"/>
        <v>1</v>
      </c>
      <c r="AJ66" s="13"/>
      <c r="AK66" s="14"/>
      <c r="AP66" s="13"/>
      <c r="AQ66" s="14"/>
      <c r="AT66" t="e">
        <f>VLOOKUP(A66,'Repeat TJ List'!A:A,1,FALSE)</f>
        <v>#N/A</v>
      </c>
    </row>
    <row r="67" spans="1:46" ht="13">
      <c r="A67" s="7" t="s">
        <v>239</v>
      </c>
      <c r="B67" s="78" t="str">
        <f t="shared" ref="B67:B130" si="7">LEFT(A67,SEARCH(" ",A67,1)-1)</f>
        <v>Miguel</v>
      </c>
      <c r="C67" s="78" t="str">
        <f t="shared" ref="C67:C130" si="8">MID(A67,SEARCH(" ",A67,1)+1,LEN(A67))</f>
        <v>Mercedes</v>
      </c>
      <c r="D67" s="78" t="str">
        <f t="shared" ref="D67:D130" si="9">LEFT(LOWER((C67)),5)&amp;LEFT(LOWER(B67),2)</f>
        <v>mercemi</v>
      </c>
      <c r="E67" s="8">
        <v>43617</v>
      </c>
      <c r="F67" s="9" t="s">
        <v>178</v>
      </c>
      <c r="G67" s="9" t="s">
        <v>115</v>
      </c>
      <c r="H67" s="9" t="s">
        <v>149</v>
      </c>
      <c r="I67" s="9" t="s">
        <v>38</v>
      </c>
      <c r="J67" s="9" t="s">
        <v>108</v>
      </c>
      <c r="K67" s="9"/>
      <c r="L67" s="9"/>
      <c r="M67" s="9">
        <v>23</v>
      </c>
      <c r="N67" s="11"/>
      <c r="O67" s="32" t="str">
        <f t="shared" si="6"/>
        <v/>
      </c>
      <c r="P67" s="9">
        <v>642286</v>
      </c>
      <c r="Q67" s="9" t="s">
        <v>240</v>
      </c>
      <c r="R67" s="7"/>
      <c r="S67" s="9">
        <v>0</v>
      </c>
      <c r="T67" s="12">
        <v>0</v>
      </c>
      <c r="U67" s="9">
        <v>1</v>
      </c>
      <c r="V67">
        <f t="shared" si="0"/>
        <v>2019</v>
      </c>
      <c r="W67">
        <f t="shared" si="1"/>
        <v>6</v>
      </c>
      <c r="X67">
        <f t="shared" si="2"/>
        <v>1</v>
      </c>
      <c r="AJ67" s="13"/>
      <c r="AK67" s="14"/>
      <c r="AP67" s="13"/>
      <c r="AQ67" s="14"/>
      <c r="AT67" t="e">
        <f>VLOOKUP(A67,'Repeat TJ List'!A:A,1,FALSE)</f>
        <v>#N/A</v>
      </c>
    </row>
    <row r="68" spans="1:46" ht="13">
      <c r="A68" s="7" t="s">
        <v>241</v>
      </c>
      <c r="B68" s="78" t="str">
        <f t="shared" si="7"/>
        <v>Trevor</v>
      </c>
      <c r="C68" s="78" t="str">
        <f t="shared" si="8"/>
        <v>Bettencourt</v>
      </c>
      <c r="D68" s="78" t="str">
        <f t="shared" si="9"/>
        <v>bettetr</v>
      </c>
      <c r="E68" s="8">
        <v>43617</v>
      </c>
      <c r="F68" s="9" t="s">
        <v>124</v>
      </c>
      <c r="G68" s="9" t="s">
        <v>84</v>
      </c>
      <c r="H68" s="9" t="s">
        <v>37</v>
      </c>
      <c r="I68" s="9" t="s">
        <v>38</v>
      </c>
      <c r="J68" s="9" t="s">
        <v>39</v>
      </c>
      <c r="K68" s="9" t="s">
        <v>45</v>
      </c>
      <c r="L68" s="9" t="s">
        <v>242</v>
      </c>
      <c r="M68" s="9">
        <v>24</v>
      </c>
      <c r="N68" s="11"/>
      <c r="O68" s="32" t="str">
        <f t="shared" si="6"/>
        <v/>
      </c>
      <c r="P68" s="9">
        <v>670422</v>
      </c>
      <c r="Q68" s="9" t="s">
        <v>243</v>
      </c>
      <c r="R68" s="7"/>
      <c r="S68" s="9">
        <v>0</v>
      </c>
      <c r="T68" s="12">
        <v>0</v>
      </c>
      <c r="U68" s="9">
        <v>1</v>
      </c>
      <c r="V68">
        <f t="shared" si="0"/>
        <v>2019</v>
      </c>
      <c r="W68">
        <f t="shared" si="1"/>
        <v>6</v>
      </c>
      <c r="X68">
        <f t="shared" si="2"/>
        <v>1</v>
      </c>
      <c r="AJ68" s="13"/>
      <c r="AK68" s="14"/>
      <c r="AP68" s="13"/>
      <c r="AQ68" s="14"/>
      <c r="AT68" t="str">
        <f>VLOOKUP(A68,'Repeat TJ List'!A:A,1,FALSE)</f>
        <v>Trevor Bettencourt</v>
      </c>
    </row>
    <row r="69" spans="1:46" ht="13">
      <c r="A69" s="7" t="s">
        <v>244</v>
      </c>
      <c r="B69" s="78" t="str">
        <f t="shared" si="7"/>
        <v>Dantel</v>
      </c>
      <c r="C69" s="78" t="str">
        <f t="shared" si="8"/>
        <v>Ramirez</v>
      </c>
      <c r="D69" s="78" t="str">
        <f t="shared" si="9"/>
        <v>ramirda</v>
      </c>
      <c r="E69" s="8">
        <v>43615</v>
      </c>
      <c r="F69" s="9" t="s">
        <v>127</v>
      </c>
      <c r="G69" s="9" t="s">
        <v>128</v>
      </c>
      <c r="H69" s="9" t="s">
        <v>37</v>
      </c>
      <c r="I69" s="9" t="s">
        <v>38</v>
      </c>
      <c r="J69" s="9" t="s">
        <v>108</v>
      </c>
      <c r="K69" s="9"/>
      <c r="L69" s="9"/>
      <c r="M69" s="9">
        <v>20</v>
      </c>
      <c r="N69" s="11"/>
      <c r="O69" s="32" t="str">
        <f t="shared" si="6"/>
        <v/>
      </c>
      <c r="P69" s="9">
        <v>681607</v>
      </c>
      <c r="Q69" s="9" t="s">
        <v>245</v>
      </c>
      <c r="R69" s="7"/>
      <c r="S69" s="9">
        <v>0</v>
      </c>
      <c r="T69" s="12">
        <v>0</v>
      </c>
      <c r="U69" s="9">
        <v>1</v>
      </c>
      <c r="V69">
        <f t="shared" si="0"/>
        <v>2019</v>
      </c>
      <c r="W69">
        <f t="shared" si="1"/>
        <v>5</v>
      </c>
      <c r="X69">
        <f t="shared" si="2"/>
        <v>30</v>
      </c>
      <c r="AJ69" s="13"/>
      <c r="AK69" s="14"/>
      <c r="AP69" s="13"/>
      <c r="AQ69" s="14"/>
      <c r="AT69" t="e">
        <f>VLOOKUP(A69,'Repeat TJ List'!A:A,1,FALSE)</f>
        <v>#N/A</v>
      </c>
    </row>
    <row r="70" spans="1:46" ht="13">
      <c r="A70" s="7" t="s">
        <v>246</v>
      </c>
      <c r="B70" s="78" t="str">
        <f t="shared" si="7"/>
        <v>Duncan</v>
      </c>
      <c r="C70" s="78" t="str">
        <f t="shared" si="8"/>
        <v>Robinson</v>
      </c>
      <c r="D70" s="78" t="str">
        <f t="shared" si="9"/>
        <v>robindu</v>
      </c>
      <c r="E70" s="8">
        <v>43614</v>
      </c>
      <c r="F70" s="9" t="s">
        <v>164</v>
      </c>
      <c r="G70" s="9" t="s">
        <v>95</v>
      </c>
      <c r="H70" s="9" t="s">
        <v>37</v>
      </c>
      <c r="I70" s="9" t="s">
        <v>38</v>
      </c>
      <c r="J70" s="9" t="s">
        <v>39</v>
      </c>
      <c r="K70" s="9" t="s">
        <v>40</v>
      </c>
      <c r="L70" s="9" t="s">
        <v>247</v>
      </c>
      <c r="M70" s="9">
        <v>25</v>
      </c>
      <c r="N70" s="11"/>
      <c r="O70" s="32" t="str">
        <f t="shared" si="6"/>
        <v/>
      </c>
      <c r="P70" s="9">
        <v>670061</v>
      </c>
      <c r="Q70" s="9" t="s">
        <v>248</v>
      </c>
      <c r="R70" s="7" t="s">
        <v>42</v>
      </c>
      <c r="S70" s="9">
        <v>0</v>
      </c>
      <c r="T70" s="12">
        <v>0</v>
      </c>
      <c r="U70" s="9">
        <v>1</v>
      </c>
      <c r="V70">
        <f t="shared" si="0"/>
        <v>2019</v>
      </c>
      <c r="W70">
        <f t="shared" si="1"/>
        <v>5</v>
      </c>
      <c r="X70">
        <f t="shared" si="2"/>
        <v>29</v>
      </c>
      <c r="AJ70" s="13"/>
      <c r="AK70" s="14"/>
      <c r="AP70" s="13"/>
      <c r="AQ70" s="14"/>
      <c r="AT70" t="e">
        <f>VLOOKUP(A70,'Repeat TJ List'!A:A,1,FALSE)</f>
        <v>#N/A</v>
      </c>
    </row>
    <row r="71" spans="1:46" ht="13">
      <c r="A71" s="7" t="s">
        <v>249</v>
      </c>
      <c r="B71" s="78" t="str">
        <f t="shared" si="7"/>
        <v>Tyler</v>
      </c>
      <c r="C71" s="78" t="str">
        <f t="shared" si="8"/>
        <v>Wells</v>
      </c>
      <c r="D71" s="78" t="str">
        <f t="shared" si="9"/>
        <v>wellsty</v>
      </c>
      <c r="E71" s="8">
        <v>43614</v>
      </c>
      <c r="F71" s="9" t="s">
        <v>73</v>
      </c>
      <c r="G71" s="9" t="s">
        <v>84</v>
      </c>
      <c r="H71" s="9" t="s">
        <v>37</v>
      </c>
      <c r="I71" s="9" t="s">
        <v>38</v>
      </c>
      <c r="J71" s="9" t="s">
        <v>39</v>
      </c>
      <c r="K71" s="9" t="s">
        <v>45</v>
      </c>
      <c r="L71" s="9" t="s">
        <v>250</v>
      </c>
      <c r="M71" s="9">
        <v>24</v>
      </c>
      <c r="N71" s="11"/>
      <c r="O71" s="32" t="str">
        <f t="shared" si="6"/>
        <v/>
      </c>
      <c r="P71" s="9">
        <v>669330</v>
      </c>
      <c r="Q71" s="9" t="s">
        <v>251</v>
      </c>
      <c r="R71" s="7" t="s">
        <v>42</v>
      </c>
      <c r="S71" s="9">
        <v>0</v>
      </c>
      <c r="T71" s="12">
        <v>0</v>
      </c>
      <c r="U71" s="9">
        <v>1</v>
      </c>
      <c r="V71">
        <f t="shared" si="0"/>
        <v>2019</v>
      </c>
      <c r="W71">
        <f t="shared" si="1"/>
        <v>5</v>
      </c>
      <c r="X71">
        <f t="shared" si="2"/>
        <v>29</v>
      </c>
      <c r="Y71" s="15">
        <v>43852</v>
      </c>
      <c r="AJ71" s="13"/>
      <c r="AK71" s="14"/>
      <c r="AP71" s="13"/>
      <c r="AQ71" s="14"/>
      <c r="AT71" t="e">
        <f>VLOOKUP(A71,'Repeat TJ List'!A:A,1,FALSE)</f>
        <v>#N/A</v>
      </c>
    </row>
    <row r="72" spans="1:46" ht="13">
      <c r="A72" s="7" t="s">
        <v>252</v>
      </c>
      <c r="B72" s="78" t="str">
        <f t="shared" si="7"/>
        <v>John</v>
      </c>
      <c r="C72" s="78" t="str">
        <f t="shared" si="8"/>
        <v>Fasola</v>
      </c>
      <c r="D72" s="78" t="str">
        <f t="shared" si="9"/>
        <v>fasoljo</v>
      </c>
      <c r="E72" s="8">
        <v>43606</v>
      </c>
      <c r="F72" s="9" t="s">
        <v>57</v>
      </c>
      <c r="G72" s="9" t="s">
        <v>84</v>
      </c>
      <c r="H72" s="9" t="s">
        <v>37</v>
      </c>
      <c r="I72" s="9" t="s">
        <v>38</v>
      </c>
      <c r="J72" s="9" t="s">
        <v>39</v>
      </c>
      <c r="K72" s="9" t="s">
        <v>253</v>
      </c>
      <c r="L72" s="9" t="s">
        <v>254</v>
      </c>
      <c r="M72" s="9">
        <v>27</v>
      </c>
      <c r="N72" s="11"/>
      <c r="O72" s="32" t="str">
        <f t="shared" si="6"/>
        <v/>
      </c>
      <c r="P72" s="9">
        <v>592296</v>
      </c>
      <c r="Q72" s="9" t="s">
        <v>255</v>
      </c>
      <c r="R72" s="7" t="s">
        <v>60</v>
      </c>
      <c r="S72" s="9">
        <v>0</v>
      </c>
      <c r="T72" s="12">
        <v>0</v>
      </c>
      <c r="U72" s="9">
        <v>1</v>
      </c>
      <c r="V72">
        <f t="shared" si="0"/>
        <v>2019</v>
      </c>
      <c r="W72">
        <f t="shared" si="1"/>
        <v>5</v>
      </c>
      <c r="X72">
        <f t="shared" si="2"/>
        <v>21</v>
      </c>
      <c r="AJ72" s="13"/>
      <c r="AK72" s="14"/>
      <c r="AP72" s="13"/>
      <c r="AQ72" s="14"/>
      <c r="AT72" t="str">
        <f>VLOOKUP(A72,'Repeat TJ List'!A:A,1,FALSE)</f>
        <v>John Fasola</v>
      </c>
    </row>
    <row r="73" spans="1:46" ht="13">
      <c r="A73" s="7" t="s">
        <v>256</v>
      </c>
      <c r="B73" s="78" t="str">
        <f t="shared" si="7"/>
        <v>Ryan</v>
      </c>
      <c r="C73" s="78" t="str">
        <f t="shared" si="8"/>
        <v>Boldt</v>
      </c>
      <c r="D73" s="78" t="str">
        <f t="shared" si="9"/>
        <v>boldtry</v>
      </c>
      <c r="E73" s="8">
        <v>43605</v>
      </c>
      <c r="F73" s="9" t="s">
        <v>257</v>
      </c>
      <c r="G73" s="9" t="s">
        <v>84</v>
      </c>
      <c r="H73" s="9" t="s">
        <v>131</v>
      </c>
      <c r="I73" s="9" t="s">
        <v>38</v>
      </c>
      <c r="J73" s="9" t="s">
        <v>39</v>
      </c>
      <c r="K73" s="9" t="s">
        <v>179</v>
      </c>
      <c r="L73" s="9" t="s">
        <v>207</v>
      </c>
      <c r="M73" s="9">
        <v>24</v>
      </c>
      <c r="N73" s="11"/>
      <c r="O73" s="32" t="str">
        <f t="shared" si="6"/>
        <v/>
      </c>
      <c r="P73" s="9">
        <v>624416</v>
      </c>
      <c r="Q73" s="9" t="s">
        <v>258</v>
      </c>
      <c r="R73" s="7"/>
      <c r="S73" s="9">
        <v>0</v>
      </c>
      <c r="T73" s="12">
        <v>0</v>
      </c>
      <c r="U73" s="9">
        <v>1</v>
      </c>
      <c r="V73">
        <f t="shared" si="0"/>
        <v>2019</v>
      </c>
      <c r="W73">
        <f t="shared" si="1"/>
        <v>5</v>
      </c>
      <c r="X73">
        <f t="shared" si="2"/>
        <v>20</v>
      </c>
      <c r="AJ73" s="13"/>
      <c r="AK73" s="14"/>
      <c r="AP73" s="13"/>
      <c r="AQ73" s="14"/>
      <c r="AT73" t="e">
        <f>VLOOKUP(A73,'Repeat TJ List'!A:A,1,FALSE)</f>
        <v>#N/A</v>
      </c>
    </row>
    <row r="74" spans="1:46" ht="13">
      <c r="A74" s="7" t="s">
        <v>259</v>
      </c>
      <c r="B74" s="78" t="str">
        <f t="shared" si="7"/>
        <v>Tate</v>
      </c>
      <c r="C74" s="78" t="str">
        <f t="shared" si="8"/>
        <v>Budnick</v>
      </c>
      <c r="D74" s="78" t="str">
        <f t="shared" si="9"/>
        <v>budnita</v>
      </c>
      <c r="E74" s="8">
        <v>43601</v>
      </c>
      <c r="F74" s="9" t="s">
        <v>127</v>
      </c>
      <c r="G74" s="9" t="s">
        <v>128</v>
      </c>
      <c r="H74" s="9" t="s">
        <v>37</v>
      </c>
      <c r="I74" s="9" t="s">
        <v>38</v>
      </c>
      <c r="J74" s="9" t="s">
        <v>39</v>
      </c>
      <c r="K74" s="9" t="s">
        <v>74</v>
      </c>
      <c r="L74" s="9" t="s">
        <v>260</v>
      </c>
      <c r="M74" s="9">
        <v>23</v>
      </c>
      <c r="N74" s="11"/>
      <c r="O74" s="32" t="str">
        <f t="shared" si="6"/>
        <v/>
      </c>
      <c r="P74" s="9">
        <v>682444</v>
      </c>
      <c r="Q74" s="9" t="s">
        <v>261</v>
      </c>
      <c r="R74" s="7"/>
      <c r="S74" s="9">
        <v>0</v>
      </c>
      <c r="T74" s="12">
        <v>0</v>
      </c>
      <c r="U74" s="9">
        <v>1</v>
      </c>
      <c r="V74">
        <f t="shared" si="0"/>
        <v>2019</v>
      </c>
      <c r="W74">
        <f t="shared" si="1"/>
        <v>5</v>
      </c>
      <c r="X74">
        <f t="shared" si="2"/>
        <v>16</v>
      </c>
      <c r="AJ74" s="13"/>
      <c r="AK74" s="14"/>
      <c r="AP74" s="13"/>
      <c r="AQ74" s="14"/>
      <c r="AT74" t="e">
        <f>VLOOKUP(A74,'Repeat TJ List'!A:A,1,FALSE)</f>
        <v>#N/A</v>
      </c>
    </row>
    <row r="75" spans="1:46" ht="13">
      <c r="A75" s="7" t="s">
        <v>262</v>
      </c>
      <c r="B75" s="78" t="str">
        <f t="shared" si="7"/>
        <v>Carlos</v>
      </c>
      <c r="C75" s="78" t="str">
        <f t="shared" si="8"/>
        <v>Rodon</v>
      </c>
      <c r="D75" s="78" t="str">
        <f t="shared" si="9"/>
        <v>rodonca</v>
      </c>
      <c r="E75" s="8">
        <v>43600</v>
      </c>
      <c r="F75" s="9" t="s">
        <v>62</v>
      </c>
      <c r="G75" s="9" t="s">
        <v>36</v>
      </c>
      <c r="H75" s="9" t="s">
        <v>37</v>
      </c>
      <c r="I75" s="9" t="s">
        <v>53</v>
      </c>
      <c r="J75" s="9" t="s">
        <v>39</v>
      </c>
      <c r="K75" s="9" t="s">
        <v>152</v>
      </c>
      <c r="L75" s="9" t="s">
        <v>263</v>
      </c>
      <c r="M75" s="9">
        <v>26</v>
      </c>
      <c r="N75" s="11">
        <v>44040</v>
      </c>
      <c r="O75" s="32">
        <f t="shared" si="6"/>
        <v>14</v>
      </c>
      <c r="P75" s="9">
        <v>607074</v>
      </c>
      <c r="Q75" s="9">
        <v>16137</v>
      </c>
      <c r="R75" s="7" t="s">
        <v>46</v>
      </c>
      <c r="S75" s="9">
        <v>0</v>
      </c>
      <c r="T75" s="12">
        <v>0</v>
      </c>
      <c r="U75" s="9">
        <v>1</v>
      </c>
      <c r="V75">
        <f t="shared" si="0"/>
        <v>2019</v>
      </c>
      <c r="W75">
        <f t="shared" si="1"/>
        <v>5</v>
      </c>
      <c r="X75">
        <f t="shared" si="2"/>
        <v>15</v>
      </c>
      <c r="AJ75" s="13"/>
      <c r="AK75" s="14"/>
      <c r="AP75" s="13"/>
      <c r="AQ75" s="14"/>
      <c r="AT75" t="e">
        <f>VLOOKUP(A75,'Repeat TJ List'!A:A,1,FALSE)</f>
        <v>#N/A</v>
      </c>
    </row>
    <row r="76" spans="1:46" ht="13">
      <c r="A76" s="7" t="s">
        <v>264</v>
      </c>
      <c r="B76" s="78" t="str">
        <f t="shared" si="7"/>
        <v>Lenny</v>
      </c>
      <c r="C76" s="78" t="str">
        <f t="shared" si="8"/>
        <v>Torres</v>
      </c>
      <c r="D76" s="78" t="str">
        <f t="shared" si="9"/>
        <v>torrele</v>
      </c>
      <c r="E76" s="8">
        <v>43600</v>
      </c>
      <c r="F76" s="9" t="s">
        <v>234</v>
      </c>
      <c r="G76" s="9" t="s">
        <v>128</v>
      </c>
      <c r="H76" s="9" t="s">
        <v>37</v>
      </c>
      <c r="I76" s="9" t="s">
        <v>38</v>
      </c>
      <c r="J76" s="9" t="s">
        <v>39</v>
      </c>
      <c r="K76" s="9" t="s">
        <v>101</v>
      </c>
      <c r="L76" s="9"/>
      <c r="M76" s="9">
        <v>18</v>
      </c>
      <c r="N76" s="11"/>
      <c r="O76" s="32" t="str">
        <f t="shared" si="6"/>
        <v/>
      </c>
      <c r="P76" s="9">
        <v>678013</v>
      </c>
      <c r="Q76" s="9" t="s">
        <v>265</v>
      </c>
      <c r="R76" s="7" t="s">
        <v>42</v>
      </c>
      <c r="S76" s="9">
        <v>0</v>
      </c>
      <c r="T76" s="12">
        <v>0</v>
      </c>
      <c r="U76" s="9">
        <v>1</v>
      </c>
      <c r="V76">
        <f t="shared" si="0"/>
        <v>2019</v>
      </c>
      <c r="W76">
        <f t="shared" si="1"/>
        <v>5</v>
      </c>
      <c r="X76">
        <f t="shared" si="2"/>
        <v>15</v>
      </c>
      <c r="Y76" s="15">
        <v>43761</v>
      </c>
      <c r="AJ76" s="13"/>
      <c r="AK76" s="14"/>
      <c r="AP76" s="13"/>
      <c r="AQ76" s="14"/>
      <c r="AT76" t="e">
        <f>VLOOKUP(A76,'Repeat TJ List'!A:A,1,FALSE)</f>
        <v>#N/A</v>
      </c>
    </row>
    <row r="77" spans="1:46" ht="13">
      <c r="A77" s="7" t="s">
        <v>266</v>
      </c>
      <c r="B77" s="78" t="str">
        <f t="shared" si="7"/>
        <v>Cole</v>
      </c>
      <c r="C77" s="78" t="str">
        <f t="shared" si="8"/>
        <v>Ragans</v>
      </c>
      <c r="D77" s="78" t="str">
        <f t="shared" si="9"/>
        <v>raganco</v>
      </c>
      <c r="E77" s="8">
        <v>43600</v>
      </c>
      <c r="F77" s="9" t="s">
        <v>211</v>
      </c>
      <c r="G77" s="9" t="s">
        <v>165</v>
      </c>
      <c r="H77" s="9" t="s">
        <v>37</v>
      </c>
      <c r="I77" s="9" t="s">
        <v>53</v>
      </c>
      <c r="J77" s="9" t="s">
        <v>39</v>
      </c>
      <c r="K77" s="9" t="s">
        <v>58</v>
      </c>
      <c r="L77" s="9"/>
      <c r="M77" s="9">
        <v>21</v>
      </c>
      <c r="N77" s="11"/>
      <c r="O77" s="32" t="str">
        <f t="shared" si="6"/>
        <v/>
      </c>
      <c r="P77" s="9">
        <v>666142</v>
      </c>
      <c r="Q77" s="9" t="s">
        <v>267</v>
      </c>
      <c r="R77" s="7" t="s">
        <v>42</v>
      </c>
      <c r="S77" s="9">
        <v>0</v>
      </c>
      <c r="T77" s="12">
        <v>0</v>
      </c>
      <c r="U77" s="9">
        <v>1</v>
      </c>
      <c r="V77">
        <f t="shared" si="0"/>
        <v>2019</v>
      </c>
      <c r="W77">
        <f t="shared" si="1"/>
        <v>5</v>
      </c>
      <c r="X77">
        <f t="shared" si="2"/>
        <v>15</v>
      </c>
      <c r="AJ77" s="13"/>
      <c r="AK77" s="14"/>
      <c r="AP77" s="13"/>
      <c r="AQ77" s="14"/>
      <c r="AT77" t="str">
        <f>VLOOKUP(A77,'Repeat TJ List'!A:A,1,FALSE)</f>
        <v>Cole Ragans</v>
      </c>
    </row>
    <row r="78" spans="1:46" ht="13">
      <c r="A78" s="7" t="s">
        <v>268</v>
      </c>
      <c r="B78" s="78" t="str">
        <f t="shared" si="7"/>
        <v>Zach</v>
      </c>
      <c r="C78" s="78" t="str">
        <f t="shared" si="8"/>
        <v>Pop</v>
      </c>
      <c r="D78" s="78" t="str">
        <f t="shared" si="9"/>
        <v>popza</v>
      </c>
      <c r="E78" s="8">
        <v>43599</v>
      </c>
      <c r="F78" s="9" t="s">
        <v>52</v>
      </c>
      <c r="G78" s="9" t="s">
        <v>84</v>
      </c>
      <c r="H78" s="9" t="s">
        <v>37</v>
      </c>
      <c r="I78" s="9" t="s">
        <v>38</v>
      </c>
      <c r="J78" s="9" t="s">
        <v>161</v>
      </c>
      <c r="K78" s="9"/>
      <c r="L78" s="9"/>
      <c r="M78" s="9">
        <v>22</v>
      </c>
      <c r="N78" s="11"/>
      <c r="O78" s="32" t="str">
        <f t="shared" si="6"/>
        <v/>
      </c>
      <c r="P78" s="9">
        <v>647315</v>
      </c>
      <c r="Q78" s="9" t="s">
        <v>269</v>
      </c>
      <c r="R78" s="7" t="s">
        <v>139</v>
      </c>
      <c r="S78" s="9">
        <v>0</v>
      </c>
      <c r="T78" s="12">
        <v>0</v>
      </c>
      <c r="U78" s="9">
        <v>1</v>
      </c>
      <c r="V78">
        <f t="shared" si="0"/>
        <v>2019</v>
      </c>
      <c r="W78">
        <f t="shared" si="1"/>
        <v>5</v>
      </c>
      <c r="X78">
        <f t="shared" si="2"/>
        <v>14</v>
      </c>
      <c r="AJ78" s="13"/>
      <c r="AK78" s="14"/>
      <c r="AP78" s="13"/>
      <c r="AQ78" s="14"/>
      <c r="AT78" t="e">
        <f>VLOOKUP(A78,'Repeat TJ List'!A:A,1,FALSE)</f>
        <v>#N/A</v>
      </c>
    </row>
    <row r="79" spans="1:46" ht="13">
      <c r="A79" s="7" t="s">
        <v>270</v>
      </c>
      <c r="B79" s="78" t="str">
        <f t="shared" si="7"/>
        <v>Kyle</v>
      </c>
      <c r="C79" s="78" t="str">
        <f t="shared" si="8"/>
        <v>Young</v>
      </c>
      <c r="D79" s="78" t="str">
        <f t="shared" si="9"/>
        <v>youngky</v>
      </c>
      <c r="E79" s="8">
        <v>43593</v>
      </c>
      <c r="F79" s="9" t="s">
        <v>124</v>
      </c>
      <c r="G79" s="9" t="s">
        <v>91</v>
      </c>
      <c r="H79" s="9" t="s">
        <v>37</v>
      </c>
      <c r="I79" s="9" t="s">
        <v>53</v>
      </c>
      <c r="J79" s="9" t="s">
        <v>39</v>
      </c>
      <c r="K79" s="9" t="s">
        <v>101</v>
      </c>
      <c r="L79" s="9"/>
      <c r="M79" s="9">
        <v>21</v>
      </c>
      <c r="N79" s="11"/>
      <c r="O79" s="32" t="str">
        <f t="shared" si="6"/>
        <v/>
      </c>
      <c r="P79" s="9">
        <v>669925</v>
      </c>
      <c r="Q79" s="9" t="s">
        <v>271</v>
      </c>
      <c r="R79" s="7" t="s">
        <v>272</v>
      </c>
      <c r="S79" s="9">
        <v>0</v>
      </c>
      <c r="T79" s="12">
        <v>0</v>
      </c>
      <c r="U79" s="9">
        <v>1</v>
      </c>
      <c r="V79">
        <f t="shared" si="0"/>
        <v>2019</v>
      </c>
      <c r="W79">
        <f t="shared" si="1"/>
        <v>5</v>
      </c>
      <c r="X79">
        <f t="shared" si="2"/>
        <v>8</v>
      </c>
      <c r="AJ79" s="13"/>
      <c r="AK79" s="14"/>
      <c r="AP79" s="13"/>
      <c r="AQ79" s="14"/>
      <c r="AT79" t="e">
        <f>VLOOKUP(A79,'Repeat TJ List'!A:A,1,FALSE)</f>
        <v>#N/A</v>
      </c>
    </row>
    <row r="80" spans="1:46" ht="13">
      <c r="A80" s="7" t="s">
        <v>273</v>
      </c>
      <c r="B80" s="78" t="str">
        <f t="shared" si="7"/>
        <v>Sahid</v>
      </c>
      <c r="C80" s="78" t="str">
        <f t="shared" si="8"/>
        <v>Valenzuela</v>
      </c>
      <c r="D80" s="78" t="str">
        <f t="shared" si="9"/>
        <v>valensa</v>
      </c>
      <c r="E80" s="15">
        <v>43587</v>
      </c>
      <c r="F80" s="9" t="s">
        <v>178</v>
      </c>
      <c r="G80" s="9" t="s">
        <v>63</v>
      </c>
      <c r="H80" s="9" t="s">
        <v>274</v>
      </c>
      <c r="I80" s="9" t="s">
        <v>38</v>
      </c>
      <c r="J80" s="9" t="s">
        <v>39</v>
      </c>
      <c r="K80" s="9" t="s">
        <v>45</v>
      </c>
      <c r="L80" s="9" t="s">
        <v>275</v>
      </c>
      <c r="M80" s="9">
        <v>21</v>
      </c>
      <c r="N80" s="11"/>
      <c r="O80" s="32" t="str">
        <f t="shared" si="6"/>
        <v/>
      </c>
      <c r="P80" s="9"/>
      <c r="Q80" s="9"/>
      <c r="R80" s="7"/>
      <c r="S80" s="9">
        <v>0</v>
      </c>
      <c r="T80" s="12">
        <v>0</v>
      </c>
      <c r="U80" s="9">
        <v>1</v>
      </c>
      <c r="V80">
        <f t="shared" si="0"/>
        <v>2019</v>
      </c>
      <c r="W80">
        <f t="shared" si="1"/>
        <v>5</v>
      </c>
      <c r="X80">
        <f t="shared" si="2"/>
        <v>2</v>
      </c>
      <c r="AJ80" s="13"/>
      <c r="AK80" s="14"/>
      <c r="AP80" s="13"/>
      <c r="AQ80" s="14"/>
      <c r="AT80" t="e">
        <f>VLOOKUP(A80,'Repeat TJ List'!A:A,1,FALSE)</f>
        <v>#N/A</v>
      </c>
    </row>
    <row r="81" spans="1:46" ht="13">
      <c r="A81" s="7" t="s">
        <v>276</v>
      </c>
      <c r="B81" s="78" t="str">
        <f t="shared" si="7"/>
        <v>Sean</v>
      </c>
      <c r="C81" s="78" t="str">
        <f t="shared" si="8"/>
        <v>Mooney</v>
      </c>
      <c r="D81" s="78" t="str">
        <f t="shared" si="9"/>
        <v>moonese</v>
      </c>
      <c r="E81" s="8">
        <v>43586</v>
      </c>
      <c r="F81" s="9" t="s">
        <v>73</v>
      </c>
      <c r="G81" s="9" t="s">
        <v>63</v>
      </c>
      <c r="H81" s="9" t="s">
        <v>37</v>
      </c>
      <c r="I81" s="9" t="s">
        <v>38</v>
      </c>
      <c r="J81" s="9" t="s">
        <v>39</v>
      </c>
      <c r="K81" s="9" t="s">
        <v>277</v>
      </c>
      <c r="L81" s="9" t="s">
        <v>97</v>
      </c>
      <c r="M81" s="9">
        <v>21</v>
      </c>
      <c r="N81" s="11"/>
      <c r="O81" s="32" t="str">
        <f t="shared" si="6"/>
        <v/>
      </c>
      <c r="P81" s="9"/>
      <c r="Q81" s="9"/>
      <c r="R81" s="7"/>
      <c r="S81" s="9">
        <v>0</v>
      </c>
      <c r="T81" s="12">
        <v>0</v>
      </c>
      <c r="U81" s="9">
        <v>1</v>
      </c>
      <c r="V81">
        <f t="shared" si="0"/>
        <v>2019</v>
      </c>
      <c r="W81">
        <f t="shared" si="1"/>
        <v>5</v>
      </c>
      <c r="X81">
        <f t="shared" si="2"/>
        <v>1</v>
      </c>
      <c r="AJ81" s="13"/>
      <c r="AK81" s="14"/>
      <c r="AP81" s="13"/>
      <c r="AQ81" s="14"/>
      <c r="AT81" t="e">
        <f>VLOOKUP(A81,'Repeat TJ List'!A:A,1,FALSE)</f>
        <v>#N/A</v>
      </c>
    </row>
    <row r="82" spans="1:46" ht="13">
      <c r="A82" s="7" t="s">
        <v>278</v>
      </c>
      <c r="B82" s="78" t="str">
        <f t="shared" si="7"/>
        <v>Trey</v>
      </c>
      <c r="C82" s="78" t="str">
        <f t="shared" si="8"/>
        <v>Benton</v>
      </c>
      <c r="D82" s="78" t="str">
        <f t="shared" si="9"/>
        <v>bentotr</v>
      </c>
      <c r="E82" s="8">
        <v>43586</v>
      </c>
      <c r="F82" s="9" t="s">
        <v>234</v>
      </c>
      <c r="G82" s="9" t="s">
        <v>63</v>
      </c>
      <c r="H82" s="9" t="s">
        <v>37</v>
      </c>
      <c r="I82" s="9" t="s">
        <v>38</v>
      </c>
      <c r="J82" s="9" t="s">
        <v>39</v>
      </c>
      <c r="K82" s="9" t="s">
        <v>152</v>
      </c>
      <c r="L82" s="9" t="s">
        <v>279</v>
      </c>
      <c r="M82" s="9">
        <v>21</v>
      </c>
      <c r="N82" s="11"/>
      <c r="O82" s="32" t="str">
        <f t="shared" si="6"/>
        <v/>
      </c>
      <c r="P82" s="9"/>
      <c r="Q82" s="9"/>
      <c r="R82" s="7"/>
      <c r="S82" s="9">
        <v>0</v>
      </c>
      <c r="T82" s="12">
        <v>0</v>
      </c>
      <c r="U82" s="9">
        <v>1</v>
      </c>
      <c r="V82">
        <f t="shared" si="0"/>
        <v>2019</v>
      </c>
      <c r="W82">
        <f t="shared" si="1"/>
        <v>5</v>
      </c>
      <c r="X82">
        <f t="shared" si="2"/>
        <v>1</v>
      </c>
      <c r="AJ82" s="13"/>
      <c r="AK82" s="14"/>
      <c r="AP82" s="13"/>
      <c r="AQ82" s="14"/>
      <c r="AT82" t="e">
        <f>VLOOKUP(A82,'Repeat TJ List'!A:A,1,FALSE)</f>
        <v>#N/A</v>
      </c>
    </row>
    <row r="83" spans="1:46" ht="13">
      <c r="A83" s="7" t="s">
        <v>280</v>
      </c>
      <c r="B83" s="78" t="str">
        <f t="shared" si="7"/>
        <v>Ben</v>
      </c>
      <c r="C83" s="78" t="str">
        <f t="shared" si="8"/>
        <v>Brown</v>
      </c>
      <c r="D83" s="78" t="str">
        <f t="shared" si="9"/>
        <v>brownbe</v>
      </c>
      <c r="E83" s="8">
        <v>43586</v>
      </c>
      <c r="F83" s="9" t="s">
        <v>124</v>
      </c>
      <c r="G83" s="9" t="s">
        <v>115</v>
      </c>
      <c r="H83" s="9" t="s">
        <v>37</v>
      </c>
      <c r="I83" s="9" t="s">
        <v>38</v>
      </c>
      <c r="J83" s="9" t="s">
        <v>39</v>
      </c>
      <c r="K83" s="9" t="s">
        <v>101</v>
      </c>
      <c r="L83" s="9"/>
      <c r="M83" s="9">
        <v>19</v>
      </c>
      <c r="N83" s="11"/>
      <c r="O83" s="32" t="str">
        <f t="shared" si="6"/>
        <v/>
      </c>
      <c r="P83" s="9">
        <v>676962</v>
      </c>
      <c r="Q83" s="9" t="s">
        <v>281</v>
      </c>
      <c r="R83" s="7"/>
      <c r="S83" s="9">
        <v>0</v>
      </c>
      <c r="T83" s="12">
        <v>0</v>
      </c>
      <c r="U83" s="9">
        <v>1</v>
      </c>
      <c r="V83">
        <f t="shared" si="0"/>
        <v>2019</v>
      </c>
      <c r="W83">
        <f t="shared" si="1"/>
        <v>5</v>
      </c>
      <c r="X83">
        <f t="shared" si="2"/>
        <v>1</v>
      </c>
      <c r="AJ83" s="13"/>
      <c r="AK83" s="14"/>
      <c r="AP83" s="13"/>
      <c r="AQ83" s="14"/>
      <c r="AT83" t="e">
        <f>VLOOKUP(A83,'Repeat TJ List'!A:A,1,FALSE)</f>
        <v>#N/A</v>
      </c>
    </row>
    <row r="84" spans="1:46" ht="13">
      <c r="A84" s="7" t="s">
        <v>282</v>
      </c>
      <c r="B84" s="78" t="str">
        <f t="shared" si="7"/>
        <v>Nolan</v>
      </c>
      <c r="C84" s="78" t="str">
        <f t="shared" si="8"/>
        <v>Hoffman</v>
      </c>
      <c r="D84" s="78" t="str">
        <f t="shared" si="9"/>
        <v>hoffmno</v>
      </c>
      <c r="E84" s="8">
        <v>43586</v>
      </c>
      <c r="F84" s="9" t="s">
        <v>100</v>
      </c>
      <c r="G84" s="9" t="s">
        <v>115</v>
      </c>
      <c r="H84" s="9" t="s">
        <v>37</v>
      </c>
      <c r="I84" s="9" t="s">
        <v>38</v>
      </c>
      <c r="J84" s="9" t="s">
        <v>39</v>
      </c>
      <c r="K84" s="9" t="s">
        <v>207</v>
      </c>
      <c r="L84" s="9" t="s">
        <v>201</v>
      </c>
      <c r="M84" s="9">
        <v>21</v>
      </c>
      <c r="N84" s="11"/>
      <c r="O84" s="32" t="str">
        <f t="shared" si="6"/>
        <v/>
      </c>
      <c r="P84" s="9">
        <v>676510</v>
      </c>
      <c r="Q84" s="9" t="s">
        <v>283</v>
      </c>
      <c r="R84" s="7"/>
      <c r="S84" s="9">
        <v>0</v>
      </c>
      <c r="T84" s="12">
        <v>0</v>
      </c>
      <c r="U84" s="9">
        <v>1</v>
      </c>
      <c r="V84">
        <f t="shared" si="0"/>
        <v>2019</v>
      </c>
      <c r="W84">
        <f t="shared" si="1"/>
        <v>5</v>
      </c>
      <c r="X84">
        <f t="shared" si="2"/>
        <v>1</v>
      </c>
      <c r="AJ84" s="13"/>
      <c r="AK84" s="14"/>
      <c r="AP84" s="13"/>
      <c r="AQ84" s="14"/>
      <c r="AT84" t="e">
        <f>VLOOKUP(A84,'Repeat TJ List'!A:A,1,FALSE)</f>
        <v>#N/A</v>
      </c>
    </row>
    <row r="85" spans="1:46" ht="13">
      <c r="A85" s="7" t="s">
        <v>284</v>
      </c>
      <c r="B85" s="78" t="str">
        <f t="shared" si="7"/>
        <v>Jamal</v>
      </c>
      <c r="C85" s="78" t="str">
        <f t="shared" si="8"/>
        <v>Wade</v>
      </c>
      <c r="D85" s="78" t="str">
        <f t="shared" si="9"/>
        <v>wadeja</v>
      </c>
      <c r="E85" s="8">
        <v>43586</v>
      </c>
      <c r="F85" s="9" t="s">
        <v>100</v>
      </c>
      <c r="G85" s="9" t="s">
        <v>115</v>
      </c>
      <c r="H85" s="9" t="s">
        <v>37</v>
      </c>
      <c r="I85" s="9" t="s">
        <v>38</v>
      </c>
      <c r="J85" s="9" t="s">
        <v>39</v>
      </c>
      <c r="K85" s="9" t="s">
        <v>285</v>
      </c>
      <c r="L85" s="9" t="s">
        <v>285</v>
      </c>
      <c r="M85" s="9">
        <v>23</v>
      </c>
      <c r="N85" s="11"/>
      <c r="O85" s="32" t="str">
        <f t="shared" si="6"/>
        <v/>
      </c>
      <c r="P85" s="9">
        <v>675979</v>
      </c>
      <c r="Q85" s="9" t="s">
        <v>286</v>
      </c>
      <c r="R85" s="7"/>
      <c r="S85" s="9">
        <v>0</v>
      </c>
      <c r="T85" s="12">
        <v>0</v>
      </c>
      <c r="U85" s="9">
        <v>1</v>
      </c>
      <c r="V85">
        <f t="shared" si="0"/>
        <v>2019</v>
      </c>
      <c r="W85">
        <f t="shared" si="1"/>
        <v>5</v>
      </c>
      <c r="X85">
        <f t="shared" si="2"/>
        <v>1</v>
      </c>
      <c r="AJ85" s="13"/>
      <c r="AK85" s="14"/>
      <c r="AP85" s="13"/>
      <c r="AQ85" s="14"/>
      <c r="AT85" t="e">
        <f>VLOOKUP(A85,'Repeat TJ List'!A:A,1,FALSE)</f>
        <v>#N/A</v>
      </c>
    </row>
    <row r="86" spans="1:46" ht="13">
      <c r="A86" s="7" t="s">
        <v>287</v>
      </c>
      <c r="B86" s="78" t="str">
        <f t="shared" si="7"/>
        <v>Owen</v>
      </c>
      <c r="C86" s="78" t="str">
        <f t="shared" si="8"/>
        <v>White</v>
      </c>
      <c r="D86" s="78" t="str">
        <f t="shared" si="9"/>
        <v>whiteow</v>
      </c>
      <c r="E86" s="8">
        <v>43586</v>
      </c>
      <c r="F86" s="9" t="s">
        <v>211</v>
      </c>
      <c r="G86" s="9" t="s">
        <v>158</v>
      </c>
      <c r="H86" s="9" t="s">
        <v>37</v>
      </c>
      <c r="I86" s="9" t="s">
        <v>38</v>
      </c>
      <c r="J86" s="9" t="s">
        <v>39</v>
      </c>
      <c r="K86" s="9" t="s">
        <v>152</v>
      </c>
      <c r="L86" s="9"/>
      <c r="M86" s="9">
        <v>19</v>
      </c>
      <c r="N86" s="11"/>
      <c r="O86" s="32" t="str">
        <f t="shared" si="6"/>
        <v/>
      </c>
      <c r="P86" s="9">
        <v>669391</v>
      </c>
      <c r="Q86" s="9"/>
      <c r="R86" s="7" t="s">
        <v>42</v>
      </c>
      <c r="S86" s="9">
        <v>0</v>
      </c>
      <c r="T86" s="12">
        <v>0</v>
      </c>
      <c r="U86" s="9">
        <v>1</v>
      </c>
      <c r="V86">
        <f t="shared" si="0"/>
        <v>2019</v>
      </c>
      <c r="W86">
        <f t="shared" si="1"/>
        <v>5</v>
      </c>
      <c r="X86">
        <f t="shared" si="2"/>
        <v>1</v>
      </c>
      <c r="AJ86" s="13"/>
      <c r="AK86" s="14"/>
      <c r="AP86" s="13"/>
      <c r="AQ86" s="14"/>
      <c r="AT86" t="e">
        <f>VLOOKUP(A86,'Repeat TJ List'!A:A,1,FALSE)</f>
        <v>#N/A</v>
      </c>
    </row>
    <row r="87" spans="1:46" ht="13">
      <c r="A87" s="7" t="s">
        <v>288</v>
      </c>
      <c r="B87" s="78" t="str">
        <f t="shared" si="7"/>
        <v>Anderson</v>
      </c>
      <c r="C87" s="78" t="str">
        <f t="shared" si="8"/>
        <v>Espinoza</v>
      </c>
      <c r="D87" s="78" t="str">
        <f t="shared" si="9"/>
        <v>espinan</v>
      </c>
      <c r="E87" s="8">
        <v>43577</v>
      </c>
      <c r="F87" s="9" t="s">
        <v>48</v>
      </c>
      <c r="G87" s="9" t="s">
        <v>115</v>
      </c>
      <c r="H87" s="9" t="s">
        <v>37</v>
      </c>
      <c r="I87" s="9" t="s">
        <v>38</v>
      </c>
      <c r="J87" s="9" t="s">
        <v>150</v>
      </c>
      <c r="K87" s="9"/>
      <c r="L87" s="9"/>
      <c r="M87" s="9">
        <v>21</v>
      </c>
      <c r="N87" s="11"/>
      <c r="O87" s="32" t="str">
        <f t="shared" si="6"/>
        <v/>
      </c>
      <c r="P87" s="9">
        <v>659262</v>
      </c>
      <c r="Q87" s="9" t="s">
        <v>289</v>
      </c>
      <c r="R87" s="7" t="s">
        <v>42</v>
      </c>
      <c r="S87" s="9">
        <v>0</v>
      </c>
      <c r="T87" s="12">
        <v>0</v>
      </c>
      <c r="U87" s="9">
        <v>1</v>
      </c>
      <c r="V87">
        <f t="shared" si="0"/>
        <v>2019</v>
      </c>
      <c r="W87">
        <f t="shared" si="1"/>
        <v>4</v>
      </c>
      <c r="X87">
        <f t="shared" si="2"/>
        <v>22</v>
      </c>
      <c r="AJ87" s="13"/>
      <c r="AK87" s="14"/>
      <c r="AP87" s="13"/>
      <c r="AQ87" s="14"/>
      <c r="AT87" t="str">
        <f>VLOOKUP(A87,'Repeat TJ List'!A:A,1,FALSE)</f>
        <v>Anderson Espinoza</v>
      </c>
    </row>
    <row r="88" spans="1:46" ht="13">
      <c r="A88" s="7" t="s">
        <v>290</v>
      </c>
      <c r="B88" s="78" t="str">
        <f t="shared" si="7"/>
        <v>A.J.</v>
      </c>
      <c r="C88" s="78" t="str">
        <f t="shared" si="8"/>
        <v>Ladwig</v>
      </c>
      <c r="D88" s="78" t="str">
        <f t="shared" si="9"/>
        <v>ladwia.</v>
      </c>
      <c r="E88" s="8">
        <v>43567</v>
      </c>
      <c r="F88" s="9" t="s">
        <v>87</v>
      </c>
      <c r="G88" s="9" t="s">
        <v>84</v>
      </c>
      <c r="H88" s="9" t="s">
        <v>37</v>
      </c>
      <c r="I88" s="9" t="s">
        <v>38</v>
      </c>
      <c r="J88" s="9" t="s">
        <v>39</v>
      </c>
      <c r="K88" s="9" t="s">
        <v>207</v>
      </c>
      <c r="L88" s="9" t="s">
        <v>208</v>
      </c>
      <c r="M88" s="9">
        <v>26</v>
      </c>
      <c r="N88" s="11"/>
      <c r="O88" s="32" t="str">
        <f t="shared" si="6"/>
        <v/>
      </c>
      <c r="P88" s="9">
        <v>607609</v>
      </c>
      <c r="Q88" s="9" t="s">
        <v>291</v>
      </c>
      <c r="R88" s="7"/>
      <c r="S88" s="9">
        <v>0</v>
      </c>
      <c r="T88" s="12">
        <v>0</v>
      </c>
      <c r="U88" s="9">
        <v>1</v>
      </c>
      <c r="V88">
        <f t="shared" si="0"/>
        <v>2019</v>
      </c>
      <c r="W88">
        <f t="shared" si="1"/>
        <v>4</v>
      </c>
      <c r="X88">
        <f t="shared" si="2"/>
        <v>12</v>
      </c>
      <c r="AJ88" s="13"/>
      <c r="AK88" s="14"/>
      <c r="AP88" s="13"/>
      <c r="AQ88" s="14"/>
      <c r="AT88" t="e">
        <f>VLOOKUP(A88,'Repeat TJ List'!A:A,1,FALSE)</f>
        <v>#N/A</v>
      </c>
    </row>
    <row r="89" spans="1:46" ht="13">
      <c r="A89" s="7" t="s">
        <v>292</v>
      </c>
      <c r="B89" s="78" t="str">
        <f t="shared" si="7"/>
        <v>Mason</v>
      </c>
      <c r="C89" s="78" t="str">
        <f t="shared" si="8"/>
        <v>Englert</v>
      </c>
      <c r="D89" s="78" t="str">
        <f t="shared" si="9"/>
        <v>englema</v>
      </c>
      <c r="E89" s="8">
        <v>43567</v>
      </c>
      <c r="F89" s="9" t="s">
        <v>211</v>
      </c>
      <c r="G89" s="9" t="s">
        <v>158</v>
      </c>
      <c r="H89" s="9" t="s">
        <v>37</v>
      </c>
      <c r="I89" s="9" t="s">
        <v>38</v>
      </c>
      <c r="J89" s="9" t="s">
        <v>39</v>
      </c>
      <c r="K89" s="9" t="s">
        <v>40</v>
      </c>
      <c r="L89" s="9"/>
      <c r="M89" s="9">
        <v>19</v>
      </c>
      <c r="N89" s="11"/>
      <c r="O89" s="32" t="str">
        <f t="shared" si="6"/>
        <v/>
      </c>
      <c r="P89" s="9">
        <v>669438</v>
      </c>
      <c r="Q89" s="9"/>
      <c r="R89" s="7" t="s">
        <v>42</v>
      </c>
      <c r="S89" s="9">
        <v>0</v>
      </c>
      <c r="T89" s="12">
        <v>0</v>
      </c>
      <c r="U89" s="9">
        <v>1</v>
      </c>
      <c r="V89">
        <f t="shared" si="0"/>
        <v>2019</v>
      </c>
      <c r="W89">
        <f t="shared" si="1"/>
        <v>4</v>
      </c>
      <c r="X89">
        <f t="shared" si="2"/>
        <v>12</v>
      </c>
      <c r="AJ89" s="13"/>
      <c r="AK89" s="14"/>
      <c r="AP89" s="13"/>
      <c r="AQ89" s="14"/>
      <c r="AT89" t="e">
        <f>VLOOKUP(A89,'Repeat TJ List'!A:A,1,FALSE)</f>
        <v>#N/A</v>
      </c>
    </row>
    <row r="90" spans="1:46" ht="13">
      <c r="A90" s="7" t="s">
        <v>293</v>
      </c>
      <c r="B90" s="78" t="str">
        <f t="shared" si="7"/>
        <v>Corey</v>
      </c>
      <c r="C90" s="78" t="str">
        <f t="shared" si="8"/>
        <v>Black</v>
      </c>
      <c r="D90" s="78" t="str">
        <f t="shared" si="9"/>
        <v>blackco</v>
      </c>
      <c r="E90" s="8">
        <v>43564</v>
      </c>
      <c r="F90" s="9" t="s">
        <v>164</v>
      </c>
      <c r="G90" s="9" t="s">
        <v>128</v>
      </c>
      <c r="H90" s="9" t="s">
        <v>37</v>
      </c>
      <c r="I90" s="9" t="s">
        <v>38</v>
      </c>
      <c r="J90" s="9" t="s">
        <v>39</v>
      </c>
      <c r="K90" s="9" t="s">
        <v>45</v>
      </c>
      <c r="L90" s="9" t="s">
        <v>294</v>
      </c>
      <c r="M90" s="9">
        <v>27</v>
      </c>
      <c r="N90" s="11"/>
      <c r="O90" s="32" t="str">
        <f t="shared" si="6"/>
        <v/>
      </c>
      <c r="P90" s="9">
        <v>621203</v>
      </c>
      <c r="Q90" s="9" t="s">
        <v>295</v>
      </c>
      <c r="R90" s="7"/>
      <c r="S90" s="9">
        <v>0</v>
      </c>
      <c r="T90" s="12">
        <v>0</v>
      </c>
      <c r="U90" s="9">
        <v>1</v>
      </c>
      <c r="V90">
        <f t="shared" si="0"/>
        <v>2019</v>
      </c>
      <c r="W90">
        <f t="shared" si="1"/>
        <v>4</v>
      </c>
      <c r="X90">
        <f t="shared" si="2"/>
        <v>9</v>
      </c>
      <c r="AJ90" s="13"/>
      <c r="AK90" s="14"/>
      <c r="AP90" s="13"/>
      <c r="AQ90" s="14"/>
      <c r="AT90" t="str">
        <f>VLOOKUP(A90,'Repeat TJ List'!A:A,1,FALSE)</f>
        <v>Corey Black</v>
      </c>
    </row>
    <row r="91" spans="1:46" ht="13">
      <c r="A91" s="7" t="s">
        <v>296</v>
      </c>
      <c r="B91" s="78" t="str">
        <f t="shared" si="7"/>
        <v>Hunter</v>
      </c>
      <c r="C91" s="78" t="str">
        <f t="shared" si="8"/>
        <v>Greene</v>
      </c>
      <c r="D91" s="78" t="str">
        <f t="shared" si="9"/>
        <v>greenhu</v>
      </c>
      <c r="E91" s="8">
        <v>43564</v>
      </c>
      <c r="F91" s="9" t="s">
        <v>187</v>
      </c>
      <c r="G91" s="9" t="s">
        <v>115</v>
      </c>
      <c r="H91" s="9" t="s">
        <v>37</v>
      </c>
      <c r="I91" s="9" t="s">
        <v>38</v>
      </c>
      <c r="J91" s="9" t="s">
        <v>39</v>
      </c>
      <c r="K91" s="9" t="s">
        <v>45</v>
      </c>
      <c r="L91" s="9"/>
      <c r="M91" s="9">
        <v>19</v>
      </c>
      <c r="N91" s="11"/>
      <c r="O91" s="32" t="str">
        <f t="shared" ref="O91:O154" si="10">IF(N91&gt;0,ROUND(((N91-E91)/365)*12,0),"")</f>
        <v/>
      </c>
      <c r="P91" s="9">
        <v>668881</v>
      </c>
      <c r="Q91" s="9" t="s">
        <v>297</v>
      </c>
      <c r="R91" s="7" t="s">
        <v>46</v>
      </c>
      <c r="S91" s="9">
        <v>0</v>
      </c>
      <c r="T91" s="12">
        <v>0</v>
      </c>
      <c r="U91" s="9">
        <v>1</v>
      </c>
      <c r="V91">
        <f t="shared" si="0"/>
        <v>2019</v>
      </c>
      <c r="W91">
        <f t="shared" si="1"/>
        <v>4</v>
      </c>
      <c r="X91">
        <f t="shared" si="2"/>
        <v>9</v>
      </c>
      <c r="Y91" s="15">
        <v>43712</v>
      </c>
      <c r="AJ91" s="13"/>
      <c r="AK91" s="14"/>
      <c r="AP91" s="13"/>
      <c r="AQ91" s="14"/>
      <c r="AT91" t="e">
        <f>VLOOKUP(A91,'Repeat TJ List'!A:A,1,FALSE)</f>
        <v>#N/A</v>
      </c>
    </row>
    <row r="92" spans="1:46" ht="13">
      <c r="A92" s="7" t="s">
        <v>298</v>
      </c>
      <c r="B92" s="78" t="str">
        <f t="shared" si="7"/>
        <v>Ryan</v>
      </c>
      <c r="C92" s="78" t="str">
        <f t="shared" si="8"/>
        <v>Dease</v>
      </c>
      <c r="D92" s="78" t="str">
        <f t="shared" si="9"/>
        <v>deasery</v>
      </c>
      <c r="E92" s="8">
        <v>43559</v>
      </c>
      <c r="F92" s="9" t="s">
        <v>211</v>
      </c>
      <c r="G92" s="9" t="s">
        <v>165</v>
      </c>
      <c r="H92" s="9" t="s">
        <v>37</v>
      </c>
      <c r="I92" s="9" t="s">
        <v>38</v>
      </c>
      <c r="J92" s="9" t="s">
        <v>39</v>
      </c>
      <c r="K92" s="9" t="s">
        <v>58</v>
      </c>
      <c r="L92" s="9"/>
      <c r="M92" s="9">
        <v>20</v>
      </c>
      <c r="N92" s="11"/>
      <c r="O92" s="32" t="str">
        <f t="shared" si="10"/>
        <v/>
      </c>
      <c r="P92" s="9">
        <v>676401</v>
      </c>
      <c r="Q92" s="9" t="s">
        <v>299</v>
      </c>
      <c r="R92" s="7"/>
      <c r="S92" s="9">
        <v>0</v>
      </c>
      <c r="T92" s="12">
        <v>0</v>
      </c>
      <c r="U92" s="9">
        <v>1</v>
      </c>
      <c r="V92">
        <f t="shared" si="0"/>
        <v>2019</v>
      </c>
      <c r="W92">
        <f t="shared" si="1"/>
        <v>4</v>
      </c>
      <c r="X92">
        <f t="shared" si="2"/>
        <v>4</v>
      </c>
      <c r="AJ92" s="13"/>
      <c r="AK92" s="14"/>
      <c r="AP92" s="13"/>
      <c r="AQ92" s="14"/>
      <c r="AT92" t="e">
        <f>VLOOKUP(A92,'Repeat TJ List'!A:A,1,FALSE)</f>
        <v>#N/A</v>
      </c>
    </row>
    <row r="93" spans="1:46" ht="13">
      <c r="A93" s="7" t="s">
        <v>300</v>
      </c>
      <c r="B93" s="78" t="str">
        <f t="shared" si="7"/>
        <v>Corey</v>
      </c>
      <c r="C93" s="78" t="str">
        <f t="shared" si="8"/>
        <v>Knebel</v>
      </c>
      <c r="D93" s="78" t="str">
        <f t="shared" si="9"/>
        <v>knebeco</v>
      </c>
      <c r="E93" s="8">
        <v>43558</v>
      </c>
      <c r="F93" s="9" t="s">
        <v>127</v>
      </c>
      <c r="G93" s="9" t="s">
        <v>36</v>
      </c>
      <c r="H93" s="9" t="s">
        <v>37</v>
      </c>
      <c r="I93" s="9" t="s">
        <v>38</v>
      </c>
      <c r="J93" s="9" t="s">
        <v>39</v>
      </c>
      <c r="K93" s="9" t="s">
        <v>40</v>
      </c>
      <c r="L93" s="9" t="s">
        <v>40</v>
      </c>
      <c r="M93" s="9">
        <v>27</v>
      </c>
      <c r="N93" s="11">
        <v>44036</v>
      </c>
      <c r="O93" s="32">
        <f t="shared" si="10"/>
        <v>16</v>
      </c>
      <c r="P93" s="9">
        <v>608349</v>
      </c>
      <c r="Q93" s="9">
        <v>15010</v>
      </c>
      <c r="R93" s="7" t="s">
        <v>46</v>
      </c>
      <c r="S93" s="9">
        <v>0</v>
      </c>
      <c r="T93" s="12">
        <v>0</v>
      </c>
      <c r="U93" s="9">
        <v>1</v>
      </c>
      <c r="V93">
        <f t="shared" si="0"/>
        <v>2019</v>
      </c>
      <c r="W93">
        <f t="shared" si="1"/>
        <v>4</v>
      </c>
      <c r="X93">
        <f t="shared" si="2"/>
        <v>3</v>
      </c>
      <c r="AJ93" s="13"/>
      <c r="AK93" s="14"/>
      <c r="AP93" s="13"/>
      <c r="AQ93" s="14"/>
      <c r="AT93" t="e">
        <f>VLOOKUP(A93,'Repeat TJ List'!A:A,1,FALSE)</f>
        <v>#N/A</v>
      </c>
    </row>
    <row r="94" spans="1:46" ht="13">
      <c r="A94" s="7" t="s">
        <v>301</v>
      </c>
      <c r="B94" s="78" t="str">
        <f t="shared" si="7"/>
        <v>Jack</v>
      </c>
      <c r="C94" s="78" t="str">
        <f t="shared" si="8"/>
        <v>DeGroat</v>
      </c>
      <c r="D94" s="78" t="str">
        <f t="shared" si="9"/>
        <v>degroja</v>
      </c>
      <c r="E94" s="8">
        <v>43556</v>
      </c>
      <c r="F94" s="9" t="s">
        <v>234</v>
      </c>
      <c r="G94" s="9" t="s">
        <v>63</v>
      </c>
      <c r="H94" s="9" t="s">
        <v>37</v>
      </c>
      <c r="I94" s="9" t="s">
        <v>38</v>
      </c>
      <c r="J94" s="9" t="s">
        <v>39</v>
      </c>
      <c r="K94" s="9" t="s">
        <v>302</v>
      </c>
      <c r="L94" s="9" t="s">
        <v>303</v>
      </c>
      <c r="M94" s="9">
        <v>22</v>
      </c>
      <c r="N94" s="11"/>
      <c r="O94" s="32" t="str">
        <f t="shared" si="10"/>
        <v/>
      </c>
      <c r="P94" s="9">
        <v>680922</v>
      </c>
      <c r="Q94" s="9"/>
      <c r="R94" s="7"/>
      <c r="S94" s="9">
        <v>0</v>
      </c>
      <c r="T94" s="12">
        <v>0</v>
      </c>
      <c r="U94" s="9">
        <v>1</v>
      </c>
      <c r="V94">
        <f t="shared" si="0"/>
        <v>2019</v>
      </c>
      <c r="W94">
        <f t="shared" si="1"/>
        <v>4</v>
      </c>
      <c r="X94">
        <f t="shared" si="2"/>
        <v>1</v>
      </c>
      <c r="AJ94" s="13"/>
      <c r="AK94" s="14"/>
      <c r="AP94" s="13"/>
      <c r="AQ94" s="14"/>
      <c r="AT94" t="str">
        <f>VLOOKUP(A94,'Repeat TJ List'!A:A,1,FALSE)</f>
        <v>Jack DeGroat</v>
      </c>
    </row>
    <row r="95" spans="1:46" ht="13">
      <c r="A95" s="7" t="s">
        <v>304</v>
      </c>
      <c r="B95" s="78" t="str">
        <f t="shared" si="7"/>
        <v>Davis</v>
      </c>
      <c r="C95" s="78" t="str">
        <f t="shared" si="8"/>
        <v>Daniel</v>
      </c>
      <c r="D95" s="78" t="str">
        <f t="shared" si="9"/>
        <v>danieda</v>
      </c>
      <c r="E95" s="8">
        <v>43556</v>
      </c>
      <c r="F95" s="9" t="s">
        <v>35</v>
      </c>
      <c r="G95" s="9" t="s">
        <v>63</v>
      </c>
      <c r="H95" s="9" t="s">
        <v>37</v>
      </c>
      <c r="I95" s="9" t="s">
        <v>38</v>
      </c>
      <c r="J95" s="9" t="s">
        <v>39</v>
      </c>
      <c r="K95" s="9" t="s">
        <v>49</v>
      </c>
      <c r="L95" s="9" t="s">
        <v>50</v>
      </c>
      <c r="M95" s="9">
        <v>22</v>
      </c>
      <c r="N95" s="11"/>
      <c r="O95" s="32" t="str">
        <f t="shared" si="10"/>
        <v/>
      </c>
      <c r="P95" s="9"/>
      <c r="Q95" s="9"/>
      <c r="R95" s="7"/>
      <c r="S95" s="9">
        <v>0</v>
      </c>
      <c r="T95" s="12">
        <v>0</v>
      </c>
      <c r="U95" s="9">
        <v>1</v>
      </c>
      <c r="V95">
        <f t="shared" si="0"/>
        <v>2019</v>
      </c>
      <c r="W95">
        <f t="shared" si="1"/>
        <v>4</v>
      </c>
      <c r="X95">
        <f t="shared" si="2"/>
        <v>1</v>
      </c>
      <c r="AJ95" s="13"/>
      <c r="AK95" s="14"/>
      <c r="AP95" s="13"/>
      <c r="AQ95" s="14"/>
      <c r="AT95" t="e">
        <f>VLOOKUP(A95,'Repeat TJ List'!A:A,1,FALSE)</f>
        <v>#N/A</v>
      </c>
    </row>
    <row r="96" spans="1:46" ht="13">
      <c r="A96" s="7" t="s">
        <v>305</v>
      </c>
      <c r="B96" s="78" t="str">
        <f t="shared" si="7"/>
        <v>Braydon</v>
      </c>
      <c r="C96" s="78" t="str">
        <f t="shared" si="8"/>
        <v>Fisher</v>
      </c>
      <c r="D96" s="78" t="str">
        <f t="shared" si="9"/>
        <v>fishebr</v>
      </c>
      <c r="E96" s="8">
        <v>43556</v>
      </c>
      <c r="F96" s="9" t="s">
        <v>306</v>
      </c>
      <c r="G96" s="9" t="s">
        <v>128</v>
      </c>
      <c r="H96" s="9" t="s">
        <v>37</v>
      </c>
      <c r="I96" s="9" t="s">
        <v>38</v>
      </c>
      <c r="J96" s="9" t="s">
        <v>39</v>
      </c>
      <c r="K96" s="9" t="s">
        <v>40</v>
      </c>
      <c r="L96" s="9"/>
      <c r="M96" s="9">
        <v>19</v>
      </c>
      <c r="N96" s="11"/>
      <c r="O96" s="32" t="str">
        <f t="shared" si="10"/>
        <v/>
      </c>
      <c r="P96" s="9">
        <v>680755</v>
      </c>
      <c r="Q96" s="9" t="s">
        <v>307</v>
      </c>
      <c r="R96" s="7"/>
      <c r="S96" s="9">
        <v>0</v>
      </c>
      <c r="T96" s="12">
        <v>0</v>
      </c>
      <c r="U96" s="9">
        <v>1</v>
      </c>
      <c r="V96">
        <f t="shared" si="0"/>
        <v>2019</v>
      </c>
      <c r="W96">
        <f t="shared" si="1"/>
        <v>4</v>
      </c>
      <c r="X96">
        <f t="shared" si="2"/>
        <v>1</v>
      </c>
      <c r="AJ96" s="13"/>
      <c r="AK96" s="14"/>
      <c r="AP96" s="13"/>
      <c r="AQ96" s="14"/>
      <c r="AT96" t="e">
        <f>VLOOKUP(A96,'Repeat TJ List'!A:A,1,FALSE)</f>
        <v>#N/A</v>
      </c>
    </row>
    <row r="97" spans="1:46" ht="13">
      <c r="A97" s="7" t="s">
        <v>308</v>
      </c>
      <c r="B97" s="78" t="str">
        <f t="shared" si="7"/>
        <v>Matt</v>
      </c>
      <c r="C97" s="78" t="str">
        <f t="shared" si="8"/>
        <v>Sauer</v>
      </c>
      <c r="D97" s="78" t="str">
        <f t="shared" si="9"/>
        <v>sauerma</v>
      </c>
      <c r="E97" s="8">
        <v>43556</v>
      </c>
      <c r="F97" s="9" t="s">
        <v>107</v>
      </c>
      <c r="G97" s="9" t="s">
        <v>115</v>
      </c>
      <c r="H97" s="9" t="s">
        <v>37</v>
      </c>
      <c r="I97" s="9" t="s">
        <v>38</v>
      </c>
      <c r="J97" s="9" t="s">
        <v>39</v>
      </c>
      <c r="K97" s="9" t="s">
        <v>45</v>
      </c>
      <c r="L97" s="9"/>
      <c r="M97" s="9">
        <v>20</v>
      </c>
      <c r="N97" s="11"/>
      <c r="O97" s="32" t="str">
        <f t="shared" si="10"/>
        <v/>
      </c>
      <c r="P97" s="9">
        <v>669422</v>
      </c>
      <c r="Q97" s="9" t="s">
        <v>309</v>
      </c>
      <c r="R97" s="7"/>
      <c r="S97" s="9">
        <v>0</v>
      </c>
      <c r="T97" s="12">
        <v>0</v>
      </c>
      <c r="U97" s="9">
        <v>1</v>
      </c>
      <c r="V97">
        <f t="shared" si="0"/>
        <v>2019</v>
      </c>
      <c r="W97">
        <f t="shared" si="1"/>
        <v>4</v>
      </c>
      <c r="X97">
        <f t="shared" si="2"/>
        <v>1</v>
      </c>
      <c r="AJ97" s="13"/>
      <c r="AK97" s="14"/>
      <c r="AP97" s="13"/>
      <c r="AQ97" s="14"/>
      <c r="AT97" t="e">
        <f>VLOOKUP(A97,'Repeat TJ List'!A:A,1,FALSE)</f>
        <v>#N/A</v>
      </c>
    </row>
    <row r="98" spans="1:46" ht="13">
      <c r="A98" s="7" t="s">
        <v>310</v>
      </c>
      <c r="B98" s="78" t="str">
        <f t="shared" si="7"/>
        <v>Michael</v>
      </c>
      <c r="C98" s="78" t="str">
        <f t="shared" si="8"/>
        <v>Fulmer</v>
      </c>
      <c r="D98" s="78" t="str">
        <f t="shared" si="9"/>
        <v>fulmemi</v>
      </c>
      <c r="E98" s="8">
        <v>43551</v>
      </c>
      <c r="F98" s="9" t="s">
        <v>87</v>
      </c>
      <c r="G98" s="9" t="s">
        <v>36</v>
      </c>
      <c r="H98" s="9" t="s">
        <v>37</v>
      </c>
      <c r="I98" s="9" t="s">
        <v>38</v>
      </c>
      <c r="J98" s="9" t="s">
        <v>39</v>
      </c>
      <c r="K98" s="9" t="s">
        <v>122</v>
      </c>
      <c r="L98" s="9"/>
      <c r="M98" s="9">
        <v>26</v>
      </c>
      <c r="N98" s="11">
        <v>44039</v>
      </c>
      <c r="O98" s="32">
        <f t="shared" si="10"/>
        <v>16</v>
      </c>
      <c r="P98" s="9">
        <v>605242</v>
      </c>
      <c r="Q98" s="9">
        <v>13218</v>
      </c>
      <c r="R98" s="7" t="s">
        <v>42</v>
      </c>
      <c r="S98" s="9">
        <v>0</v>
      </c>
      <c r="T98" s="12">
        <v>0</v>
      </c>
      <c r="U98" s="9">
        <v>1</v>
      </c>
      <c r="V98">
        <f t="shared" si="0"/>
        <v>2019</v>
      </c>
      <c r="W98">
        <f t="shared" si="1"/>
        <v>3</v>
      </c>
      <c r="X98">
        <f t="shared" si="2"/>
        <v>27</v>
      </c>
      <c r="AJ98" s="13"/>
      <c r="AK98" s="14"/>
      <c r="AP98" s="13"/>
      <c r="AQ98" s="14"/>
      <c r="AT98" t="e">
        <f>VLOOKUP(A98,'Repeat TJ List'!A:A,1,FALSE)</f>
        <v>#N/A</v>
      </c>
    </row>
    <row r="99" spans="1:46" ht="13">
      <c r="A99" s="7" t="s">
        <v>311</v>
      </c>
      <c r="B99" s="78" t="str">
        <f t="shared" si="7"/>
        <v>Brady</v>
      </c>
      <c r="C99" s="78" t="str">
        <f t="shared" si="8"/>
        <v>Puckett</v>
      </c>
      <c r="D99" s="78" t="str">
        <f t="shared" si="9"/>
        <v>puckebr</v>
      </c>
      <c r="E99" s="8">
        <v>43550</v>
      </c>
      <c r="F99" s="9" t="s">
        <v>157</v>
      </c>
      <c r="G99" s="9" t="s">
        <v>91</v>
      </c>
      <c r="H99" s="9" t="s">
        <v>37</v>
      </c>
      <c r="I99" s="9" t="s">
        <v>38</v>
      </c>
      <c r="J99" s="9" t="s">
        <v>39</v>
      </c>
      <c r="K99" s="9" t="s">
        <v>312</v>
      </c>
      <c r="L99" s="9" t="s">
        <v>313</v>
      </c>
      <c r="M99" s="9">
        <v>23</v>
      </c>
      <c r="N99" s="11"/>
      <c r="O99" s="32" t="str">
        <f t="shared" si="10"/>
        <v/>
      </c>
      <c r="P99" s="9">
        <v>657252</v>
      </c>
      <c r="Q99" s="9" t="s">
        <v>314</v>
      </c>
      <c r="R99" s="7" t="s">
        <v>139</v>
      </c>
      <c r="S99" s="9">
        <v>0</v>
      </c>
      <c r="T99" s="12">
        <v>0</v>
      </c>
      <c r="U99" s="9">
        <v>1</v>
      </c>
      <c r="V99">
        <f t="shared" si="0"/>
        <v>2019</v>
      </c>
      <c r="W99">
        <f t="shared" si="1"/>
        <v>3</v>
      </c>
      <c r="X99">
        <f t="shared" si="2"/>
        <v>26</v>
      </c>
      <c r="AJ99" s="13"/>
      <c r="AK99" s="14"/>
      <c r="AP99" s="13"/>
      <c r="AQ99" s="14"/>
      <c r="AT99" t="e">
        <f>VLOOKUP(A99,'Repeat TJ List'!A:A,1,FALSE)</f>
        <v>#N/A</v>
      </c>
    </row>
    <row r="100" spans="1:46" ht="13">
      <c r="A100" s="7" t="s">
        <v>222</v>
      </c>
      <c r="B100" s="78" t="str">
        <f t="shared" si="7"/>
        <v>Preston</v>
      </c>
      <c r="C100" s="78" t="str">
        <f t="shared" si="8"/>
        <v>Gainey</v>
      </c>
      <c r="D100" s="78" t="str">
        <f t="shared" si="9"/>
        <v>gainepr</v>
      </c>
      <c r="E100" s="8">
        <v>43179</v>
      </c>
      <c r="F100" s="9" t="s">
        <v>127</v>
      </c>
      <c r="G100" s="9" t="s">
        <v>84</v>
      </c>
      <c r="H100" s="9" t="s">
        <v>37</v>
      </c>
      <c r="I100" s="9" t="s">
        <v>38</v>
      </c>
      <c r="J100" s="9" t="s">
        <v>39</v>
      </c>
      <c r="K100" s="9" t="s">
        <v>58</v>
      </c>
      <c r="L100" s="9" t="s">
        <v>223</v>
      </c>
      <c r="M100" s="9">
        <v>27</v>
      </c>
      <c r="N100" s="11"/>
      <c r="O100" s="32" t="str">
        <f t="shared" si="10"/>
        <v/>
      </c>
      <c r="P100" s="9">
        <v>623196</v>
      </c>
      <c r="Q100" s="9" t="s">
        <v>224</v>
      </c>
      <c r="R100" s="7" t="s">
        <v>315</v>
      </c>
      <c r="S100" s="9">
        <v>0</v>
      </c>
      <c r="T100" s="12">
        <v>0</v>
      </c>
      <c r="U100" s="9">
        <v>1</v>
      </c>
      <c r="V100">
        <f t="shared" si="0"/>
        <v>2018</v>
      </c>
      <c r="W100">
        <f t="shared" si="1"/>
        <v>3</v>
      </c>
      <c r="X100">
        <f t="shared" si="2"/>
        <v>20</v>
      </c>
      <c r="AJ100" s="13"/>
      <c r="AK100" s="14"/>
      <c r="AP100" s="13"/>
      <c r="AQ100" s="14"/>
      <c r="AT100" t="str">
        <f>VLOOKUP(A100,'Repeat TJ List'!A:A,1,FALSE)</f>
        <v>Preston Gainey</v>
      </c>
    </row>
    <row r="101" spans="1:46" ht="13">
      <c r="A101" s="7" t="s">
        <v>316</v>
      </c>
      <c r="B101" s="78" t="str">
        <f t="shared" si="7"/>
        <v>Ryan</v>
      </c>
      <c r="C101" s="78" t="str">
        <f t="shared" si="8"/>
        <v>Brinley</v>
      </c>
      <c r="D101" s="78" t="str">
        <f t="shared" si="9"/>
        <v>brinlry</v>
      </c>
      <c r="E101" s="8">
        <v>43544</v>
      </c>
      <c r="F101" s="9" t="s">
        <v>317</v>
      </c>
      <c r="G101" s="9" t="s">
        <v>84</v>
      </c>
      <c r="H101" s="9" t="s">
        <v>37</v>
      </c>
      <c r="I101" s="9" t="s">
        <v>38</v>
      </c>
      <c r="J101" s="9" t="s">
        <v>39</v>
      </c>
      <c r="K101" s="9" t="s">
        <v>40</v>
      </c>
      <c r="L101" s="9" t="s">
        <v>318</v>
      </c>
      <c r="M101" s="9">
        <v>26</v>
      </c>
      <c r="N101" s="11"/>
      <c r="O101" s="32" t="str">
        <f t="shared" si="10"/>
        <v/>
      </c>
      <c r="P101" s="9">
        <v>665096</v>
      </c>
      <c r="Q101" s="9" t="s">
        <v>319</v>
      </c>
      <c r="R101" s="7"/>
      <c r="S101" s="9">
        <v>0</v>
      </c>
      <c r="T101" s="12">
        <v>0</v>
      </c>
      <c r="U101" s="9">
        <v>1</v>
      </c>
      <c r="V101">
        <f t="shared" si="0"/>
        <v>2019</v>
      </c>
      <c r="W101">
        <f t="shared" si="1"/>
        <v>3</v>
      </c>
      <c r="X101">
        <f t="shared" si="2"/>
        <v>20</v>
      </c>
      <c r="AJ101" s="13"/>
      <c r="AK101" s="14"/>
      <c r="AP101" s="13"/>
      <c r="AQ101" s="14"/>
      <c r="AT101" t="e">
        <f>VLOOKUP(A101,'Repeat TJ List'!A:A,1,FALSE)</f>
        <v>#N/A</v>
      </c>
    </row>
    <row r="102" spans="1:46" ht="13">
      <c r="A102" s="7" t="s">
        <v>320</v>
      </c>
      <c r="B102" s="78" t="str">
        <f t="shared" si="7"/>
        <v>Dane</v>
      </c>
      <c r="C102" s="78" t="str">
        <f t="shared" si="8"/>
        <v>Dunning</v>
      </c>
      <c r="D102" s="78" t="str">
        <f t="shared" si="9"/>
        <v>dunnida</v>
      </c>
      <c r="E102" s="8">
        <v>43542</v>
      </c>
      <c r="F102" s="9" t="s">
        <v>62</v>
      </c>
      <c r="G102" s="9" t="s">
        <v>84</v>
      </c>
      <c r="H102" s="9" t="s">
        <v>37</v>
      </c>
      <c r="I102" s="9" t="s">
        <v>38</v>
      </c>
      <c r="J102" s="9" t="s">
        <v>39</v>
      </c>
      <c r="K102" s="9" t="s">
        <v>58</v>
      </c>
      <c r="L102" s="9" t="s">
        <v>58</v>
      </c>
      <c r="M102" s="9">
        <v>24</v>
      </c>
      <c r="N102" s="11"/>
      <c r="O102" s="32" t="str">
        <f t="shared" si="10"/>
        <v/>
      </c>
      <c r="P102" s="9">
        <v>641540</v>
      </c>
      <c r="Q102" s="9" t="s">
        <v>321</v>
      </c>
      <c r="R102" s="7" t="s">
        <v>139</v>
      </c>
      <c r="S102" s="9">
        <v>0</v>
      </c>
      <c r="T102" s="12">
        <v>0</v>
      </c>
      <c r="U102" s="9">
        <v>1</v>
      </c>
      <c r="V102">
        <f t="shared" si="0"/>
        <v>2019</v>
      </c>
      <c r="W102">
        <f t="shared" si="1"/>
        <v>3</v>
      </c>
      <c r="X102">
        <f t="shared" si="2"/>
        <v>18</v>
      </c>
      <c r="AB102" s="15">
        <v>43890</v>
      </c>
      <c r="AJ102" s="13"/>
      <c r="AK102" s="14"/>
      <c r="AP102" s="13"/>
      <c r="AQ102" s="14"/>
      <c r="AT102" t="e">
        <f>VLOOKUP(A102,'Repeat TJ List'!A:A,1,FALSE)</f>
        <v>#N/A</v>
      </c>
    </row>
    <row r="103" spans="1:46" ht="13">
      <c r="A103" s="7" t="s">
        <v>322</v>
      </c>
      <c r="B103" s="78" t="str">
        <f t="shared" si="7"/>
        <v>Silvino</v>
      </c>
      <c r="C103" s="78" t="str">
        <f t="shared" si="8"/>
        <v>Bracho</v>
      </c>
      <c r="D103" s="78" t="str">
        <f t="shared" si="9"/>
        <v>brachsi</v>
      </c>
      <c r="E103" s="8">
        <v>43537</v>
      </c>
      <c r="F103" s="9" t="s">
        <v>323</v>
      </c>
      <c r="G103" s="9" t="s">
        <v>36</v>
      </c>
      <c r="H103" s="9" t="s">
        <v>37</v>
      </c>
      <c r="I103" s="9" t="s">
        <v>38</v>
      </c>
      <c r="J103" s="9" t="s">
        <v>150</v>
      </c>
      <c r="K103" s="9"/>
      <c r="L103" s="9"/>
      <c r="M103" s="9">
        <v>26</v>
      </c>
      <c r="N103" s="11"/>
      <c r="O103" s="32" t="str">
        <f t="shared" si="10"/>
        <v/>
      </c>
      <c r="P103" s="9">
        <v>611093</v>
      </c>
      <c r="Q103" s="9">
        <v>15051</v>
      </c>
      <c r="R103" s="7" t="s">
        <v>71</v>
      </c>
      <c r="S103" s="9">
        <v>0</v>
      </c>
      <c r="T103" s="12">
        <v>0</v>
      </c>
      <c r="U103" s="9">
        <v>1</v>
      </c>
      <c r="V103">
        <f t="shared" si="0"/>
        <v>2019</v>
      </c>
      <c r="W103">
        <f t="shared" si="1"/>
        <v>3</v>
      </c>
      <c r="X103">
        <f t="shared" si="2"/>
        <v>13</v>
      </c>
      <c r="AJ103" s="13"/>
      <c r="AK103" s="14"/>
      <c r="AP103" s="13"/>
      <c r="AQ103" s="14"/>
      <c r="AT103" t="e">
        <f>VLOOKUP(A103,'Repeat TJ List'!A:A,1,FALSE)</f>
        <v>#N/A</v>
      </c>
    </row>
    <row r="104" spans="1:46" ht="13">
      <c r="A104" s="7" t="s">
        <v>324</v>
      </c>
      <c r="B104" s="78" t="str">
        <f t="shared" si="7"/>
        <v>Drew</v>
      </c>
      <c r="C104" s="78" t="str">
        <f t="shared" si="8"/>
        <v>Smith</v>
      </c>
      <c r="D104" s="78" t="str">
        <f t="shared" si="9"/>
        <v>smithdr</v>
      </c>
      <c r="E104" s="8">
        <v>43536</v>
      </c>
      <c r="F104" s="9" t="s">
        <v>70</v>
      </c>
      <c r="G104" s="9" t="s">
        <v>36</v>
      </c>
      <c r="H104" s="9" t="s">
        <v>37</v>
      </c>
      <c r="I104" s="9" t="s">
        <v>38</v>
      </c>
      <c r="J104" s="9" t="s">
        <v>39</v>
      </c>
      <c r="K104" s="9" t="s">
        <v>40</v>
      </c>
      <c r="L104" s="9" t="s">
        <v>325</v>
      </c>
      <c r="M104" s="9">
        <v>25</v>
      </c>
      <c r="N104" s="11">
        <v>44037</v>
      </c>
      <c r="O104" s="32">
        <f t="shared" si="10"/>
        <v>16</v>
      </c>
      <c r="P104" s="9">
        <v>622098</v>
      </c>
      <c r="Q104" s="9">
        <v>17755</v>
      </c>
      <c r="R104" s="7" t="s">
        <v>71</v>
      </c>
      <c r="S104" s="9">
        <v>0</v>
      </c>
      <c r="T104" s="12">
        <v>0</v>
      </c>
      <c r="U104" s="9">
        <v>1</v>
      </c>
      <c r="V104">
        <f t="shared" si="0"/>
        <v>2019</v>
      </c>
      <c r="W104">
        <f t="shared" si="1"/>
        <v>3</v>
      </c>
      <c r="X104">
        <f t="shared" si="2"/>
        <v>12</v>
      </c>
      <c r="AA104" s="15">
        <v>43862</v>
      </c>
      <c r="AJ104" s="13"/>
      <c r="AK104" s="14"/>
      <c r="AP104" s="13"/>
      <c r="AQ104" s="14"/>
      <c r="AT104" t="e">
        <f>VLOOKUP(A104,'Repeat TJ List'!A:A,1,FALSE)</f>
        <v>#N/A</v>
      </c>
    </row>
    <row r="105" spans="1:46" ht="13">
      <c r="A105" s="7" t="s">
        <v>326</v>
      </c>
      <c r="B105" s="78" t="str">
        <f t="shared" si="7"/>
        <v>Mark</v>
      </c>
      <c r="C105" s="78" t="str">
        <f t="shared" si="8"/>
        <v>Leiter Jr.</v>
      </c>
      <c r="D105" s="78" t="str">
        <f t="shared" si="9"/>
        <v>leitema</v>
      </c>
      <c r="E105" s="8">
        <v>43536</v>
      </c>
      <c r="F105" s="9" t="s">
        <v>114</v>
      </c>
      <c r="G105" s="9" t="s">
        <v>36</v>
      </c>
      <c r="H105" s="9" t="s">
        <v>37</v>
      </c>
      <c r="I105" s="9" t="s">
        <v>38</v>
      </c>
      <c r="J105" s="9" t="s">
        <v>39</v>
      </c>
      <c r="K105" s="9" t="s">
        <v>277</v>
      </c>
      <c r="L105" s="9" t="s">
        <v>327</v>
      </c>
      <c r="M105" s="9">
        <v>28</v>
      </c>
      <c r="N105" s="11"/>
      <c r="O105" s="32" t="str">
        <f t="shared" si="10"/>
        <v/>
      </c>
      <c r="P105" s="9">
        <v>643410</v>
      </c>
      <c r="Q105" s="9">
        <v>15551</v>
      </c>
      <c r="R105" s="7" t="s">
        <v>71</v>
      </c>
      <c r="S105" s="9">
        <v>0</v>
      </c>
      <c r="T105" s="12">
        <v>0</v>
      </c>
      <c r="U105" s="9">
        <v>1</v>
      </c>
      <c r="V105">
        <f t="shared" si="0"/>
        <v>2019</v>
      </c>
      <c r="W105">
        <f t="shared" si="1"/>
        <v>3</v>
      </c>
      <c r="X105">
        <f t="shared" si="2"/>
        <v>12</v>
      </c>
      <c r="AJ105" s="13"/>
      <c r="AK105" s="14"/>
      <c r="AP105" s="13"/>
      <c r="AQ105" s="14"/>
      <c r="AT105" t="e">
        <f>VLOOKUP(A105,'Repeat TJ List'!A:A,1,FALSE)</f>
        <v>#N/A</v>
      </c>
    </row>
    <row r="106" spans="1:46" ht="13">
      <c r="A106" s="7" t="s">
        <v>328</v>
      </c>
      <c r="B106" s="78" t="str">
        <f t="shared" si="7"/>
        <v>Salvador</v>
      </c>
      <c r="C106" s="78" t="str">
        <f t="shared" si="8"/>
        <v>Perez</v>
      </c>
      <c r="D106" s="78" t="str">
        <f t="shared" si="9"/>
        <v>perezsa</v>
      </c>
      <c r="E106" s="8">
        <v>43530</v>
      </c>
      <c r="F106" s="9" t="s">
        <v>329</v>
      </c>
      <c r="G106" s="9" t="s">
        <v>36</v>
      </c>
      <c r="H106" s="9" t="s">
        <v>330</v>
      </c>
      <c r="I106" s="9" t="s">
        <v>38</v>
      </c>
      <c r="J106" s="9" t="s">
        <v>150</v>
      </c>
      <c r="K106" s="9"/>
      <c r="L106" s="9"/>
      <c r="M106" s="9">
        <v>29</v>
      </c>
      <c r="N106" s="11">
        <v>44036</v>
      </c>
      <c r="O106" s="32">
        <f t="shared" si="10"/>
        <v>17</v>
      </c>
      <c r="P106" s="9">
        <v>521692</v>
      </c>
      <c r="Q106" s="9">
        <v>7304</v>
      </c>
      <c r="R106" s="7" t="s">
        <v>46</v>
      </c>
      <c r="S106" s="9">
        <v>0</v>
      </c>
      <c r="T106" s="12">
        <v>0</v>
      </c>
      <c r="U106" s="9">
        <v>1</v>
      </c>
      <c r="V106">
        <f t="shared" si="0"/>
        <v>2019</v>
      </c>
      <c r="W106">
        <f t="shared" si="1"/>
        <v>3</v>
      </c>
      <c r="X106">
        <f t="shared" si="2"/>
        <v>6</v>
      </c>
      <c r="Y106" s="15">
        <v>43683</v>
      </c>
      <c r="AC106" s="15">
        <v>43889</v>
      </c>
      <c r="AJ106" s="13"/>
      <c r="AK106" s="14"/>
      <c r="AP106" s="13"/>
      <c r="AQ106" s="14"/>
      <c r="AT106" t="e">
        <f>VLOOKUP(A106,'Repeat TJ List'!A:A,1,FALSE)</f>
        <v>#N/A</v>
      </c>
    </row>
    <row r="107" spans="1:46" ht="13">
      <c r="A107" s="7" t="s">
        <v>331</v>
      </c>
      <c r="B107" s="78" t="str">
        <f t="shared" si="7"/>
        <v>Trey</v>
      </c>
      <c r="C107" s="78" t="str">
        <f t="shared" si="8"/>
        <v>Cobb</v>
      </c>
      <c r="D107" s="78" t="str">
        <f t="shared" si="9"/>
        <v>cobbtr</v>
      </c>
      <c r="E107" s="8">
        <v>43525</v>
      </c>
      <c r="F107" s="9" t="s">
        <v>70</v>
      </c>
      <c r="G107" s="9" t="s">
        <v>91</v>
      </c>
      <c r="H107" s="9" t="s">
        <v>37</v>
      </c>
      <c r="I107" s="9" t="s">
        <v>38</v>
      </c>
      <c r="J107" s="9" t="s">
        <v>39</v>
      </c>
      <c r="K107" s="9" t="s">
        <v>122</v>
      </c>
      <c r="L107" s="9" t="s">
        <v>332</v>
      </c>
      <c r="M107" s="9">
        <v>25</v>
      </c>
      <c r="N107" s="11"/>
      <c r="O107" s="32" t="str">
        <f t="shared" si="10"/>
        <v/>
      </c>
      <c r="P107" s="9">
        <v>641464</v>
      </c>
      <c r="Q107" s="9" t="s">
        <v>333</v>
      </c>
      <c r="R107" s="7"/>
      <c r="S107" s="9">
        <v>0</v>
      </c>
      <c r="T107" s="12">
        <v>0</v>
      </c>
      <c r="U107" s="9">
        <v>1</v>
      </c>
      <c r="V107">
        <f t="shared" si="0"/>
        <v>2019</v>
      </c>
      <c r="W107">
        <f t="shared" si="1"/>
        <v>3</v>
      </c>
      <c r="X107">
        <f t="shared" si="2"/>
        <v>1</v>
      </c>
      <c r="AJ107" s="13"/>
      <c r="AK107" s="14"/>
      <c r="AP107" s="13"/>
      <c r="AQ107" s="14"/>
      <c r="AT107" t="e">
        <f>VLOOKUP(A107,'Repeat TJ List'!A:A,1,FALSE)</f>
        <v>#N/A</v>
      </c>
    </row>
    <row r="108" spans="1:46" ht="13">
      <c r="A108" s="7" t="s">
        <v>334</v>
      </c>
      <c r="B108" s="78" t="str">
        <f t="shared" si="7"/>
        <v>Billy</v>
      </c>
      <c r="C108" s="78" t="str">
        <f t="shared" si="8"/>
        <v>Sullivan</v>
      </c>
      <c r="D108" s="78" t="str">
        <f t="shared" si="9"/>
        <v>sullibi</v>
      </c>
      <c r="E108" s="15">
        <v>43525</v>
      </c>
      <c r="F108" s="9" t="s">
        <v>124</v>
      </c>
      <c r="G108" s="9" t="s">
        <v>63</v>
      </c>
      <c r="H108" s="9" t="s">
        <v>37</v>
      </c>
      <c r="I108" s="9" t="s">
        <v>38</v>
      </c>
      <c r="J108" s="9" t="s">
        <v>39</v>
      </c>
      <c r="K108" s="9" t="s">
        <v>335</v>
      </c>
      <c r="L108" s="9" t="s">
        <v>335</v>
      </c>
      <c r="M108" s="9">
        <v>20</v>
      </c>
      <c r="N108" s="11"/>
      <c r="O108" s="32" t="str">
        <f t="shared" si="10"/>
        <v/>
      </c>
      <c r="P108" s="9"/>
      <c r="Q108" s="9"/>
      <c r="R108" s="7"/>
      <c r="S108" s="9">
        <v>0</v>
      </c>
      <c r="T108" s="12">
        <v>0</v>
      </c>
      <c r="U108" s="9">
        <v>1</v>
      </c>
      <c r="V108">
        <f t="shared" si="0"/>
        <v>2019</v>
      </c>
      <c r="W108">
        <f t="shared" si="1"/>
        <v>3</v>
      </c>
      <c r="X108">
        <f t="shared" si="2"/>
        <v>1</v>
      </c>
      <c r="AJ108" s="13"/>
      <c r="AK108" s="14"/>
      <c r="AP108" s="13"/>
      <c r="AQ108" s="14"/>
      <c r="AT108" t="e">
        <f>VLOOKUP(A108,'Repeat TJ List'!A:A,1,FALSE)</f>
        <v>#N/A</v>
      </c>
    </row>
    <row r="109" spans="1:46" ht="13">
      <c r="A109" s="7" t="s">
        <v>336</v>
      </c>
      <c r="B109" s="78" t="str">
        <f t="shared" si="7"/>
        <v>Chris</v>
      </c>
      <c r="C109" s="78" t="str">
        <f t="shared" si="8"/>
        <v>Smith</v>
      </c>
      <c r="D109" s="78" t="str">
        <f t="shared" si="9"/>
        <v>smithch</v>
      </c>
      <c r="E109" s="8">
        <v>43522</v>
      </c>
      <c r="F109" s="9" t="s">
        <v>87</v>
      </c>
      <c r="G109" s="9" t="s">
        <v>95</v>
      </c>
      <c r="H109" s="9" t="s">
        <v>37</v>
      </c>
      <c r="I109" s="9" t="s">
        <v>38</v>
      </c>
      <c r="J109" s="9" t="s">
        <v>39</v>
      </c>
      <c r="K109" s="9" t="s">
        <v>337</v>
      </c>
      <c r="L109" s="9" t="s">
        <v>338</v>
      </c>
      <c r="M109" s="9">
        <v>30</v>
      </c>
      <c r="N109" s="11"/>
      <c r="O109" s="32" t="str">
        <f t="shared" si="10"/>
        <v/>
      </c>
      <c r="P109" s="9">
        <v>627262</v>
      </c>
      <c r="Q109" s="9">
        <v>14449</v>
      </c>
      <c r="R109" s="7" t="s">
        <v>139</v>
      </c>
      <c r="S109" s="9">
        <v>0</v>
      </c>
      <c r="T109" s="12">
        <v>0</v>
      </c>
      <c r="U109" s="9">
        <v>1</v>
      </c>
      <c r="V109">
        <f t="shared" si="0"/>
        <v>2019</v>
      </c>
      <c r="W109">
        <f t="shared" si="1"/>
        <v>2</v>
      </c>
      <c r="X109">
        <f t="shared" si="2"/>
        <v>26</v>
      </c>
      <c r="AJ109" s="13"/>
      <c r="AK109" s="14"/>
      <c r="AP109" s="13"/>
      <c r="AQ109" s="14"/>
      <c r="AT109" t="e">
        <f>VLOOKUP(A109,'Repeat TJ List'!A:A,1,FALSE)</f>
        <v>#N/A</v>
      </c>
    </row>
    <row r="110" spans="1:46" ht="13">
      <c r="A110" s="7" t="s">
        <v>339</v>
      </c>
      <c r="B110" s="78" t="str">
        <f t="shared" si="7"/>
        <v>Spencer</v>
      </c>
      <c r="C110" s="78" t="str">
        <f t="shared" si="8"/>
        <v>Strider</v>
      </c>
      <c r="D110" s="78" t="str">
        <f t="shared" si="9"/>
        <v>stridsp</v>
      </c>
      <c r="E110" s="15">
        <v>43497</v>
      </c>
      <c r="F110" s="9" t="s">
        <v>340</v>
      </c>
      <c r="G110" s="9" t="s">
        <v>63</v>
      </c>
      <c r="H110" s="9" t="s">
        <v>37</v>
      </c>
      <c r="I110" s="9" t="s">
        <v>38</v>
      </c>
      <c r="J110" s="9" t="s">
        <v>39</v>
      </c>
      <c r="K110" s="9" t="s">
        <v>312</v>
      </c>
      <c r="L110" s="9" t="s">
        <v>341</v>
      </c>
      <c r="M110" s="9">
        <v>20</v>
      </c>
      <c r="N110" s="11"/>
      <c r="O110" s="32" t="str">
        <f t="shared" si="10"/>
        <v/>
      </c>
      <c r="P110" s="9"/>
      <c r="Q110" s="9"/>
      <c r="R110" s="7"/>
      <c r="S110" s="9">
        <v>0</v>
      </c>
      <c r="T110" s="12">
        <v>0</v>
      </c>
      <c r="U110" s="9">
        <v>1</v>
      </c>
      <c r="V110">
        <f t="shared" si="0"/>
        <v>2019</v>
      </c>
      <c r="W110">
        <f t="shared" si="1"/>
        <v>2</v>
      </c>
      <c r="X110">
        <f t="shared" si="2"/>
        <v>1</v>
      </c>
      <c r="AJ110" s="13"/>
      <c r="AK110" s="14"/>
      <c r="AP110" s="13"/>
      <c r="AQ110" s="14"/>
      <c r="AT110" t="e">
        <f>VLOOKUP(A110,'Repeat TJ List'!A:A,1,FALSE)</f>
        <v>#N/A</v>
      </c>
    </row>
    <row r="111" spans="1:46" ht="13">
      <c r="A111" s="7" t="s">
        <v>342</v>
      </c>
      <c r="B111" s="78" t="str">
        <f t="shared" si="7"/>
        <v>Graham</v>
      </c>
      <c r="C111" s="78" t="str">
        <f t="shared" si="8"/>
        <v>Hoffman</v>
      </c>
      <c r="D111" s="78" t="str">
        <f t="shared" si="9"/>
        <v>hoffmgr</v>
      </c>
      <c r="E111" s="8">
        <v>43497</v>
      </c>
      <c r="F111" s="9" t="s">
        <v>67</v>
      </c>
      <c r="G111" s="9" t="s">
        <v>63</v>
      </c>
      <c r="H111" s="9" t="s">
        <v>37</v>
      </c>
      <c r="I111" s="9" t="s">
        <v>38</v>
      </c>
      <c r="J111" s="9" t="s">
        <v>39</v>
      </c>
      <c r="K111" s="9" t="s">
        <v>58</v>
      </c>
      <c r="L111" s="9" t="s">
        <v>343</v>
      </c>
      <c r="M111" s="9">
        <v>20</v>
      </c>
      <c r="N111" s="11"/>
      <c r="O111" s="32" t="str">
        <f t="shared" si="10"/>
        <v/>
      </c>
      <c r="P111" s="9"/>
      <c r="Q111" s="9"/>
      <c r="R111" s="7"/>
      <c r="S111" s="9">
        <v>0</v>
      </c>
      <c r="T111" s="12">
        <v>0</v>
      </c>
      <c r="U111" s="9">
        <v>1</v>
      </c>
      <c r="V111">
        <f t="shared" si="0"/>
        <v>2019</v>
      </c>
      <c r="W111">
        <f t="shared" si="1"/>
        <v>2</v>
      </c>
      <c r="X111">
        <f t="shared" si="2"/>
        <v>1</v>
      </c>
      <c r="AJ111" s="13"/>
      <c r="AK111" s="14"/>
      <c r="AP111" s="13"/>
      <c r="AQ111" s="14"/>
      <c r="AT111" t="e">
        <f>VLOOKUP(A111,'Repeat TJ List'!A:A,1,FALSE)</f>
        <v>#N/A</v>
      </c>
    </row>
    <row r="112" spans="1:46" ht="13">
      <c r="A112" s="7" t="s">
        <v>344</v>
      </c>
      <c r="B112" s="78" t="str">
        <f t="shared" si="7"/>
        <v>Roniel</v>
      </c>
      <c r="C112" s="78" t="str">
        <f t="shared" si="8"/>
        <v>Raudes</v>
      </c>
      <c r="D112" s="78" t="str">
        <f t="shared" si="9"/>
        <v>raudero</v>
      </c>
      <c r="E112" s="8">
        <v>43496</v>
      </c>
      <c r="F112" s="9" t="s">
        <v>67</v>
      </c>
      <c r="G112" s="9" t="s">
        <v>91</v>
      </c>
      <c r="H112" s="9" t="s">
        <v>37</v>
      </c>
      <c r="I112" s="9" t="s">
        <v>38</v>
      </c>
      <c r="J112" s="9" t="s">
        <v>345</v>
      </c>
      <c r="K112" s="9"/>
      <c r="L112" s="9"/>
      <c r="M112" s="9">
        <v>21</v>
      </c>
      <c r="N112" s="11"/>
      <c r="O112" s="32" t="str">
        <f t="shared" si="10"/>
        <v/>
      </c>
      <c r="P112" s="9">
        <v>659267</v>
      </c>
      <c r="Q112" s="9" t="s">
        <v>346</v>
      </c>
      <c r="R112" s="7" t="s">
        <v>139</v>
      </c>
      <c r="S112" s="9">
        <v>0</v>
      </c>
      <c r="T112" s="12">
        <v>0</v>
      </c>
      <c r="U112" s="9">
        <v>1</v>
      </c>
      <c r="V112">
        <f t="shared" si="0"/>
        <v>2019</v>
      </c>
      <c r="W112">
        <f t="shared" si="1"/>
        <v>1</v>
      </c>
      <c r="X112">
        <f t="shared" si="2"/>
        <v>31</v>
      </c>
      <c r="AJ112" s="13"/>
      <c r="AK112" s="14"/>
      <c r="AP112" s="13"/>
      <c r="AQ112" s="14"/>
      <c r="AT112" t="e">
        <f>VLOOKUP(A112,'Repeat TJ List'!A:A,1,FALSE)</f>
        <v>#N/A</v>
      </c>
    </row>
    <row r="113" spans="1:46" ht="13">
      <c r="A113" s="7" t="s">
        <v>347</v>
      </c>
      <c r="B113" s="78" t="str">
        <f t="shared" si="7"/>
        <v>Sal</v>
      </c>
      <c r="C113" s="78" t="str">
        <f t="shared" si="8"/>
        <v>Giardina</v>
      </c>
      <c r="D113" s="78" t="str">
        <f t="shared" si="9"/>
        <v>giardsa</v>
      </c>
      <c r="E113" s="8">
        <v>43466</v>
      </c>
      <c r="F113" s="9" t="s">
        <v>340</v>
      </c>
      <c r="G113" s="9" t="s">
        <v>95</v>
      </c>
      <c r="H113" s="9" t="s">
        <v>330</v>
      </c>
      <c r="I113" s="9" t="s">
        <v>38</v>
      </c>
      <c r="J113" s="9" t="s">
        <v>39</v>
      </c>
      <c r="K113" s="9" t="s">
        <v>58</v>
      </c>
      <c r="L113" s="9" t="s">
        <v>348</v>
      </c>
      <c r="M113" s="9">
        <v>27</v>
      </c>
      <c r="N113" s="11"/>
      <c r="O113" s="32" t="str">
        <f t="shared" si="10"/>
        <v/>
      </c>
      <c r="P113" s="9">
        <v>657589</v>
      </c>
      <c r="Q113" s="9" t="s">
        <v>349</v>
      </c>
      <c r="R113" s="7"/>
      <c r="S113" s="9">
        <v>0</v>
      </c>
      <c r="T113" s="12">
        <v>0</v>
      </c>
      <c r="U113" s="9">
        <v>1</v>
      </c>
      <c r="V113">
        <f t="shared" si="0"/>
        <v>2019</v>
      </c>
      <c r="W113">
        <f t="shared" si="1"/>
        <v>1</v>
      </c>
      <c r="X113">
        <f t="shared" si="2"/>
        <v>1</v>
      </c>
      <c r="Y113" s="15"/>
      <c r="AJ113" s="13"/>
      <c r="AK113" s="14"/>
      <c r="AP113" s="13"/>
      <c r="AQ113" s="14"/>
      <c r="AT113" t="e">
        <f>VLOOKUP(A113,'Repeat TJ List'!A:A,1,FALSE)</f>
        <v>#N/A</v>
      </c>
    </row>
    <row r="114" spans="1:46" ht="13">
      <c r="A114" s="7" t="s">
        <v>350</v>
      </c>
      <c r="B114" s="78" t="str">
        <f t="shared" si="7"/>
        <v>Peter</v>
      </c>
      <c r="C114" s="78" t="str">
        <f t="shared" si="8"/>
        <v>Solomon</v>
      </c>
      <c r="D114" s="78" t="str">
        <f t="shared" si="9"/>
        <v>solompe</v>
      </c>
      <c r="E114" s="8">
        <v>43466</v>
      </c>
      <c r="F114" s="9" t="s">
        <v>121</v>
      </c>
      <c r="G114" s="9" t="s">
        <v>91</v>
      </c>
      <c r="H114" s="9" t="s">
        <v>37</v>
      </c>
      <c r="I114" s="9" t="s">
        <v>38</v>
      </c>
      <c r="J114" s="9" t="s">
        <v>39</v>
      </c>
      <c r="K114" s="9" t="s">
        <v>285</v>
      </c>
      <c r="L114" s="9" t="s">
        <v>351</v>
      </c>
      <c r="M114" s="9">
        <v>22</v>
      </c>
      <c r="N114" s="11"/>
      <c r="O114" s="32" t="str">
        <f t="shared" si="10"/>
        <v/>
      </c>
      <c r="P114" s="9">
        <v>656981</v>
      </c>
      <c r="Q114" s="9" t="s">
        <v>352</v>
      </c>
      <c r="R114" s="7"/>
      <c r="S114" s="9">
        <v>0</v>
      </c>
      <c r="T114" s="12">
        <v>0</v>
      </c>
      <c r="U114" s="9">
        <v>1</v>
      </c>
      <c r="V114">
        <f t="shared" si="0"/>
        <v>2019</v>
      </c>
      <c r="W114">
        <f t="shared" si="1"/>
        <v>1</v>
      </c>
      <c r="X114">
        <f t="shared" si="2"/>
        <v>1</v>
      </c>
      <c r="Y114" s="15"/>
      <c r="AJ114" s="13"/>
      <c r="AK114" s="14"/>
      <c r="AP114" s="13"/>
      <c r="AQ114" s="14"/>
      <c r="AT114" t="e">
        <f>VLOOKUP(A114,'Repeat TJ List'!A:A,1,FALSE)</f>
        <v>#N/A</v>
      </c>
    </row>
    <row r="115" spans="1:46" ht="13">
      <c r="A115" s="7" t="s">
        <v>353</v>
      </c>
      <c r="B115" s="78" t="str">
        <f t="shared" si="7"/>
        <v>Stephen</v>
      </c>
      <c r="C115" s="78" t="str">
        <f t="shared" si="8"/>
        <v>Greenlees</v>
      </c>
      <c r="D115" s="78" t="str">
        <f t="shared" si="9"/>
        <v>greenst</v>
      </c>
      <c r="E115" s="8">
        <v>43466</v>
      </c>
      <c r="F115" s="9" t="s">
        <v>329</v>
      </c>
      <c r="G115" s="9" t="s">
        <v>128</v>
      </c>
      <c r="H115" s="9" t="s">
        <v>37</v>
      </c>
      <c r="I115" s="9" t="s">
        <v>53</v>
      </c>
      <c r="J115" s="9" t="s">
        <v>39</v>
      </c>
      <c r="K115" s="9" t="s">
        <v>40</v>
      </c>
      <c r="L115" s="9" t="s">
        <v>354</v>
      </c>
      <c r="M115" s="9">
        <v>23</v>
      </c>
      <c r="N115" s="11"/>
      <c r="O115" s="32" t="str">
        <f t="shared" si="10"/>
        <v/>
      </c>
      <c r="P115" s="9">
        <v>677535</v>
      </c>
      <c r="Q115" s="9" t="s">
        <v>355</v>
      </c>
      <c r="R115" s="7"/>
      <c r="S115" s="9">
        <v>0</v>
      </c>
      <c r="T115" s="12">
        <v>0</v>
      </c>
      <c r="U115" s="9">
        <v>1</v>
      </c>
      <c r="V115">
        <f t="shared" si="0"/>
        <v>2019</v>
      </c>
      <c r="W115">
        <f t="shared" si="1"/>
        <v>1</v>
      </c>
      <c r="X115">
        <f t="shared" si="2"/>
        <v>1</v>
      </c>
      <c r="Y115" s="15"/>
      <c r="AJ115" s="13"/>
      <c r="AK115" s="14"/>
      <c r="AP115" s="13"/>
      <c r="AQ115" s="14"/>
      <c r="AT115" t="e">
        <f>VLOOKUP(A115,'Repeat TJ List'!A:A,1,FALSE)</f>
        <v>#N/A</v>
      </c>
    </row>
    <row r="116" spans="1:46" ht="13">
      <c r="A116" s="7" t="s">
        <v>356</v>
      </c>
      <c r="B116" s="78" t="str">
        <f t="shared" si="7"/>
        <v>Garrett</v>
      </c>
      <c r="C116" s="78" t="str">
        <f t="shared" si="8"/>
        <v>Davila</v>
      </c>
      <c r="D116" s="78" t="str">
        <f t="shared" si="9"/>
        <v>davilga</v>
      </c>
      <c r="E116" s="8">
        <v>43466</v>
      </c>
      <c r="F116" s="9" t="s">
        <v>329</v>
      </c>
      <c r="G116" s="9" t="s">
        <v>115</v>
      </c>
      <c r="H116" s="9" t="s">
        <v>37</v>
      </c>
      <c r="I116" s="9" t="s">
        <v>53</v>
      </c>
      <c r="J116" s="9" t="s">
        <v>39</v>
      </c>
      <c r="K116" s="9" t="s">
        <v>152</v>
      </c>
      <c r="L116" s="9"/>
      <c r="M116" s="9">
        <v>22</v>
      </c>
      <c r="N116" s="11"/>
      <c r="O116" s="32" t="str">
        <f t="shared" si="10"/>
        <v/>
      </c>
      <c r="P116" s="9">
        <v>663657</v>
      </c>
      <c r="Q116" s="9" t="s">
        <v>357</v>
      </c>
      <c r="R116" s="7"/>
      <c r="S116" s="9">
        <v>0</v>
      </c>
      <c r="T116" s="12">
        <v>0</v>
      </c>
      <c r="U116" s="9">
        <v>1</v>
      </c>
      <c r="V116">
        <f t="shared" si="0"/>
        <v>2019</v>
      </c>
      <c r="W116">
        <f t="shared" si="1"/>
        <v>1</v>
      </c>
      <c r="X116">
        <f t="shared" si="2"/>
        <v>1</v>
      </c>
      <c r="Y116" s="15"/>
      <c r="AJ116" s="13"/>
      <c r="AK116" s="14"/>
      <c r="AP116" s="13"/>
      <c r="AQ116" s="14"/>
      <c r="AT116" t="e">
        <f>VLOOKUP(A116,'Repeat TJ List'!A:A,1,FALSE)</f>
        <v>#N/A</v>
      </c>
    </row>
    <row r="117" spans="1:46" ht="13">
      <c r="A117" s="7" t="s">
        <v>358</v>
      </c>
      <c r="B117" s="78" t="str">
        <f t="shared" si="7"/>
        <v>Ashe</v>
      </c>
      <c r="C117" s="78" t="str">
        <f t="shared" si="8"/>
        <v>Russell</v>
      </c>
      <c r="D117" s="78" t="str">
        <f t="shared" si="9"/>
        <v>russeas</v>
      </c>
      <c r="E117" s="8">
        <v>43466</v>
      </c>
      <c r="F117" s="9" t="s">
        <v>329</v>
      </c>
      <c r="G117" s="9" t="s">
        <v>128</v>
      </c>
      <c r="H117" s="9" t="s">
        <v>37</v>
      </c>
      <c r="I117" s="9" t="s">
        <v>38</v>
      </c>
      <c r="J117" s="9" t="s">
        <v>39</v>
      </c>
      <c r="K117" s="9" t="s">
        <v>198</v>
      </c>
      <c r="L117" s="9"/>
      <c r="M117" s="9">
        <v>22</v>
      </c>
      <c r="N117" s="11"/>
      <c r="O117" s="32" t="str">
        <f t="shared" si="10"/>
        <v/>
      </c>
      <c r="P117" s="9">
        <v>663872</v>
      </c>
      <c r="Q117" s="9" t="s">
        <v>359</v>
      </c>
      <c r="R117" s="7"/>
      <c r="S117" s="9">
        <v>0</v>
      </c>
      <c r="T117" s="12">
        <v>0</v>
      </c>
      <c r="U117" s="9">
        <v>1</v>
      </c>
      <c r="V117">
        <f t="shared" si="0"/>
        <v>2019</v>
      </c>
      <c r="W117">
        <f t="shared" si="1"/>
        <v>1</v>
      </c>
      <c r="X117">
        <f t="shared" si="2"/>
        <v>1</v>
      </c>
      <c r="Y117" s="15"/>
      <c r="AJ117" s="13"/>
      <c r="AK117" s="14"/>
      <c r="AP117" s="13"/>
      <c r="AQ117" s="14"/>
      <c r="AT117" t="e">
        <f>VLOOKUP(A117,'Repeat TJ List'!A:A,1,FALSE)</f>
        <v>#N/A</v>
      </c>
    </row>
    <row r="118" spans="1:46" ht="13">
      <c r="A118" s="7" t="s">
        <v>360</v>
      </c>
      <c r="B118" s="78" t="str">
        <f t="shared" si="7"/>
        <v>Nolan</v>
      </c>
      <c r="C118" s="78" t="str">
        <f t="shared" si="8"/>
        <v>Watson</v>
      </c>
      <c r="D118" s="78" t="str">
        <f t="shared" si="9"/>
        <v>watsono</v>
      </c>
      <c r="E118" s="8">
        <v>43466</v>
      </c>
      <c r="F118" s="9" t="s">
        <v>329</v>
      </c>
      <c r="G118" s="9" t="s">
        <v>91</v>
      </c>
      <c r="H118" s="9" t="s">
        <v>37</v>
      </c>
      <c r="I118" s="9" t="s">
        <v>38</v>
      </c>
      <c r="J118" s="9" t="s">
        <v>39</v>
      </c>
      <c r="K118" s="9" t="s">
        <v>198</v>
      </c>
      <c r="L118" s="9"/>
      <c r="M118" s="9">
        <v>22</v>
      </c>
      <c r="N118" s="11"/>
      <c r="O118" s="32" t="str">
        <f t="shared" si="10"/>
        <v/>
      </c>
      <c r="P118" s="9">
        <v>663649</v>
      </c>
      <c r="Q118" s="9" t="s">
        <v>361</v>
      </c>
      <c r="R118" s="7"/>
      <c r="S118" s="9">
        <v>0</v>
      </c>
      <c r="T118" s="12">
        <v>0</v>
      </c>
      <c r="U118" s="9">
        <v>1</v>
      </c>
      <c r="V118">
        <f t="shared" si="0"/>
        <v>2019</v>
      </c>
      <c r="W118">
        <f t="shared" si="1"/>
        <v>1</v>
      </c>
      <c r="X118">
        <f t="shared" si="2"/>
        <v>1</v>
      </c>
      <c r="Y118" s="15"/>
      <c r="AJ118" s="13"/>
      <c r="AK118" s="14"/>
      <c r="AP118" s="13"/>
      <c r="AQ118" s="14"/>
      <c r="AT118" t="e">
        <f>VLOOKUP(A118,'Repeat TJ List'!A:A,1,FALSE)</f>
        <v>#N/A</v>
      </c>
    </row>
    <row r="119" spans="1:46" ht="13">
      <c r="A119" s="7" t="s">
        <v>362</v>
      </c>
      <c r="B119" s="78" t="str">
        <f t="shared" si="7"/>
        <v>Braidyn</v>
      </c>
      <c r="C119" s="78" t="str">
        <f t="shared" si="8"/>
        <v>Fink</v>
      </c>
      <c r="D119" s="78" t="str">
        <f t="shared" si="9"/>
        <v>finkbr</v>
      </c>
      <c r="E119" s="15">
        <v>43466</v>
      </c>
      <c r="F119" s="9" t="s">
        <v>306</v>
      </c>
      <c r="G119" s="9" t="s">
        <v>63</v>
      </c>
      <c r="H119" s="9" t="s">
        <v>37</v>
      </c>
      <c r="I119" s="9" t="s">
        <v>53</v>
      </c>
      <c r="J119" s="9" t="s">
        <v>39</v>
      </c>
      <c r="K119" s="9" t="s">
        <v>122</v>
      </c>
      <c r="L119" s="9" t="s">
        <v>122</v>
      </c>
      <c r="M119" s="9">
        <v>21</v>
      </c>
      <c r="N119" s="11"/>
      <c r="O119" s="32" t="str">
        <f t="shared" si="10"/>
        <v/>
      </c>
      <c r="P119" s="9"/>
      <c r="Q119" s="9"/>
      <c r="R119" s="7"/>
      <c r="S119" s="9">
        <v>0</v>
      </c>
      <c r="T119" s="12">
        <v>0</v>
      </c>
      <c r="U119" s="9">
        <v>1</v>
      </c>
      <c r="V119">
        <f t="shared" si="0"/>
        <v>2019</v>
      </c>
      <c r="W119">
        <f t="shared" si="1"/>
        <v>1</v>
      </c>
      <c r="X119">
        <f t="shared" si="2"/>
        <v>1</v>
      </c>
      <c r="Y119" s="15"/>
      <c r="AJ119" s="13"/>
      <c r="AK119" s="14"/>
      <c r="AP119" s="13"/>
      <c r="AQ119" s="14"/>
      <c r="AT119" t="e">
        <f>VLOOKUP(A119,'Repeat TJ List'!A:A,1,FALSE)</f>
        <v>#N/A</v>
      </c>
    </row>
    <row r="120" spans="1:46" ht="13">
      <c r="A120" s="7" t="s">
        <v>363</v>
      </c>
      <c r="B120" s="78" t="str">
        <f t="shared" si="7"/>
        <v>Carlos</v>
      </c>
      <c r="C120" s="78" t="str">
        <f t="shared" si="8"/>
        <v>Suniaga</v>
      </c>
      <c r="D120" s="78" t="str">
        <f t="shared" si="9"/>
        <v>suniaca</v>
      </c>
      <c r="E120" s="8">
        <v>43466</v>
      </c>
      <c r="F120" s="9" t="s">
        <v>73</v>
      </c>
      <c r="G120" s="9" t="s">
        <v>115</v>
      </c>
      <c r="H120" s="9" t="s">
        <v>37</v>
      </c>
      <c r="I120" s="9" t="s">
        <v>38</v>
      </c>
      <c r="J120" s="9" t="s">
        <v>150</v>
      </c>
      <c r="K120" s="9"/>
      <c r="L120" s="9"/>
      <c r="M120" s="9">
        <v>22</v>
      </c>
      <c r="N120" s="11"/>
      <c r="O120" s="32" t="str">
        <f t="shared" si="10"/>
        <v/>
      </c>
      <c r="P120" s="9">
        <v>660522</v>
      </c>
      <c r="Q120" s="9" t="s">
        <v>364</v>
      </c>
      <c r="R120" s="7"/>
      <c r="S120" s="9">
        <v>0</v>
      </c>
      <c r="T120" s="12">
        <v>0</v>
      </c>
      <c r="U120" s="9">
        <v>1</v>
      </c>
      <c r="V120">
        <f t="shared" si="0"/>
        <v>2019</v>
      </c>
      <c r="W120">
        <f t="shared" si="1"/>
        <v>1</v>
      </c>
      <c r="X120">
        <f t="shared" si="2"/>
        <v>1</v>
      </c>
      <c r="Y120" s="15"/>
      <c r="AJ120" s="13"/>
      <c r="AK120" s="14"/>
      <c r="AP120" s="13"/>
      <c r="AQ120" s="14"/>
      <c r="AT120" t="e">
        <f>VLOOKUP(A120,'Repeat TJ List'!A:A,1,FALSE)</f>
        <v>#N/A</v>
      </c>
    </row>
    <row r="121" spans="1:46" ht="13">
      <c r="A121" s="7" t="s">
        <v>365</v>
      </c>
      <c r="B121" s="78" t="str">
        <f t="shared" si="7"/>
        <v>Michael</v>
      </c>
      <c r="C121" s="78" t="str">
        <f t="shared" si="8"/>
        <v>Montero</v>
      </c>
      <c r="D121" s="78" t="str">
        <f t="shared" si="9"/>
        <v>montemi</v>
      </c>
      <c r="E121" s="8">
        <v>43466</v>
      </c>
      <c r="F121" s="9" t="s">
        <v>73</v>
      </c>
      <c r="G121" s="9" t="s">
        <v>128</v>
      </c>
      <c r="H121" s="9" t="s">
        <v>37</v>
      </c>
      <c r="I121" s="9" t="s">
        <v>38</v>
      </c>
      <c r="J121" s="9" t="s">
        <v>150</v>
      </c>
      <c r="K121" s="9"/>
      <c r="L121" s="9"/>
      <c r="M121" s="9">
        <v>19</v>
      </c>
      <c r="N121" s="11"/>
      <c r="O121" s="32" t="str">
        <f t="shared" si="10"/>
        <v/>
      </c>
      <c r="P121" s="9">
        <v>672742</v>
      </c>
      <c r="Q121" s="9" t="s">
        <v>366</v>
      </c>
      <c r="R121" s="7"/>
      <c r="S121" s="9">
        <v>0</v>
      </c>
      <c r="T121" s="12">
        <v>0</v>
      </c>
      <c r="U121" s="9">
        <v>1</v>
      </c>
      <c r="V121">
        <f t="shared" si="0"/>
        <v>2019</v>
      </c>
      <c r="W121">
        <f t="shared" si="1"/>
        <v>1</v>
      </c>
      <c r="X121">
        <f t="shared" si="2"/>
        <v>1</v>
      </c>
      <c r="Y121" s="15"/>
      <c r="AJ121" s="13"/>
      <c r="AK121" s="14"/>
      <c r="AP121" s="13"/>
      <c r="AQ121" s="14"/>
      <c r="AT121" t="e">
        <f>VLOOKUP(A121,'Repeat TJ List'!A:A,1,FALSE)</f>
        <v>#N/A</v>
      </c>
    </row>
    <row r="122" spans="1:46" ht="13">
      <c r="A122" s="7" t="s">
        <v>367</v>
      </c>
      <c r="B122" s="78" t="str">
        <f t="shared" si="7"/>
        <v>Mason</v>
      </c>
      <c r="C122" s="78" t="str">
        <f t="shared" si="8"/>
        <v>Feole</v>
      </c>
      <c r="D122" s="78" t="str">
        <f t="shared" si="9"/>
        <v>feolema</v>
      </c>
      <c r="E122" s="8">
        <v>43466</v>
      </c>
      <c r="F122" s="9" t="s">
        <v>48</v>
      </c>
      <c r="G122" s="9" t="s">
        <v>63</v>
      </c>
      <c r="H122" s="9" t="s">
        <v>37</v>
      </c>
      <c r="I122" s="9" t="s">
        <v>53</v>
      </c>
      <c r="J122" s="9" t="s">
        <v>39</v>
      </c>
      <c r="K122" s="9" t="s">
        <v>368</v>
      </c>
      <c r="L122" s="9" t="s">
        <v>96</v>
      </c>
      <c r="M122" s="9">
        <v>21</v>
      </c>
      <c r="N122" s="11"/>
      <c r="O122" s="32" t="str">
        <f t="shared" si="10"/>
        <v/>
      </c>
      <c r="P122" s="9"/>
      <c r="Q122" s="9"/>
      <c r="R122" s="7"/>
      <c r="S122" s="9">
        <v>0</v>
      </c>
      <c r="T122" s="12">
        <v>0</v>
      </c>
      <c r="U122" s="9">
        <v>1</v>
      </c>
      <c r="V122">
        <f t="shared" si="0"/>
        <v>2019</v>
      </c>
      <c r="W122">
        <f t="shared" si="1"/>
        <v>1</v>
      </c>
      <c r="X122">
        <f t="shared" si="2"/>
        <v>1</v>
      </c>
      <c r="Y122" s="15"/>
      <c r="AJ122" s="13"/>
      <c r="AK122" s="14"/>
      <c r="AP122" s="13"/>
      <c r="AQ122" s="14"/>
      <c r="AT122" t="e">
        <f>VLOOKUP(A122,'Repeat TJ List'!A:A,1,FALSE)</f>
        <v>#N/A</v>
      </c>
    </row>
    <row r="123" spans="1:46" ht="13">
      <c r="A123" s="7" t="s">
        <v>369</v>
      </c>
      <c r="B123" s="78" t="str">
        <f t="shared" si="7"/>
        <v>Max</v>
      </c>
      <c r="C123" s="78" t="str">
        <f t="shared" si="8"/>
        <v>Roberts</v>
      </c>
      <c r="D123" s="78" t="str">
        <f t="shared" si="9"/>
        <v>roberma</v>
      </c>
      <c r="E123" s="15">
        <v>43466</v>
      </c>
      <c r="F123" s="9" t="s">
        <v>100</v>
      </c>
      <c r="G123" s="9" t="s">
        <v>165</v>
      </c>
      <c r="H123" s="9" t="s">
        <v>37</v>
      </c>
      <c r="I123" s="9" t="s">
        <v>53</v>
      </c>
      <c r="J123" s="9" t="s">
        <v>39</v>
      </c>
      <c r="K123" s="9" t="s">
        <v>141</v>
      </c>
      <c r="L123" s="9" t="s">
        <v>370</v>
      </c>
      <c r="M123" s="9">
        <v>21</v>
      </c>
      <c r="N123" s="11"/>
      <c r="O123" s="32" t="str">
        <f t="shared" si="10"/>
        <v/>
      </c>
      <c r="P123" s="9">
        <v>676611</v>
      </c>
      <c r="Q123" s="9" t="s">
        <v>371</v>
      </c>
      <c r="R123" s="7"/>
      <c r="S123" s="9">
        <v>0</v>
      </c>
      <c r="T123" s="12">
        <v>0</v>
      </c>
      <c r="U123" s="9">
        <v>1</v>
      </c>
      <c r="V123">
        <f t="shared" si="0"/>
        <v>2019</v>
      </c>
      <c r="W123">
        <f t="shared" si="1"/>
        <v>1</v>
      </c>
      <c r="X123">
        <f t="shared" si="2"/>
        <v>1</v>
      </c>
      <c r="Y123" s="15"/>
      <c r="AJ123" s="13"/>
      <c r="AK123" s="14"/>
      <c r="AP123" s="13"/>
      <c r="AQ123" s="14"/>
      <c r="AT123" t="e">
        <f>VLOOKUP(A123,'Repeat TJ List'!A:A,1,FALSE)</f>
        <v>#N/A</v>
      </c>
    </row>
    <row r="124" spans="1:46" ht="13">
      <c r="A124" s="7" t="s">
        <v>372</v>
      </c>
      <c r="B124" s="78" t="str">
        <f t="shared" si="7"/>
        <v>Levi</v>
      </c>
      <c r="C124" s="78" t="str">
        <f t="shared" si="8"/>
        <v>Stoudt</v>
      </c>
      <c r="D124" s="78" t="str">
        <f t="shared" si="9"/>
        <v>stoudle</v>
      </c>
      <c r="E124" s="15">
        <v>43466</v>
      </c>
      <c r="F124" s="9" t="s">
        <v>100</v>
      </c>
      <c r="G124" s="9" t="s">
        <v>63</v>
      </c>
      <c r="H124" s="9" t="s">
        <v>37</v>
      </c>
      <c r="I124" s="9" t="s">
        <v>38</v>
      </c>
      <c r="J124" s="9" t="s">
        <v>39</v>
      </c>
      <c r="K124" s="9" t="s">
        <v>110</v>
      </c>
      <c r="L124" s="9" t="s">
        <v>373</v>
      </c>
      <c r="M124" s="9">
        <v>21</v>
      </c>
      <c r="N124" s="11"/>
      <c r="O124" s="32" t="str">
        <f t="shared" si="10"/>
        <v/>
      </c>
      <c r="P124" s="9"/>
      <c r="Q124" s="9"/>
      <c r="R124" s="7"/>
      <c r="S124" s="9">
        <v>0</v>
      </c>
      <c r="T124" s="12">
        <v>0</v>
      </c>
      <c r="U124" s="9">
        <v>1</v>
      </c>
      <c r="V124">
        <f t="shared" si="0"/>
        <v>2019</v>
      </c>
      <c r="W124">
        <f t="shared" si="1"/>
        <v>1</v>
      </c>
      <c r="X124">
        <f t="shared" si="2"/>
        <v>1</v>
      </c>
      <c r="Y124" s="15"/>
      <c r="AJ124" s="13"/>
      <c r="AK124" s="14"/>
      <c r="AP124" s="13"/>
      <c r="AQ124" s="14"/>
      <c r="AT124" t="e">
        <f>VLOOKUP(A124,'Repeat TJ List'!A:A,1,FALSE)</f>
        <v>#N/A</v>
      </c>
    </row>
    <row r="125" spans="1:46" ht="13">
      <c r="A125" s="7" t="s">
        <v>374</v>
      </c>
      <c r="B125" s="78" t="str">
        <f t="shared" si="7"/>
        <v>Lance</v>
      </c>
      <c r="C125" s="78" t="str">
        <f t="shared" si="8"/>
        <v>McCullers Jr.</v>
      </c>
      <c r="D125" s="78" t="str">
        <f t="shared" si="9"/>
        <v>mcculla</v>
      </c>
      <c r="E125" s="8">
        <v>43410</v>
      </c>
      <c r="F125" s="9" t="s">
        <v>121</v>
      </c>
      <c r="G125" s="9" t="s">
        <v>36</v>
      </c>
      <c r="H125" s="9" t="s">
        <v>37</v>
      </c>
      <c r="I125" s="9" t="s">
        <v>38</v>
      </c>
      <c r="J125" s="9" t="s">
        <v>39</v>
      </c>
      <c r="K125" s="9" t="s">
        <v>58</v>
      </c>
      <c r="L125" s="9"/>
      <c r="M125" s="9">
        <v>24</v>
      </c>
      <c r="N125" s="11">
        <v>44037</v>
      </c>
      <c r="O125" s="32">
        <f t="shared" si="10"/>
        <v>21</v>
      </c>
      <c r="P125" s="9">
        <v>621121</v>
      </c>
      <c r="Q125" s="9">
        <v>14120</v>
      </c>
      <c r="R125" s="7" t="s">
        <v>46</v>
      </c>
      <c r="S125" s="9">
        <v>0</v>
      </c>
      <c r="T125" s="12">
        <v>0</v>
      </c>
      <c r="U125" s="9">
        <v>1</v>
      </c>
      <c r="V125">
        <f t="shared" si="0"/>
        <v>2018</v>
      </c>
      <c r="W125">
        <f t="shared" si="1"/>
        <v>11</v>
      </c>
      <c r="X125">
        <f t="shared" si="2"/>
        <v>6</v>
      </c>
      <c r="Y125" s="15">
        <v>43557</v>
      </c>
      <c r="Z125" s="15">
        <v>43717</v>
      </c>
      <c r="AB125" s="15">
        <v>43766</v>
      </c>
      <c r="AC125" s="15">
        <v>43891</v>
      </c>
      <c r="AJ125" s="13"/>
      <c r="AK125" s="14"/>
      <c r="AP125" s="13"/>
      <c r="AQ125" s="14"/>
      <c r="AT125" t="e">
        <f>VLOOKUP(A125,'Repeat TJ List'!A:A,1,FALSE)</f>
        <v>#N/A</v>
      </c>
    </row>
    <row r="126" spans="1:46" ht="13">
      <c r="A126" s="7" t="s">
        <v>375</v>
      </c>
      <c r="B126" s="78" t="str">
        <f t="shared" si="7"/>
        <v>Franklyn</v>
      </c>
      <c r="C126" s="78" t="str">
        <f t="shared" si="8"/>
        <v>Kilome</v>
      </c>
      <c r="D126" s="78" t="str">
        <f t="shared" si="9"/>
        <v>kilomfr</v>
      </c>
      <c r="E126" s="8">
        <v>43397</v>
      </c>
      <c r="F126" s="9" t="s">
        <v>70</v>
      </c>
      <c r="G126" s="9" t="s">
        <v>84</v>
      </c>
      <c r="H126" s="9" t="s">
        <v>37</v>
      </c>
      <c r="I126" s="9" t="s">
        <v>38</v>
      </c>
      <c r="J126" s="9" t="s">
        <v>108</v>
      </c>
      <c r="K126" s="9"/>
      <c r="L126" s="9"/>
      <c r="M126" s="9">
        <v>23</v>
      </c>
      <c r="N126" s="11"/>
      <c r="O126" s="32" t="str">
        <f t="shared" si="10"/>
        <v/>
      </c>
      <c r="P126" s="9">
        <v>642584</v>
      </c>
      <c r="Q126" s="9" t="s">
        <v>376</v>
      </c>
      <c r="R126" s="7" t="s">
        <v>71</v>
      </c>
      <c r="S126" s="9">
        <v>0</v>
      </c>
      <c r="T126" s="12">
        <v>0</v>
      </c>
      <c r="U126" s="9">
        <v>1</v>
      </c>
      <c r="V126">
        <f t="shared" si="0"/>
        <v>2018</v>
      </c>
      <c r="W126">
        <f t="shared" si="1"/>
        <v>10</v>
      </c>
      <c r="X126">
        <f t="shared" si="2"/>
        <v>24</v>
      </c>
      <c r="AC126" s="15">
        <v>43884</v>
      </c>
      <c r="AJ126" s="13"/>
      <c r="AK126" s="14"/>
      <c r="AP126" s="13"/>
      <c r="AQ126" s="14"/>
      <c r="AT126" t="e">
        <f>VLOOKUP(A126,'Repeat TJ List'!A:A,1,FALSE)</f>
        <v>#N/A</v>
      </c>
    </row>
    <row r="127" spans="1:46" ht="13">
      <c r="A127" s="7" t="s">
        <v>377</v>
      </c>
      <c r="B127" s="78" t="str">
        <f t="shared" si="7"/>
        <v>Didi</v>
      </c>
      <c r="C127" s="78" t="str">
        <f t="shared" si="8"/>
        <v>Gregorius</v>
      </c>
      <c r="D127" s="78" t="str">
        <f t="shared" si="9"/>
        <v>gregodi</v>
      </c>
      <c r="E127" s="8">
        <v>43390</v>
      </c>
      <c r="F127" s="9" t="s">
        <v>107</v>
      </c>
      <c r="G127" s="9" t="s">
        <v>36</v>
      </c>
      <c r="H127" s="9" t="s">
        <v>274</v>
      </c>
      <c r="I127" s="9" t="s">
        <v>38</v>
      </c>
      <c r="J127" s="9" t="s">
        <v>378</v>
      </c>
      <c r="K127" s="9"/>
      <c r="L127" s="9"/>
      <c r="M127" s="9">
        <v>28</v>
      </c>
      <c r="N127" s="11">
        <v>43623</v>
      </c>
      <c r="O127" s="32">
        <f t="shared" si="10"/>
        <v>8</v>
      </c>
      <c r="P127" s="9">
        <v>544369</v>
      </c>
      <c r="Q127" s="9">
        <v>6012</v>
      </c>
      <c r="R127" s="7" t="s">
        <v>71</v>
      </c>
      <c r="S127" s="9">
        <v>0</v>
      </c>
      <c r="T127" s="12">
        <v>0</v>
      </c>
      <c r="U127" s="9">
        <v>1</v>
      </c>
      <c r="V127">
        <f t="shared" si="0"/>
        <v>2018</v>
      </c>
      <c r="W127">
        <f t="shared" si="1"/>
        <v>10</v>
      </c>
      <c r="X127">
        <f t="shared" si="2"/>
        <v>17</v>
      </c>
      <c r="Y127" s="15">
        <v>43507</v>
      </c>
      <c r="AC127" s="15">
        <v>43610</v>
      </c>
      <c r="AJ127" s="13"/>
      <c r="AK127" s="14"/>
      <c r="AP127" s="13"/>
      <c r="AQ127" s="14"/>
      <c r="AT127" t="e">
        <f>VLOOKUP(A127,'Repeat TJ List'!A:A,1,FALSE)</f>
        <v>#N/A</v>
      </c>
    </row>
    <row r="128" spans="1:46" ht="13">
      <c r="A128" s="7" t="s">
        <v>379</v>
      </c>
      <c r="B128" s="78" t="str">
        <f t="shared" si="7"/>
        <v>Edgar</v>
      </c>
      <c r="C128" s="78" t="str">
        <f t="shared" si="8"/>
        <v>Santana</v>
      </c>
      <c r="D128" s="78" t="str">
        <f t="shared" si="9"/>
        <v>santaed</v>
      </c>
      <c r="E128" s="8">
        <v>43377</v>
      </c>
      <c r="F128" s="9" t="s">
        <v>176</v>
      </c>
      <c r="G128" s="9" t="s">
        <v>36</v>
      </c>
      <c r="H128" s="9" t="s">
        <v>37</v>
      </c>
      <c r="I128" s="9" t="s">
        <v>38</v>
      </c>
      <c r="J128" s="9" t="s">
        <v>108</v>
      </c>
      <c r="K128" s="9"/>
      <c r="L128" s="9"/>
      <c r="M128" s="9">
        <v>26</v>
      </c>
      <c r="N128" s="11"/>
      <c r="O128" s="32" t="str">
        <f t="shared" si="10"/>
        <v/>
      </c>
      <c r="P128" s="9">
        <v>650828</v>
      </c>
      <c r="Q128" s="9">
        <v>17355</v>
      </c>
      <c r="R128" s="7" t="s">
        <v>139</v>
      </c>
      <c r="S128" s="9">
        <v>0</v>
      </c>
      <c r="T128" s="12">
        <v>0</v>
      </c>
      <c r="U128" s="9">
        <v>1</v>
      </c>
      <c r="V128">
        <f t="shared" si="0"/>
        <v>2018</v>
      </c>
      <c r="W128">
        <f t="shared" si="1"/>
        <v>10</v>
      </c>
      <c r="X128">
        <f t="shared" si="2"/>
        <v>4</v>
      </c>
      <c r="AC128" s="15">
        <v>43885</v>
      </c>
      <c r="AJ128" s="13"/>
      <c r="AK128" s="14"/>
      <c r="AP128" s="13"/>
      <c r="AQ128" s="14"/>
      <c r="AT128" t="e">
        <f>VLOOKUP(A128,'Repeat TJ List'!A:A,1,FALSE)</f>
        <v>#N/A</v>
      </c>
    </row>
    <row r="129" spans="1:46" ht="13">
      <c r="A129" s="7" t="s">
        <v>380</v>
      </c>
      <c r="B129" s="78" t="str">
        <f t="shared" si="7"/>
        <v>Carson</v>
      </c>
      <c r="C129" s="78" t="str">
        <f t="shared" si="8"/>
        <v>Ragsdale</v>
      </c>
      <c r="D129" s="78" t="str">
        <f t="shared" si="9"/>
        <v>ragsdca</v>
      </c>
      <c r="E129" s="8">
        <v>43377</v>
      </c>
      <c r="F129" s="9" t="s">
        <v>124</v>
      </c>
      <c r="G129" s="9" t="s">
        <v>63</v>
      </c>
      <c r="H129" s="9" t="s">
        <v>37</v>
      </c>
      <c r="I129" s="9" t="s">
        <v>38</v>
      </c>
      <c r="J129" s="9" t="s">
        <v>39</v>
      </c>
      <c r="K129" s="9" t="s">
        <v>58</v>
      </c>
      <c r="L129" s="9" t="s">
        <v>343</v>
      </c>
      <c r="M129" s="9">
        <v>20</v>
      </c>
      <c r="N129" s="11"/>
      <c r="O129" s="32" t="str">
        <f t="shared" si="10"/>
        <v/>
      </c>
      <c r="P129" s="9"/>
      <c r="Q129" s="9"/>
      <c r="R129" s="7"/>
      <c r="S129" s="9">
        <v>0</v>
      </c>
      <c r="T129" s="12">
        <v>0</v>
      </c>
      <c r="U129" s="9">
        <v>1</v>
      </c>
      <c r="V129">
        <f t="shared" si="0"/>
        <v>2018</v>
      </c>
      <c r="W129">
        <f t="shared" si="1"/>
        <v>10</v>
      </c>
      <c r="X129">
        <f t="shared" si="2"/>
        <v>4</v>
      </c>
      <c r="Y129" s="15"/>
      <c r="Z129" s="15"/>
      <c r="AJ129" s="13"/>
      <c r="AK129" s="14"/>
      <c r="AP129" s="13"/>
      <c r="AQ129" s="14"/>
      <c r="AT129" t="e">
        <f>VLOOKUP(A129,'Repeat TJ List'!A:A,1,FALSE)</f>
        <v>#N/A</v>
      </c>
    </row>
    <row r="130" spans="1:46" ht="13">
      <c r="A130" s="7" t="s">
        <v>381</v>
      </c>
      <c r="B130" s="78" t="str">
        <f t="shared" si="7"/>
        <v>Kale</v>
      </c>
      <c r="C130" s="78" t="str">
        <f t="shared" si="8"/>
        <v>Emshoff</v>
      </c>
      <c r="D130" s="78" t="str">
        <f t="shared" si="9"/>
        <v>emshoka</v>
      </c>
      <c r="E130" s="15">
        <v>43374</v>
      </c>
      <c r="F130" s="9" t="s">
        <v>329</v>
      </c>
      <c r="G130" s="9" t="s">
        <v>63</v>
      </c>
      <c r="H130" s="9" t="s">
        <v>330</v>
      </c>
      <c r="I130" s="9" t="s">
        <v>38</v>
      </c>
      <c r="J130" s="9" t="s">
        <v>39</v>
      </c>
      <c r="K130" s="9" t="s">
        <v>40</v>
      </c>
      <c r="L130" s="9" t="s">
        <v>382</v>
      </c>
      <c r="M130" s="9">
        <v>20</v>
      </c>
      <c r="N130" s="11"/>
      <c r="O130" s="32" t="str">
        <f t="shared" si="10"/>
        <v/>
      </c>
      <c r="P130" s="9"/>
      <c r="Q130" s="9"/>
      <c r="R130" s="7"/>
      <c r="S130" s="9">
        <v>0</v>
      </c>
      <c r="T130" s="12">
        <v>0</v>
      </c>
      <c r="U130" s="9">
        <v>1</v>
      </c>
      <c r="V130">
        <f t="shared" si="0"/>
        <v>2018</v>
      </c>
      <c r="W130">
        <f t="shared" si="1"/>
        <v>10</v>
      </c>
      <c r="X130">
        <f t="shared" si="2"/>
        <v>1</v>
      </c>
      <c r="Y130" s="15"/>
      <c r="Z130" s="15"/>
      <c r="AJ130" s="13"/>
      <c r="AK130" s="14"/>
      <c r="AP130" s="13"/>
      <c r="AQ130" s="14"/>
      <c r="AT130" t="e">
        <f>VLOOKUP(A130,'Repeat TJ List'!A:A,1,FALSE)</f>
        <v>#N/A</v>
      </c>
    </row>
    <row r="131" spans="1:46" ht="13">
      <c r="A131" s="7" t="s">
        <v>383</v>
      </c>
      <c r="B131" s="78" t="str">
        <f t="shared" ref="B131:B194" si="11">LEFT(A131,SEARCH(" ",A131,1)-1)</f>
        <v>Shohei</v>
      </c>
      <c r="C131" s="78" t="str">
        <f t="shared" ref="C131:C194" si="12">MID(A131,SEARCH(" ",A131,1)+1,LEN(A131))</f>
        <v>Ohtani</v>
      </c>
      <c r="D131" s="78" t="str">
        <f t="shared" ref="D131:D194" si="13">LEFT(LOWER((C131)),5)&amp;LEFT(LOWER(B131),2)</f>
        <v>ohtansh</v>
      </c>
      <c r="E131" s="8">
        <v>43374</v>
      </c>
      <c r="F131" s="9" t="s">
        <v>35</v>
      </c>
      <c r="G131" s="9" t="s">
        <v>36</v>
      </c>
      <c r="H131" s="9" t="s">
        <v>37</v>
      </c>
      <c r="I131" s="9" t="s">
        <v>38</v>
      </c>
      <c r="J131" s="9" t="s">
        <v>384</v>
      </c>
      <c r="K131" s="9"/>
      <c r="L131" s="9"/>
      <c r="M131" s="9">
        <v>23</v>
      </c>
      <c r="N131" s="11">
        <v>44038</v>
      </c>
      <c r="O131" s="32">
        <f t="shared" si="10"/>
        <v>22</v>
      </c>
      <c r="P131" s="9">
        <v>660271</v>
      </c>
      <c r="Q131" s="9">
        <v>19755</v>
      </c>
      <c r="R131" s="7" t="s">
        <v>46</v>
      </c>
      <c r="S131" s="9">
        <v>0</v>
      </c>
      <c r="T131" s="12">
        <v>0</v>
      </c>
      <c r="U131" s="9">
        <v>1</v>
      </c>
      <c r="V131">
        <f t="shared" si="0"/>
        <v>2018</v>
      </c>
      <c r="W131">
        <f t="shared" si="1"/>
        <v>10</v>
      </c>
      <c r="X131">
        <f t="shared" si="2"/>
        <v>1</v>
      </c>
      <c r="Y131" s="15">
        <v>43532</v>
      </c>
      <c r="Z131" s="15">
        <v>43642</v>
      </c>
      <c r="AJ131" s="13"/>
      <c r="AK131" s="14"/>
      <c r="AP131" s="13"/>
      <c r="AQ131" s="14"/>
      <c r="AT131" t="e">
        <f>VLOOKUP(A131,'Repeat TJ List'!A:A,1,FALSE)</f>
        <v>#N/A</v>
      </c>
    </row>
    <row r="132" spans="1:46" ht="13">
      <c r="A132" s="7" t="s">
        <v>385</v>
      </c>
      <c r="B132" s="78" t="str">
        <f t="shared" si="11"/>
        <v>Tylor</v>
      </c>
      <c r="C132" s="78" t="str">
        <f t="shared" si="12"/>
        <v>Fischer</v>
      </c>
      <c r="D132" s="78" t="str">
        <f t="shared" si="13"/>
        <v>fischty</v>
      </c>
      <c r="E132" s="8">
        <v>43374</v>
      </c>
      <c r="F132" s="9" t="s">
        <v>329</v>
      </c>
      <c r="G132" s="9" t="s">
        <v>158</v>
      </c>
      <c r="H132" s="9" t="s">
        <v>37</v>
      </c>
      <c r="I132" s="9" t="s">
        <v>38</v>
      </c>
      <c r="J132" s="9" t="s">
        <v>39</v>
      </c>
      <c r="K132" s="9" t="s">
        <v>40</v>
      </c>
      <c r="L132" s="9"/>
      <c r="M132" s="9">
        <v>20</v>
      </c>
      <c r="N132" s="11"/>
      <c r="O132" s="32" t="str">
        <f t="shared" si="10"/>
        <v/>
      </c>
      <c r="P132" s="9">
        <v>676033</v>
      </c>
      <c r="Q132" s="9"/>
      <c r="R132" s="7"/>
      <c r="S132" s="9">
        <v>0</v>
      </c>
      <c r="T132" s="12">
        <v>0</v>
      </c>
      <c r="U132" s="9">
        <v>1</v>
      </c>
      <c r="V132">
        <f t="shared" si="0"/>
        <v>2018</v>
      </c>
      <c r="W132">
        <f t="shared" si="1"/>
        <v>10</v>
      </c>
      <c r="X132">
        <f t="shared" si="2"/>
        <v>1</v>
      </c>
      <c r="AJ132" s="13"/>
      <c r="AK132" s="14"/>
      <c r="AP132" s="13"/>
      <c r="AQ132" s="14"/>
      <c r="AT132" t="e">
        <f>VLOOKUP(A132,'Repeat TJ List'!A:A,1,FALSE)</f>
        <v>#N/A</v>
      </c>
    </row>
    <row r="133" spans="1:46" ht="13">
      <c r="A133" s="7" t="s">
        <v>386</v>
      </c>
      <c r="B133" s="78" t="str">
        <f t="shared" si="11"/>
        <v>Chad</v>
      </c>
      <c r="C133" s="78" t="str">
        <f t="shared" si="12"/>
        <v>Kuhl</v>
      </c>
      <c r="D133" s="78" t="str">
        <f t="shared" si="13"/>
        <v>kuhlch</v>
      </c>
      <c r="E133" s="8">
        <v>43362</v>
      </c>
      <c r="F133" s="9" t="s">
        <v>176</v>
      </c>
      <c r="G133" s="9" t="s">
        <v>36</v>
      </c>
      <c r="H133" s="9" t="s">
        <v>37</v>
      </c>
      <c r="I133" s="9" t="s">
        <v>38</v>
      </c>
      <c r="J133" s="9" t="s">
        <v>39</v>
      </c>
      <c r="K133" s="9" t="s">
        <v>335</v>
      </c>
      <c r="L133" s="9" t="s">
        <v>335</v>
      </c>
      <c r="M133" s="9">
        <v>25</v>
      </c>
      <c r="N133" s="11">
        <v>44039</v>
      </c>
      <c r="O133" s="32">
        <f t="shared" si="10"/>
        <v>22</v>
      </c>
      <c r="P133" s="9">
        <v>641771</v>
      </c>
      <c r="Q133" s="9">
        <v>14975</v>
      </c>
      <c r="R133" s="7" t="s">
        <v>71</v>
      </c>
      <c r="S133" s="9">
        <v>0</v>
      </c>
      <c r="T133" s="12">
        <v>0</v>
      </c>
      <c r="U133" s="9">
        <v>1</v>
      </c>
      <c r="V133">
        <f t="shared" si="0"/>
        <v>2018</v>
      </c>
      <c r="W133">
        <f t="shared" si="1"/>
        <v>9</v>
      </c>
      <c r="X133">
        <f t="shared" si="2"/>
        <v>19</v>
      </c>
      <c r="Y133" s="15">
        <v>43509</v>
      </c>
      <c r="AA133" s="15">
        <v>43662</v>
      </c>
      <c r="AC133" s="15">
        <v>43889</v>
      </c>
      <c r="AJ133" s="13"/>
      <c r="AK133" s="14"/>
      <c r="AP133" s="13"/>
      <c r="AQ133" s="14"/>
      <c r="AT133" t="e">
        <f>VLOOKUP(A133,'Repeat TJ List'!A:A,1,FALSE)</f>
        <v>#N/A</v>
      </c>
    </row>
    <row r="134" spans="1:46" ht="13">
      <c r="A134" s="7" t="s">
        <v>387</v>
      </c>
      <c r="B134" s="78" t="str">
        <f t="shared" si="11"/>
        <v>Michael</v>
      </c>
      <c r="C134" s="78" t="str">
        <f t="shared" si="12"/>
        <v>Kopech</v>
      </c>
      <c r="D134" s="78" t="str">
        <f t="shared" si="13"/>
        <v>kopecmi</v>
      </c>
      <c r="E134" s="8">
        <v>43361</v>
      </c>
      <c r="F134" s="9" t="s">
        <v>62</v>
      </c>
      <c r="G134" s="9" t="s">
        <v>36</v>
      </c>
      <c r="H134" s="9" t="s">
        <v>37</v>
      </c>
      <c r="I134" s="9" t="s">
        <v>38</v>
      </c>
      <c r="J134" s="9" t="s">
        <v>39</v>
      </c>
      <c r="K134" s="9" t="s">
        <v>40</v>
      </c>
      <c r="L134" s="9"/>
      <c r="M134" s="9">
        <v>22</v>
      </c>
      <c r="N134" s="11"/>
      <c r="O134" s="32" t="str">
        <f t="shared" si="10"/>
        <v/>
      </c>
      <c r="P134" s="9">
        <v>656629</v>
      </c>
      <c r="Q134" s="9">
        <v>17282</v>
      </c>
      <c r="R134" s="7" t="s">
        <v>46</v>
      </c>
      <c r="S134" s="9">
        <v>0</v>
      </c>
      <c r="T134" s="12">
        <v>0</v>
      </c>
      <c r="U134" s="9">
        <v>1</v>
      </c>
      <c r="V134">
        <f t="shared" si="0"/>
        <v>2018</v>
      </c>
      <c r="W134">
        <f t="shared" si="1"/>
        <v>9</v>
      </c>
      <c r="X134">
        <f t="shared" si="2"/>
        <v>18</v>
      </c>
      <c r="Y134" s="15">
        <v>43501</v>
      </c>
      <c r="AB134" s="15">
        <v>43879</v>
      </c>
      <c r="AC134" s="15">
        <v>43900</v>
      </c>
      <c r="AJ134" s="13"/>
      <c r="AK134" s="14"/>
      <c r="AP134" s="13"/>
      <c r="AQ134" s="14"/>
      <c r="AT134" t="e">
        <f>VLOOKUP(A134,'Repeat TJ List'!A:A,1,FALSE)</f>
        <v>#N/A</v>
      </c>
    </row>
    <row r="135" spans="1:46" ht="13">
      <c r="A135" s="7" t="s">
        <v>388</v>
      </c>
      <c r="B135" s="78" t="str">
        <f t="shared" si="11"/>
        <v>Quintin</v>
      </c>
      <c r="C135" s="78" t="str">
        <f t="shared" si="12"/>
        <v>Torres-Costa</v>
      </c>
      <c r="D135" s="78" t="str">
        <f t="shared" si="13"/>
        <v>torrequ</v>
      </c>
      <c r="E135" s="8">
        <v>43356</v>
      </c>
      <c r="F135" s="9" t="s">
        <v>127</v>
      </c>
      <c r="G135" s="9" t="s">
        <v>95</v>
      </c>
      <c r="H135" s="9" t="s">
        <v>37</v>
      </c>
      <c r="I135" s="9" t="s">
        <v>53</v>
      </c>
      <c r="J135" s="9" t="s">
        <v>39</v>
      </c>
      <c r="K135" s="9" t="s">
        <v>138</v>
      </c>
      <c r="L135" s="9" t="s">
        <v>138</v>
      </c>
      <c r="M135" s="9">
        <v>23</v>
      </c>
      <c r="N135" s="11"/>
      <c r="O135" s="32" t="str">
        <f t="shared" si="10"/>
        <v/>
      </c>
      <c r="P135" s="9">
        <v>665014</v>
      </c>
      <c r="Q135" s="9" t="s">
        <v>389</v>
      </c>
      <c r="R135" s="7" t="s">
        <v>315</v>
      </c>
      <c r="S135" s="9">
        <v>0</v>
      </c>
      <c r="T135" s="12">
        <v>0</v>
      </c>
      <c r="U135" s="9">
        <v>1</v>
      </c>
      <c r="V135">
        <f t="shared" si="0"/>
        <v>2018</v>
      </c>
      <c r="W135">
        <f t="shared" si="1"/>
        <v>9</v>
      </c>
      <c r="X135">
        <f t="shared" si="2"/>
        <v>13</v>
      </c>
      <c r="AC135" s="15">
        <v>43703</v>
      </c>
      <c r="AJ135" s="13"/>
      <c r="AK135" s="14"/>
      <c r="AP135" s="13"/>
      <c r="AQ135" s="14"/>
      <c r="AT135" t="str">
        <f>VLOOKUP(A135,'Repeat TJ List'!A:A,1,FALSE)</f>
        <v>Quintin Torres-Costa</v>
      </c>
    </row>
    <row r="136" spans="1:46" ht="13">
      <c r="A136" s="7" t="s">
        <v>390</v>
      </c>
      <c r="B136" s="78" t="str">
        <f t="shared" si="11"/>
        <v>Jose</v>
      </c>
      <c r="C136" s="78" t="str">
        <f t="shared" si="12"/>
        <v>Mujica</v>
      </c>
      <c r="D136" s="78" t="str">
        <f t="shared" si="13"/>
        <v>mujicjo</v>
      </c>
      <c r="E136" s="8">
        <v>43354</v>
      </c>
      <c r="F136" s="9" t="s">
        <v>257</v>
      </c>
      <c r="G136" s="9" t="s">
        <v>95</v>
      </c>
      <c r="H136" s="9" t="s">
        <v>37</v>
      </c>
      <c r="I136" s="9" t="s">
        <v>38</v>
      </c>
      <c r="J136" s="9" t="s">
        <v>150</v>
      </c>
      <c r="K136" s="9"/>
      <c r="L136" s="9"/>
      <c r="M136" s="9">
        <v>22</v>
      </c>
      <c r="N136" s="11"/>
      <c r="O136" s="32" t="str">
        <f t="shared" si="10"/>
        <v/>
      </c>
      <c r="P136" s="9">
        <v>620445</v>
      </c>
      <c r="Q136" s="9" t="s">
        <v>391</v>
      </c>
      <c r="R136" s="7"/>
      <c r="S136" s="9">
        <v>0</v>
      </c>
      <c r="T136" s="12">
        <v>0</v>
      </c>
      <c r="U136" s="9">
        <v>1</v>
      </c>
      <c r="V136">
        <f t="shared" si="0"/>
        <v>2018</v>
      </c>
      <c r="W136">
        <f t="shared" si="1"/>
        <v>9</v>
      </c>
      <c r="X136">
        <f t="shared" si="2"/>
        <v>11</v>
      </c>
      <c r="AJ136" s="13"/>
      <c r="AK136" s="14"/>
      <c r="AP136" s="13"/>
      <c r="AQ136" s="14"/>
      <c r="AT136" t="e">
        <f>VLOOKUP(A136,'Repeat TJ List'!A:A,1,FALSE)</f>
        <v>#N/A</v>
      </c>
    </row>
    <row r="137" spans="1:46" ht="13">
      <c r="A137" s="7" t="s">
        <v>392</v>
      </c>
      <c r="B137" s="78" t="str">
        <f t="shared" si="11"/>
        <v>Travis</v>
      </c>
      <c r="C137" s="78" t="str">
        <f t="shared" si="12"/>
        <v>MacGregor</v>
      </c>
      <c r="D137" s="78" t="str">
        <f t="shared" si="13"/>
        <v>macgrtr</v>
      </c>
      <c r="E137" s="8">
        <v>43344</v>
      </c>
      <c r="F137" s="9" t="s">
        <v>176</v>
      </c>
      <c r="G137" s="9" t="s">
        <v>115</v>
      </c>
      <c r="H137" s="9" t="s">
        <v>37</v>
      </c>
      <c r="I137" s="9" t="s">
        <v>38</v>
      </c>
      <c r="J137" s="9" t="s">
        <v>39</v>
      </c>
      <c r="K137" s="9" t="s">
        <v>58</v>
      </c>
      <c r="L137" s="9"/>
      <c r="M137" s="9">
        <v>20</v>
      </c>
      <c r="N137" s="11"/>
      <c r="O137" s="32" t="str">
        <f t="shared" si="10"/>
        <v/>
      </c>
      <c r="P137" s="9">
        <v>669740</v>
      </c>
      <c r="Q137" s="9" t="s">
        <v>393</v>
      </c>
      <c r="R137" s="7"/>
      <c r="S137" s="9">
        <v>0</v>
      </c>
      <c r="T137" s="12">
        <v>0</v>
      </c>
      <c r="U137" s="9">
        <v>1</v>
      </c>
      <c r="V137">
        <f t="shared" si="0"/>
        <v>2018</v>
      </c>
      <c r="W137">
        <f t="shared" si="1"/>
        <v>9</v>
      </c>
      <c r="X137">
        <f t="shared" si="2"/>
        <v>1</v>
      </c>
      <c r="AJ137" s="13"/>
      <c r="AK137" s="14"/>
      <c r="AP137" s="13"/>
      <c r="AQ137" s="14"/>
      <c r="AT137" t="e">
        <f>VLOOKUP(A137,'Repeat TJ List'!A:A,1,FALSE)</f>
        <v>#N/A</v>
      </c>
    </row>
    <row r="138" spans="1:46" ht="13">
      <c r="A138" s="7" t="s">
        <v>394</v>
      </c>
      <c r="B138" s="78" t="str">
        <f t="shared" si="11"/>
        <v>Artie</v>
      </c>
      <c r="C138" s="78" t="str">
        <f t="shared" si="12"/>
        <v>Lewicki</v>
      </c>
      <c r="D138" s="78" t="str">
        <f t="shared" si="13"/>
        <v>lewicar</v>
      </c>
      <c r="E138" s="8">
        <v>43343</v>
      </c>
      <c r="F138" s="9" t="s">
        <v>87</v>
      </c>
      <c r="G138" s="9" t="s">
        <v>36</v>
      </c>
      <c r="H138" s="9" t="s">
        <v>37</v>
      </c>
      <c r="I138" s="9" t="s">
        <v>38</v>
      </c>
      <c r="J138" s="9" t="s">
        <v>39</v>
      </c>
      <c r="K138" s="9" t="s">
        <v>277</v>
      </c>
      <c r="L138" s="9" t="s">
        <v>302</v>
      </c>
      <c r="M138" s="9">
        <v>26</v>
      </c>
      <c r="N138" s="11"/>
      <c r="O138" s="32" t="str">
        <f t="shared" si="10"/>
        <v/>
      </c>
      <c r="P138" s="9">
        <v>592499</v>
      </c>
      <c r="Q138" s="9">
        <v>16731</v>
      </c>
      <c r="R138" s="7"/>
      <c r="S138" s="9">
        <v>0</v>
      </c>
      <c r="T138" s="12">
        <v>0</v>
      </c>
      <c r="U138" s="9">
        <v>1</v>
      </c>
      <c r="V138">
        <f t="shared" si="0"/>
        <v>2018</v>
      </c>
      <c r="W138">
        <f t="shared" si="1"/>
        <v>8</v>
      </c>
      <c r="X138">
        <f t="shared" si="2"/>
        <v>31</v>
      </c>
      <c r="AJ138" s="13"/>
      <c r="AK138" s="14"/>
      <c r="AP138" s="13"/>
      <c r="AQ138" s="14"/>
      <c r="AT138" t="str">
        <f>VLOOKUP(A138,'Repeat TJ List'!A:A,1,FALSE)</f>
        <v>Artie Lewicki</v>
      </c>
    </row>
    <row r="139" spans="1:46" ht="13">
      <c r="A139" s="7" t="s">
        <v>395</v>
      </c>
      <c r="B139" s="78" t="str">
        <f t="shared" si="11"/>
        <v>Seth</v>
      </c>
      <c r="C139" s="78" t="str">
        <f t="shared" si="12"/>
        <v>Romero</v>
      </c>
      <c r="D139" s="78" t="str">
        <f t="shared" si="13"/>
        <v>romerse</v>
      </c>
      <c r="E139" s="8">
        <v>43342</v>
      </c>
      <c r="F139" s="9" t="s">
        <v>317</v>
      </c>
      <c r="G139" s="9" t="s">
        <v>115</v>
      </c>
      <c r="H139" s="9" t="s">
        <v>37</v>
      </c>
      <c r="I139" s="9" t="s">
        <v>53</v>
      </c>
      <c r="J139" s="9" t="s">
        <v>39</v>
      </c>
      <c r="K139" s="9" t="s">
        <v>40</v>
      </c>
      <c r="L139" s="9" t="s">
        <v>396</v>
      </c>
      <c r="M139" s="9">
        <v>22</v>
      </c>
      <c r="N139" s="11"/>
      <c r="O139" s="32" t="str">
        <f t="shared" si="10"/>
        <v/>
      </c>
      <c r="P139" s="9">
        <v>656913</v>
      </c>
      <c r="Q139" s="9" t="s">
        <v>397</v>
      </c>
      <c r="R139" s="7" t="s">
        <v>46</v>
      </c>
      <c r="S139" s="9">
        <v>0</v>
      </c>
      <c r="T139" s="12">
        <v>0</v>
      </c>
      <c r="U139" s="9">
        <v>1</v>
      </c>
      <c r="V139">
        <f t="shared" si="0"/>
        <v>2018</v>
      </c>
      <c r="W139">
        <f t="shared" si="1"/>
        <v>8</v>
      </c>
      <c r="X139">
        <f t="shared" si="2"/>
        <v>30</v>
      </c>
      <c r="AJ139" s="13"/>
      <c r="AK139" s="14"/>
      <c r="AP139" s="13"/>
      <c r="AQ139" s="14"/>
      <c r="AT139" t="e">
        <f>VLOOKUP(A139,'Repeat TJ List'!A:A,1,FALSE)</f>
        <v>#N/A</v>
      </c>
    </row>
    <row r="140" spans="1:46" ht="13">
      <c r="A140" s="7" t="s">
        <v>398</v>
      </c>
      <c r="B140" s="78" t="str">
        <f t="shared" si="11"/>
        <v>Francis</v>
      </c>
      <c r="C140" s="78" t="str">
        <f t="shared" si="12"/>
        <v>Martes</v>
      </c>
      <c r="D140" s="78" t="str">
        <f t="shared" si="13"/>
        <v>martefr</v>
      </c>
      <c r="E140" s="8">
        <v>43327</v>
      </c>
      <c r="F140" s="9" t="s">
        <v>121</v>
      </c>
      <c r="G140" s="9" t="s">
        <v>128</v>
      </c>
      <c r="H140" s="9" t="s">
        <v>37</v>
      </c>
      <c r="I140" s="9" t="s">
        <v>38</v>
      </c>
      <c r="J140" s="9" t="s">
        <v>108</v>
      </c>
      <c r="K140" s="9"/>
      <c r="L140" s="9"/>
      <c r="M140" s="9">
        <v>22</v>
      </c>
      <c r="N140" s="11">
        <v>43698</v>
      </c>
      <c r="O140" s="32">
        <f t="shared" si="10"/>
        <v>12</v>
      </c>
      <c r="P140" s="9">
        <v>642564</v>
      </c>
      <c r="Q140" s="9">
        <v>17303</v>
      </c>
      <c r="R140" s="7"/>
      <c r="S140" s="9">
        <v>0</v>
      </c>
      <c r="T140" s="12">
        <v>0</v>
      </c>
      <c r="U140" s="9">
        <v>1</v>
      </c>
      <c r="V140">
        <f t="shared" si="0"/>
        <v>2018</v>
      </c>
      <c r="W140">
        <f t="shared" si="1"/>
        <v>8</v>
      </c>
      <c r="X140">
        <f t="shared" si="2"/>
        <v>15</v>
      </c>
      <c r="AC140" s="15">
        <v>43698</v>
      </c>
      <c r="AJ140" s="13"/>
      <c r="AK140" s="14"/>
      <c r="AP140" s="13"/>
      <c r="AQ140" s="14"/>
      <c r="AT140" t="e">
        <f>VLOOKUP(A140,'Repeat TJ List'!A:A,1,FALSE)</f>
        <v>#N/A</v>
      </c>
    </row>
    <row r="141" spans="1:46" ht="13">
      <c r="A141" s="7" t="s">
        <v>399</v>
      </c>
      <c r="B141" s="78" t="str">
        <f t="shared" si="11"/>
        <v>Isaiah</v>
      </c>
      <c r="C141" s="78" t="str">
        <f t="shared" si="12"/>
        <v>Carranza</v>
      </c>
      <c r="D141" s="78" t="str">
        <f t="shared" si="13"/>
        <v>carrais</v>
      </c>
      <c r="E141" s="8">
        <v>43326</v>
      </c>
      <c r="F141" s="9" t="s">
        <v>62</v>
      </c>
      <c r="G141" s="9" t="s">
        <v>63</v>
      </c>
      <c r="H141" s="9" t="s">
        <v>37</v>
      </c>
      <c r="I141" s="9" t="s">
        <v>38</v>
      </c>
      <c r="J141" s="9" t="s">
        <v>39</v>
      </c>
      <c r="K141" s="9" t="s">
        <v>45</v>
      </c>
      <c r="L141" s="9" t="s">
        <v>400</v>
      </c>
      <c r="M141" s="9">
        <v>21</v>
      </c>
      <c r="N141" s="11"/>
      <c r="O141" s="32" t="str">
        <f t="shared" si="10"/>
        <v/>
      </c>
      <c r="P141" s="9">
        <v>663614</v>
      </c>
      <c r="Q141" s="9"/>
      <c r="R141" s="7" t="s">
        <v>46</v>
      </c>
      <c r="S141" s="9">
        <v>0</v>
      </c>
      <c r="T141" s="12">
        <v>0</v>
      </c>
      <c r="U141" s="9">
        <v>1</v>
      </c>
      <c r="V141">
        <f t="shared" si="0"/>
        <v>2018</v>
      </c>
      <c r="W141">
        <f t="shared" si="1"/>
        <v>8</v>
      </c>
      <c r="X141">
        <f t="shared" si="2"/>
        <v>14</v>
      </c>
      <c r="AJ141" s="13"/>
      <c r="AK141" s="14"/>
      <c r="AP141" s="13"/>
      <c r="AQ141" s="14"/>
      <c r="AT141" t="e">
        <f>VLOOKUP(A141,'Repeat TJ List'!A:A,1,FALSE)</f>
        <v>#N/A</v>
      </c>
    </row>
    <row r="142" spans="1:46" ht="13">
      <c r="A142" s="7" t="s">
        <v>401</v>
      </c>
      <c r="B142" s="78" t="str">
        <f t="shared" si="11"/>
        <v>Drake</v>
      </c>
      <c r="C142" s="78" t="str">
        <f t="shared" si="12"/>
        <v>Owenby</v>
      </c>
      <c r="D142" s="78" t="str">
        <f t="shared" si="13"/>
        <v>owenbdr</v>
      </c>
      <c r="E142" s="8">
        <v>43321</v>
      </c>
      <c r="F142" s="9" t="s">
        <v>127</v>
      </c>
      <c r="G142" s="9" t="s">
        <v>128</v>
      </c>
      <c r="H142" s="9" t="s">
        <v>37</v>
      </c>
      <c r="I142" s="9" t="s">
        <v>53</v>
      </c>
      <c r="J142" s="9" t="s">
        <v>39</v>
      </c>
      <c r="K142" s="9" t="s">
        <v>312</v>
      </c>
      <c r="L142" s="9" t="s">
        <v>312</v>
      </c>
      <c r="M142" s="9">
        <v>24</v>
      </c>
      <c r="N142" s="11">
        <v>43678</v>
      </c>
      <c r="O142" s="32">
        <f t="shared" si="10"/>
        <v>12</v>
      </c>
      <c r="P142" s="9">
        <v>663417</v>
      </c>
      <c r="Q142" s="9" t="s">
        <v>402</v>
      </c>
      <c r="R142" s="7" t="s">
        <v>139</v>
      </c>
      <c r="S142" s="9">
        <v>0</v>
      </c>
      <c r="T142" s="12">
        <v>0</v>
      </c>
      <c r="U142" s="9">
        <v>1</v>
      </c>
      <c r="V142">
        <f t="shared" si="0"/>
        <v>2018</v>
      </c>
      <c r="W142">
        <f t="shared" si="1"/>
        <v>8</v>
      </c>
      <c r="X142">
        <f t="shared" si="2"/>
        <v>9</v>
      </c>
      <c r="AC142" s="15">
        <v>43678</v>
      </c>
      <c r="AJ142" s="13"/>
      <c r="AK142" s="14"/>
      <c r="AP142" s="13"/>
      <c r="AQ142" s="14"/>
      <c r="AT142" t="e">
        <f>VLOOKUP(A142,'Repeat TJ List'!A:A,1,FALSE)</f>
        <v>#N/A</v>
      </c>
    </row>
    <row r="143" spans="1:46" ht="13">
      <c r="A143" s="7" t="s">
        <v>403</v>
      </c>
      <c r="B143" s="78" t="str">
        <f t="shared" si="11"/>
        <v>Jacob</v>
      </c>
      <c r="C143" s="78" t="str">
        <f t="shared" si="12"/>
        <v>Barnwell</v>
      </c>
      <c r="D143" s="78" t="str">
        <f t="shared" si="13"/>
        <v>barnwja</v>
      </c>
      <c r="E143" s="8">
        <v>43320</v>
      </c>
      <c r="F143" s="9" t="s">
        <v>44</v>
      </c>
      <c r="G143" s="9" t="s">
        <v>128</v>
      </c>
      <c r="H143" s="9" t="s">
        <v>330</v>
      </c>
      <c r="I143" s="9" t="s">
        <v>38</v>
      </c>
      <c r="J143" s="9" t="s">
        <v>39</v>
      </c>
      <c r="K143" s="9" t="s">
        <v>337</v>
      </c>
      <c r="L143" s="9" t="s">
        <v>404</v>
      </c>
      <c r="M143" s="9">
        <v>20</v>
      </c>
      <c r="N143" s="11">
        <v>43633</v>
      </c>
      <c r="O143" s="32">
        <f t="shared" si="10"/>
        <v>10</v>
      </c>
      <c r="P143" s="9">
        <v>663468</v>
      </c>
      <c r="Q143" s="9" t="s">
        <v>405</v>
      </c>
      <c r="R143" s="7"/>
      <c r="S143" s="9">
        <v>0</v>
      </c>
      <c r="T143" s="12">
        <v>0</v>
      </c>
      <c r="U143" s="9">
        <v>1</v>
      </c>
      <c r="V143">
        <f t="shared" si="0"/>
        <v>2018</v>
      </c>
      <c r="W143">
        <f t="shared" si="1"/>
        <v>8</v>
      </c>
      <c r="X143">
        <f t="shared" si="2"/>
        <v>8</v>
      </c>
      <c r="AC143" s="15">
        <v>43633</v>
      </c>
      <c r="AJ143" s="13"/>
      <c r="AK143" s="14"/>
      <c r="AP143" s="13"/>
      <c r="AQ143" s="14"/>
      <c r="AT143" t="e">
        <f>VLOOKUP(A143,'Repeat TJ List'!A:A,1,FALSE)</f>
        <v>#N/A</v>
      </c>
    </row>
    <row r="144" spans="1:46" ht="13">
      <c r="A144" s="7" t="s">
        <v>406</v>
      </c>
      <c r="B144" s="78" t="str">
        <f t="shared" si="11"/>
        <v>Dustin</v>
      </c>
      <c r="C144" s="78" t="str">
        <f t="shared" si="12"/>
        <v>Hunt</v>
      </c>
      <c r="D144" s="78" t="str">
        <f t="shared" si="13"/>
        <v>huntdu</v>
      </c>
      <c r="E144" s="8">
        <v>43319</v>
      </c>
      <c r="F144" s="9" t="s">
        <v>35</v>
      </c>
      <c r="G144" s="9" t="s">
        <v>91</v>
      </c>
      <c r="H144" s="9" t="s">
        <v>37</v>
      </c>
      <c r="I144" s="9" t="s">
        <v>38</v>
      </c>
      <c r="J144" s="9" t="s">
        <v>39</v>
      </c>
      <c r="K144" s="9" t="s">
        <v>79</v>
      </c>
      <c r="L144" s="9" t="s">
        <v>407</v>
      </c>
      <c r="M144" s="9">
        <v>23</v>
      </c>
      <c r="N144" s="11"/>
      <c r="O144" s="32" t="str">
        <f t="shared" si="10"/>
        <v/>
      </c>
      <c r="P144" s="9">
        <v>650645</v>
      </c>
      <c r="Q144" s="9" t="s">
        <v>408</v>
      </c>
      <c r="R144" s="7"/>
      <c r="S144" s="9">
        <v>0</v>
      </c>
      <c r="T144" s="12">
        <v>0</v>
      </c>
      <c r="U144" s="9">
        <v>1</v>
      </c>
      <c r="V144">
        <f t="shared" si="0"/>
        <v>2018</v>
      </c>
      <c r="W144">
        <f t="shared" si="1"/>
        <v>8</v>
      </c>
      <c r="X144">
        <f t="shared" si="2"/>
        <v>7</v>
      </c>
      <c r="AJ144" s="13"/>
      <c r="AK144" s="14"/>
      <c r="AP144" s="13"/>
      <c r="AQ144" s="14"/>
      <c r="AT144" t="e">
        <f>VLOOKUP(A144,'Repeat TJ List'!A:A,1,FALSE)</f>
        <v>#N/A</v>
      </c>
    </row>
    <row r="145" spans="1:46" ht="13">
      <c r="A145" s="16" t="s">
        <v>409</v>
      </c>
      <c r="B145" s="78" t="str">
        <f t="shared" si="11"/>
        <v>Yasel</v>
      </c>
      <c r="C145" s="78" t="str">
        <f t="shared" si="12"/>
        <v>Antuna</v>
      </c>
      <c r="D145" s="78" t="str">
        <f t="shared" si="13"/>
        <v>antunya</v>
      </c>
      <c r="E145" s="27">
        <v>43319</v>
      </c>
      <c r="F145" s="18" t="s">
        <v>317</v>
      </c>
      <c r="G145" s="18" t="s">
        <v>115</v>
      </c>
      <c r="H145" s="18" t="s">
        <v>274</v>
      </c>
      <c r="I145" s="18" t="s">
        <v>38</v>
      </c>
      <c r="J145" s="18" t="s">
        <v>108</v>
      </c>
      <c r="K145" s="18"/>
      <c r="L145" s="18"/>
      <c r="M145" s="18">
        <v>18</v>
      </c>
      <c r="N145" s="19"/>
      <c r="O145" s="32" t="str">
        <f t="shared" si="10"/>
        <v/>
      </c>
      <c r="P145" s="18">
        <v>671276</v>
      </c>
      <c r="Q145" s="18" t="s">
        <v>410</v>
      </c>
      <c r="R145" s="16"/>
      <c r="S145" s="18">
        <v>0</v>
      </c>
      <c r="T145" s="20">
        <v>0</v>
      </c>
      <c r="U145" s="18">
        <v>1</v>
      </c>
      <c r="V145" s="21">
        <f t="shared" si="0"/>
        <v>2018</v>
      </c>
      <c r="W145" s="21">
        <f t="shared" si="1"/>
        <v>8</v>
      </c>
      <c r="X145" s="21">
        <f t="shared" si="2"/>
        <v>7</v>
      </c>
      <c r="Y145" s="23"/>
      <c r="Z145" s="23"/>
      <c r="AA145" s="23"/>
      <c r="AB145" s="23"/>
      <c r="AC145" s="28">
        <v>43644</v>
      </c>
      <c r="AD145" s="23"/>
      <c r="AE145" s="23"/>
      <c r="AF145" s="23"/>
      <c r="AG145" s="23"/>
      <c r="AH145" s="23"/>
      <c r="AI145" s="23"/>
      <c r="AJ145" s="24"/>
      <c r="AK145" s="25"/>
      <c r="AL145" s="23"/>
      <c r="AM145" s="23"/>
      <c r="AN145" s="23"/>
      <c r="AO145" s="23"/>
      <c r="AP145" s="24"/>
      <c r="AQ145" s="25"/>
      <c r="AR145" s="23"/>
      <c r="AS145" s="23"/>
      <c r="AT145" t="e">
        <f>VLOOKUP(A145,'Repeat TJ List'!A:A,1,FALSE)</f>
        <v>#N/A</v>
      </c>
    </row>
    <row r="146" spans="1:46" ht="13">
      <c r="A146" s="7" t="s">
        <v>411</v>
      </c>
      <c r="B146" s="78" t="str">
        <f t="shared" si="11"/>
        <v>Johnny</v>
      </c>
      <c r="C146" s="78" t="str">
        <f t="shared" si="12"/>
        <v>Cueto</v>
      </c>
      <c r="D146" s="78" t="str">
        <f t="shared" si="13"/>
        <v>cuetojo</v>
      </c>
      <c r="E146" s="8">
        <v>43314</v>
      </c>
      <c r="F146" s="9" t="s">
        <v>78</v>
      </c>
      <c r="G146" s="9" t="s">
        <v>36</v>
      </c>
      <c r="H146" s="9" t="s">
        <v>37</v>
      </c>
      <c r="I146" s="9" t="s">
        <v>38</v>
      </c>
      <c r="J146" s="9" t="s">
        <v>108</v>
      </c>
      <c r="K146" s="9"/>
      <c r="L146" s="9"/>
      <c r="M146" s="9">
        <v>32</v>
      </c>
      <c r="N146" s="11">
        <v>43718</v>
      </c>
      <c r="O146" s="32">
        <f t="shared" si="10"/>
        <v>13</v>
      </c>
      <c r="P146" s="9">
        <v>456501</v>
      </c>
      <c r="Q146" s="9">
        <v>6893</v>
      </c>
      <c r="R146" s="7" t="s">
        <v>46</v>
      </c>
      <c r="S146" s="9">
        <v>0</v>
      </c>
      <c r="T146" s="12">
        <v>0</v>
      </c>
      <c r="U146" s="9">
        <v>1</v>
      </c>
      <c r="V146">
        <f t="shared" si="0"/>
        <v>2018</v>
      </c>
      <c r="W146">
        <f t="shared" si="1"/>
        <v>8</v>
      </c>
      <c r="X146">
        <f t="shared" si="2"/>
        <v>2</v>
      </c>
      <c r="Y146" s="15">
        <v>43514</v>
      </c>
      <c r="AA146" s="15">
        <v>43585</v>
      </c>
      <c r="AB146" s="15">
        <v>43670</v>
      </c>
      <c r="AC146" s="15">
        <v>43681</v>
      </c>
      <c r="AJ146" s="13"/>
      <c r="AK146" s="14"/>
      <c r="AP146" s="13"/>
      <c r="AQ146" s="14"/>
      <c r="AT146" t="e">
        <f>VLOOKUP(A146,'Repeat TJ List'!A:A,1,FALSE)</f>
        <v>#N/A</v>
      </c>
    </row>
    <row r="147" spans="1:46" ht="13">
      <c r="A147" s="7" t="s">
        <v>412</v>
      </c>
      <c r="B147" s="78" t="str">
        <f t="shared" si="11"/>
        <v>Jairo</v>
      </c>
      <c r="C147" s="78" t="str">
        <f t="shared" si="12"/>
        <v>Solis</v>
      </c>
      <c r="D147" s="78" t="str">
        <f t="shared" si="13"/>
        <v>solisja</v>
      </c>
      <c r="E147" s="8">
        <v>43313</v>
      </c>
      <c r="F147" s="9" t="s">
        <v>121</v>
      </c>
      <c r="G147" s="9" t="s">
        <v>115</v>
      </c>
      <c r="H147" s="9" t="s">
        <v>37</v>
      </c>
      <c r="I147" s="9" t="s">
        <v>38</v>
      </c>
      <c r="J147" s="9" t="s">
        <v>150</v>
      </c>
      <c r="K147" s="9"/>
      <c r="L147" s="9"/>
      <c r="M147" s="9">
        <v>18</v>
      </c>
      <c r="N147" s="11"/>
      <c r="O147" s="32" t="str">
        <f t="shared" si="10"/>
        <v/>
      </c>
      <c r="P147" s="9">
        <v>672810</v>
      </c>
      <c r="Q147" s="9" t="s">
        <v>413</v>
      </c>
      <c r="R147" s="7"/>
      <c r="S147" s="9">
        <v>0</v>
      </c>
      <c r="T147" s="12">
        <v>0</v>
      </c>
      <c r="U147" s="9">
        <v>1</v>
      </c>
      <c r="V147">
        <f t="shared" si="0"/>
        <v>2018</v>
      </c>
      <c r="W147">
        <f t="shared" si="1"/>
        <v>8</v>
      </c>
      <c r="X147">
        <f t="shared" si="2"/>
        <v>1</v>
      </c>
      <c r="AJ147" s="13"/>
      <c r="AK147" s="14"/>
      <c r="AP147" s="13"/>
      <c r="AQ147" s="14"/>
      <c r="AT147" t="e">
        <f>VLOOKUP(A147,'Repeat TJ List'!A:A,1,FALSE)</f>
        <v>#N/A</v>
      </c>
    </row>
    <row r="148" spans="1:46" ht="13">
      <c r="A148" s="7" t="s">
        <v>414</v>
      </c>
      <c r="B148" s="78" t="str">
        <f t="shared" si="11"/>
        <v>Daniel</v>
      </c>
      <c r="C148" s="78" t="str">
        <f t="shared" si="12"/>
        <v>Gossett</v>
      </c>
      <c r="D148" s="78" t="str">
        <f t="shared" si="13"/>
        <v>gosseda</v>
      </c>
      <c r="E148" s="8">
        <v>43313</v>
      </c>
      <c r="F148" s="9" t="s">
        <v>178</v>
      </c>
      <c r="G148" s="9" t="s">
        <v>36</v>
      </c>
      <c r="H148" s="9" t="s">
        <v>37</v>
      </c>
      <c r="I148" s="9" t="s">
        <v>38</v>
      </c>
      <c r="J148" s="9" t="s">
        <v>39</v>
      </c>
      <c r="K148" s="9" t="s">
        <v>415</v>
      </c>
      <c r="L148" s="9" t="s">
        <v>341</v>
      </c>
      <c r="M148" s="9">
        <v>25</v>
      </c>
      <c r="N148" s="11"/>
      <c r="O148" s="32" t="str">
        <f t="shared" si="10"/>
        <v/>
      </c>
      <c r="P148" s="9">
        <v>605254</v>
      </c>
      <c r="Q148" s="9">
        <v>16164</v>
      </c>
      <c r="R148" s="7" t="s">
        <v>42</v>
      </c>
      <c r="S148" s="9">
        <v>0</v>
      </c>
      <c r="T148" s="12">
        <v>0</v>
      </c>
      <c r="U148" s="9">
        <v>1</v>
      </c>
      <c r="V148">
        <f t="shared" si="0"/>
        <v>2018</v>
      </c>
      <c r="W148">
        <f t="shared" si="1"/>
        <v>8</v>
      </c>
      <c r="X148">
        <f t="shared" si="2"/>
        <v>1</v>
      </c>
      <c r="AJ148" s="13"/>
      <c r="AK148" s="14"/>
      <c r="AP148" s="13"/>
      <c r="AQ148" s="14"/>
      <c r="AT148" t="e">
        <f>VLOOKUP(A148,'Repeat TJ List'!A:A,1,FALSE)</f>
        <v>#N/A</v>
      </c>
    </row>
    <row r="149" spans="1:46" ht="13">
      <c r="A149" s="7" t="s">
        <v>416</v>
      </c>
      <c r="B149" s="78" t="str">
        <f t="shared" si="11"/>
        <v>Boomer</v>
      </c>
      <c r="C149" s="78" t="str">
        <f t="shared" si="12"/>
        <v>Biegalski</v>
      </c>
      <c r="D149" s="78" t="str">
        <f t="shared" si="13"/>
        <v>biegabo</v>
      </c>
      <c r="E149" s="8">
        <v>43313</v>
      </c>
      <c r="F149" s="9" t="s">
        <v>178</v>
      </c>
      <c r="G149" s="9" t="s">
        <v>91</v>
      </c>
      <c r="H149" s="9" t="s">
        <v>37</v>
      </c>
      <c r="I149" s="9" t="s">
        <v>38</v>
      </c>
      <c r="J149" s="9" t="s">
        <v>39</v>
      </c>
      <c r="K149" s="9" t="s">
        <v>58</v>
      </c>
      <c r="L149" s="9" t="s">
        <v>417</v>
      </c>
      <c r="M149" s="9">
        <v>23</v>
      </c>
      <c r="N149" s="11"/>
      <c r="O149" s="32" t="str">
        <f t="shared" si="10"/>
        <v/>
      </c>
      <c r="P149" s="9">
        <v>664928</v>
      </c>
      <c r="Q149" s="9" t="s">
        <v>418</v>
      </c>
      <c r="R149" s="7"/>
      <c r="S149" s="9">
        <v>0</v>
      </c>
      <c r="T149" s="12">
        <v>0</v>
      </c>
      <c r="U149" s="9">
        <v>1</v>
      </c>
      <c r="V149">
        <f t="shared" si="0"/>
        <v>2018</v>
      </c>
      <c r="W149">
        <f t="shared" si="1"/>
        <v>8</v>
      </c>
      <c r="X149">
        <f t="shared" si="2"/>
        <v>1</v>
      </c>
      <c r="Y149" s="15"/>
      <c r="AB149" s="15"/>
      <c r="AC149" s="15"/>
      <c r="AJ149" s="13"/>
      <c r="AK149" s="14"/>
      <c r="AP149" s="13"/>
      <c r="AQ149" s="14"/>
      <c r="AT149" t="e">
        <f>VLOOKUP(A149,'Repeat TJ List'!A:A,1,FALSE)</f>
        <v>#N/A</v>
      </c>
    </row>
    <row r="150" spans="1:46" ht="13">
      <c r="A150" s="7" t="s">
        <v>419</v>
      </c>
      <c r="B150" s="78" t="str">
        <f t="shared" si="11"/>
        <v>Brent</v>
      </c>
      <c r="C150" s="78" t="str">
        <f t="shared" si="12"/>
        <v>Suter</v>
      </c>
      <c r="D150" s="78" t="str">
        <f t="shared" si="13"/>
        <v>suterbr</v>
      </c>
      <c r="E150" s="8">
        <v>43312</v>
      </c>
      <c r="F150" s="9" t="s">
        <v>127</v>
      </c>
      <c r="G150" s="9" t="s">
        <v>36</v>
      </c>
      <c r="H150" s="9" t="s">
        <v>37</v>
      </c>
      <c r="I150" s="9" t="s">
        <v>53</v>
      </c>
      <c r="J150" s="9" t="s">
        <v>39</v>
      </c>
      <c r="K150" s="9" t="s">
        <v>253</v>
      </c>
      <c r="L150" s="9" t="s">
        <v>125</v>
      </c>
      <c r="M150" s="9">
        <v>28</v>
      </c>
      <c r="N150" s="11">
        <v>43710</v>
      </c>
      <c r="O150" s="32">
        <f t="shared" si="10"/>
        <v>13</v>
      </c>
      <c r="P150" s="9">
        <v>608718</v>
      </c>
      <c r="Q150" s="9">
        <v>13942</v>
      </c>
      <c r="R150" s="7" t="s">
        <v>191</v>
      </c>
      <c r="S150" s="9">
        <v>0</v>
      </c>
      <c r="T150" s="12">
        <v>0</v>
      </c>
      <c r="U150" s="9">
        <v>1</v>
      </c>
      <c r="V150">
        <f t="shared" si="0"/>
        <v>2018</v>
      </c>
      <c r="W150">
        <f t="shared" si="1"/>
        <v>7</v>
      </c>
      <c r="X150">
        <f t="shared" si="2"/>
        <v>31</v>
      </c>
      <c r="Y150" s="15">
        <v>43488</v>
      </c>
      <c r="AB150" s="15">
        <v>43662</v>
      </c>
      <c r="AC150" s="15">
        <v>43675</v>
      </c>
      <c r="AJ150" s="13"/>
      <c r="AK150" s="14"/>
      <c r="AP150" s="13"/>
      <c r="AQ150" s="14"/>
      <c r="AT150" t="e">
        <f>VLOOKUP(A150,'Repeat TJ List'!A:A,1,FALSE)</f>
        <v>#N/A</v>
      </c>
    </row>
    <row r="151" spans="1:46" ht="13">
      <c r="A151" s="7" t="s">
        <v>420</v>
      </c>
      <c r="B151" s="78" t="str">
        <f t="shared" si="11"/>
        <v>Kendall</v>
      </c>
      <c r="C151" s="78" t="str">
        <f t="shared" si="12"/>
        <v>Graveman</v>
      </c>
      <c r="D151" s="78" t="str">
        <f t="shared" si="13"/>
        <v>graveke</v>
      </c>
      <c r="E151" s="8">
        <v>43311</v>
      </c>
      <c r="F151" s="9" t="s">
        <v>178</v>
      </c>
      <c r="G151" s="9" t="s">
        <v>95</v>
      </c>
      <c r="H151" s="9" t="s">
        <v>37</v>
      </c>
      <c r="I151" s="9" t="s">
        <v>38</v>
      </c>
      <c r="J151" s="9" t="s">
        <v>39</v>
      </c>
      <c r="K151" s="9" t="s">
        <v>49</v>
      </c>
      <c r="L151" s="9" t="s">
        <v>105</v>
      </c>
      <c r="M151" s="9">
        <v>27</v>
      </c>
      <c r="N151" s="11">
        <v>44039</v>
      </c>
      <c r="O151" s="32">
        <f t="shared" si="10"/>
        <v>24</v>
      </c>
      <c r="P151" s="9">
        <v>608665</v>
      </c>
      <c r="Q151" s="9">
        <v>15514</v>
      </c>
      <c r="R151" s="7" t="s">
        <v>42</v>
      </c>
      <c r="S151" s="9">
        <v>0</v>
      </c>
      <c r="T151" s="12">
        <v>0</v>
      </c>
      <c r="U151" s="9">
        <v>1</v>
      </c>
      <c r="V151">
        <f t="shared" si="0"/>
        <v>2018</v>
      </c>
      <c r="W151">
        <f t="shared" si="1"/>
        <v>7</v>
      </c>
      <c r="X151">
        <f t="shared" si="2"/>
        <v>30</v>
      </c>
      <c r="AC151" s="15">
        <v>43699</v>
      </c>
      <c r="AJ151" s="13"/>
      <c r="AK151" s="14"/>
      <c r="AP151" s="13"/>
      <c r="AQ151" s="14"/>
      <c r="AT151" t="e">
        <f>VLOOKUP(A151,'Repeat TJ List'!A:A,1,FALSE)</f>
        <v>#N/A</v>
      </c>
    </row>
    <row r="152" spans="1:46" ht="13">
      <c r="A152" s="7" t="s">
        <v>421</v>
      </c>
      <c r="B152" s="78" t="str">
        <f t="shared" si="11"/>
        <v>Garrett</v>
      </c>
      <c r="C152" s="78" t="str">
        <f t="shared" si="12"/>
        <v>Richards</v>
      </c>
      <c r="D152" s="78" t="str">
        <f t="shared" si="13"/>
        <v>richaga</v>
      </c>
      <c r="E152" s="8">
        <v>43305</v>
      </c>
      <c r="F152" s="9" t="s">
        <v>35</v>
      </c>
      <c r="G152" s="9" t="s">
        <v>36</v>
      </c>
      <c r="H152" s="9" t="s">
        <v>37</v>
      </c>
      <c r="I152" s="9" t="s">
        <v>38</v>
      </c>
      <c r="J152" s="9" t="s">
        <v>39</v>
      </c>
      <c r="K152" s="9" t="s">
        <v>122</v>
      </c>
      <c r="L152" s="9" t="s">
        <v>122</v>
      </c>
      <c r="M152" s="9">
        <v>30</v>
      </c>
      <c r="N152" s="11">
        <v>43724</v>
      </c>
      <c r="O152" s="32">
        <f t="shared" si="10"/>
        <v>14</v>
      </c>
      <c r="P152" s="9">
        <v>572070</v>
      </c>
      <c r="Q152" s="9">
        <v>9784</v>
      </c>
      <c r="R152" s="7" t="s">
        <v>46</v>
      </c>
      <c r="S152" s="9">
        <v>0</v>
      </c>
      <c r="T152" s="12">
        <v>0</v>
      </c>
      <c r="U152" s="9">
        <v>1</v>
      </c>
      <c r="V152">
        <f t="shared" si="0"/>
        <v>2018</v>
      </c>
      <c r="W152">
        <f t="shared" si="1"/>
        <v>7</v>
      </c>
      <c r="X152">
        <f t="shared" si="2"/>
        <v>24</v>
      </c>
      <c r="AC152" s="15">
        <v>43663</v>
      </c>
      <c r="AJ152" s="13"/>
      <c r="AK152" s="14"/>
      <c r="AP152" s="13"/>
      <c r="AQ152" s="14"/>
      <c r="AT152" t="e">
        <f>VLOOKUP(A152,'Repeat TJ List'!A:A,1,FALSE)</f>
        <v>#N/A</v>
      </c>
    </row>
    <row r="153" spans="1:46" ht="13">
      <c r="A153" s="7" t="s">
        <v>422</v>
      </c>
      <c r="B153" s="78" t="str">
        <f t="shared" si="11"/>
        <v>Austin</v>
      </c>
      <c r="C153" s="78" t="str">
        <f t="shared" si="12"/>
        <v>Franklin</v>
      </c>
      <c r="D153" s="78" t="str">
        <f t="shared" si="13"/>
        <v>frankau</v>
      </c>
      <c r="E153" s="8">
        <v>43305</v>
      </c>
      <c r="F153" s="9" t="s">
        <v>257</v>
      </c>
      <c r="G153" s="9" t="s">
        <v>115</v>
      </c>
      <c r="H153" s="9" t="s">
        <v>37</v>
      </c>
      <c r="I153" s="9" t="s">
        <v>38</v>
      </c>
      <c r="J153" s="9" t="s">
        <v>39</v>
      </c>
      <c r="K153" s="9" t="s">
        <v>58</v>
      </c>
      <c r="L153" s="9"/>
      <c r="M153" s="9">
        <v>20</v>
      </c>
      <c r="N153" s="11"/>
      <c r="O153" s="32" t="str">
        <f t="shared" si="10"/>
        <v/>
      </c>
      <c r="P153" s="9">
        <v>669140</v>
      </c>
      <c r="Q153" s="9" t="s">
        <v>423</v>
      </c>
      <c r="R153" s="7" t="s">
        <v>139</v>
      </c>
      <c r="S153" s="9">
        <v>0</v>
      </c>
      <c r="T153" s="12">
        <v>0</v>
      </c>
      <c r="U153" s="9">
        <v>1</v>
      </c>
      <c r="V153">
        <f t="shared" si="0"/>
        <v>2018</v>
      </c>
      <c r="W153">
        <f t="shared" si="1"/>
        <v>7</v>
      </c>
      <c r="X153">
        <f t="shared" si="2"/>
        <v>24</v>
      </c>
      <c r="AJ153" s="13"/>
      <c r="AK153" s="14"/>
      <c r="AP153" s="13"/>
      <c r="AQ153" s="14"/>
      <c r="AT153" t="e">
        <f>VLOOKUP(A153,'Repeat TJ List'!A:A,1,FALSE)</f>
        <v>#N/A</v>
      </c>
    </row>
    <row r="154" spans="1:46" ht="13">
      <c r="A154" s="7" t="s">
        <v>424</v>
      </c>
      <c r="B154" s="78" t="str">
        <f t="shared" si="11"/>
        <v>Graham</v>
      </c>
      <c r="C154" s="78" t="str">
        <f t="shared" si="12"/>
        <v>Lawson</v>
      </c>
      <c r="D154" s="78" t="str">
        <f t="shared" si="13"/>
        <v>lawsogr</v>
      </c>
      <c r="E154" s="15">
        <v>43304</v>
      </c>
      <c r="F154" s="9" t="s">
        <v>164</v>
      </c>
      <c r="G154" s="9" t="s">
        <v>63</v>
      </c>
      <c r="H154" s="9" t="s">
        <v>37</v>
      </c>
      <c r="I154" s="9" t="s">
        <v>38</v>
      </c>
      <c r="J154" s="9" t="s">
        <v>39</v>
      </c>
      <c r="K154" s="9" t="s">
        <v>415</v>
      </c>
      <c r="L154" s="9" t="s">
        <v>425</v>
      </c>
      <c r="M154" s="9">
        <v>22</v>
      </c>
      <c r="N154" s="11"/>
      <c r="O154" s="32" t="str">
        <f t="shared" si="10"/>
        <v/>
      </c>
      <c r="P154" s="9"/>
      <c r="Q154" s="9"/>
      <c r="R154" s="7"/>
      <c r="S154" s="9">
        <v>0</v>
      </c>
      <c r="T154" s="12">
        <v>0</v>
      </c>
      <c r="U154" s="9">
        <v>1</v>
      </c>
      <c r="V154">
        <f t="shared" si="0"/>
        <v>2018</v>
      </c>
      <c r="W154">
        <f t="shared" si="1"/>
        <v>7</v>
      </c>
      <c r="X154">
        <f t="shared" si="2"/>
        <v>23</v>
      </c>
      <c r="Y154" s="15"/>
      <c r="AC154" s="15"/>
      <c r="AJ154" s="13"/>
      <c r="AK154" s="14"/>
      <c r="AP154" s="13"/>
      <c r="AQ154" s="14"/>
      <c r="AT154" t="e">
        <f>VLOOKUP(A154,'Repeat TJ List'!A:A,1,FALSE)</f>
        <v>#N/A</v>
      </c>
    </row>
    <row r="155" spans="1:46" ht="13">
      <c r="A155" s="7" t="s">
        <v>426</v>
      </c>
      <c r="B155" s="78" t="str">
        <f t="shared" si="11"/>
        <v>Cam</v>
      </c>
      <c r="C155" s="78" t="str">
        <f t="shared" si="12"/>
        <v>Hill</v>
      </c>
      <c r="D155" s="78" t="str">
        <f t="shared" si="13"/>
        <v>hillca</v>
      </c>
      <c r="E155" s="8">
        <v>43301</v>
      </c>
      <c r="F155" s="9" t="s">
        <v>234</v>
      </c>
      <c r="G155" s="9" t="s">
        <v>95</v>
      </c>
      <c r="H155" s="9" t="s">
        <v>37</v>
      </c>
      <c r="I155" s="9" t="s">
        <v>38</v>
      </c>
      <c r="J155" s="9" t="s">
        <v>39</v>
      </c>
      <c r="K155" s="9" t="s">
        <v>122</v>
      </c>
      <c r="L155" s="9" t="s">
        <v>427</v>
      </c>
      <c r="M155" s="9">
        <v>24</v>
      </c>
      <c r="N155" s="11">
        <v>43647</v>
      </c>
      <c r="O155" s="32">
        <f t="shared" ref="O155:O218" si="14">IF(N155&gt;0,ROUND(((N155-E155)/365)*12,0),"")</f>
        <v>11</v>
      </c>
      <c r="P155" s="9">
        <v>657611</v>
      </c>
      <c r="Q155" s="9">
        <v>16840</v>
      </c>
      <c r="R155" s="7"/>
      <c r="S155" s="9">
        <v>0</v>
      </c>
      <c r="T155" s="12">
        <v>0</v>
      </c>
      <c r="U155" s="9">
        <v>1</v>
      </c>
      <c r="V155">
        <f t="shared" si="0"/>
        <v>2018</v>
      </c>
      <c r="W155">
        <f t="shared" si="1"/>
        <v>7</v>
      </c>
      <c r="X155">
        <f t="shared" si="2"/>
        <v>20</v>
      </c>
      <c r="Y155" s="15">
        <v>43435</v>
      </c>
      <c r="AC155" s="15">
        <v>43624</v>
      </c>
      <c r="AJ155" s="13"/>
      <c r="AK155" s="14"/>
      <c r="AP155" s="13"/>
      <c r="AQ155" s="14"/>
      <c r="AT155" t="e">
        <f>VLOOKUP(A155,'Repeat TJ List'!A:A,1,FALSE)</f>
        <v>#N/A</v>
      </c>
    </row>
    <row r="156" spans="1:46" ht="13">
      <c r="A156" s="7" t="s">
        <v>428</v>
      </c>
      <c r="B156" s="78" t="str">
        <f t="shared" si="11"/>
        <v>Kyle</v>
      </c>
      <c r="C156" s="78" t="str">
        <f t="shared" si="12"/>
        <v>Cody</v>
      </c>
      <c r="D156" s="78" t="str">
        <f t="shared" si="13"/>
        <v>codyky</v>
      </c>
      <c r="E156" s="8">
        <v>43300</v>
      </c>
      <c r="F156" s="9" t="s">
        <v>211</v>
      </c>
      <c r="G156" s="9" t="s">
        <v>128</v>
      </c>
      <c r="H156" s="9" t="s">
        <v>37</v>
      </c>
      <c r="I156" s="9" t="s">
        <v>38</v>
      </c>
      <c r="J156" s="9" t="s">
        <v>39</v>
      </c>
      <c r="K156" s="9" t="s">
        <v>429</v>
      </c>
      <c r="L156" s="9" t="s">
        <v>337</v>
      </c>
      <c r="M156" s="9">
        <v>23</v>
      </c>
      <c r="N156" s="11"/>
      <c r="O156" s="32" t="str">
        <f t="shared" si="14"/>
        <v/>
      </c>
      <c r="P156" s="9">
        <v>621129</v>
      </c>
      <c r="Q156" s="9" t="s">
        <v>430</v>
      </c>
      <c r="R156" s="7" t="s">
        <v>42</v>
      </c>
      <c r="S156" s="9">
        <v>0</v>
      </c>
      <c r="T156" s="12">
        <v>0</v>
      </c>
      <c r="U156" s="9">
        <v>1</v>
      </c>
      <c r="V156">
        <f t="shared" si="0"/>
        <v>2018</v>
      </c>
      <c r="W156">
        <f t="shared" si="1"/>
        <v>7</v>
      </c>
      <c r="X156">
        <f t="shared" si="2"/>
        <v>19</v>
      </c>
      <c r="AJ156" s="13"/>
      <c r="AK156" s="14"/>
      <c r="AP156" s="13"/>
      <c r="AQ156" s="14"/>
      <c r="AT156" t="e">
        <f>VLOOKUP(A156,'Repeat TJ List'!A:A,1,FALSE)</f>
        <v>#N/A</v>
      </c>
    </row>
    <row r="157" spans="1:46" ht="13">
      <c r="A157" s="7" t="s">
        <v>431</v>
      </c>
      <c r="B157" s="78" t="str">
        <f t="shared" si="11"/>
        <v>Micker</v>
      </c>
      <c r="C157" s="78" t="str">
        <f t="shared" si="12"/>
        <v>Adolfo</v>
      </c>
      <c r="D157" s="78" t="str">
        <f t="shared" si="13"/>
        <v>adolfmi</v>
      </c>
      <c r="E157" s="8">
        <v>43298</v>
      </c>
      <c r="F157" s="9" t="s">
        <v>62</v>
      </c>
      <c r="G157" s="9" t="s">
        <v>91</v>
      </c>
      <c r="H157" s="9" t="s">
        <v>131</v>
      </c>
      <c r="I157" s="9" t="s">
        <v>38</v>
      </c>
      <c r="J157" s="9" t="s">
        <v>108</v>
      </c>
      <c r="K157" s="9"/>
      <c r="L157" s="9"/>
      <c r="M157" s="9">
        <v>21</v>
      </c>
      <c r="N157" s="11">
        <v>43560</v>
      </c>
      <c r="O157" s="32">
        <f t="shared" si="14"/>
        <v>9</v>
      </c>
      <c r="P157" s="9">
        <v>650520</v>
      </c>
      <c r="Q157" s="9" t="s">
        <v>432</v>
      </c>
      <c r="R157" s="7" t="s">
        <v>191</v>
      </c>
      <c r="S157" s="9">
        <v>0</v>
      </c>
      <c r="T157" s="12">
        <v>0</v>
      </c>
      <c r="U157" s="9">
        <v>1</v>
      </c>
      <c r="V157">
        <f t="shared" si="0"/>
        <v>2018</v>
      </c>
      <c r="W157">
        <f t="shared" si="1"/>
        <v>7</v>
      </c>
      <c r="X157">
        <f t="shared" si="2"/>
        <v>17</v>
      </c>
      <c r="AJ157" s="13"/>
      <c r="AK157" s="14"/>
      <c r="AP157" s="13"/>
      <c r="AQ157" s="14"/>
      <c r="AT157" t="e">
        <f>VLOOKUP(A157,'Repeat TJ List'!A:A,1,FALSE)</f>
        <v>#N/A</v>
      </c>
    </row>
    <row r="158" spans="1:46" ht="13">
      <c r="A158" s="7" t="s">
        <v>433</v>
      </c>
      <c r="B158" s="78" t="str">
        <f t="shared" si="11"/>
        <v>John</v>
      </c>
      <c r="C158" s="78" t="str">
        <f t="shared" si="12"/>
        <v>Lamb</v>
      </c>
      <c r="D158" s="78" t="str">
        <f t="shared" si="13"/>
        <v>lambjo</v>
      </c>
      <c r="E158" s="8">
        <v>43291</v>
      </c>
      <c r="F158" s="9" t="s">
        <v>35</v>
      </c>
      <c r="G158" s="9" t="s">
        <v>36</v>
      </c>
      <c r="H158" s="9" t="s">
        <v>37</v>
      </c>
      <c r="I158" s="9" t="s">
        <v>53</v>
      </c>
      <c r="J158" s="9" t="s">
        <v>39</v>
      </c>
      <c r="K158" s="9" t="s">
        <v>45</v>
      </c>
      <c r="L158" s="9"/>
      <c r="M158" s="9">
        <v>27</v>
      </c>
      <c r="N158" s="11"/>
      <c r="O158" s="32" t="str">
        <f t="shared" si="14"/>
        <v/>
      </c>
      <c r="P158" s="9">
        <v>543424</v>
      </c>
      <c r="Q158" s="9">
        <v>8493</v>
      </c>
      <c r="R158" s="7" t="s">
        <v>46</v>
      </c>
      <c r="S158" s="9">
        <v>0</v>
      </c>
      <c r="T158" s="12">
        <v>0</v>
      </c>
      <c r="U158" s="9">
        <v>1</v>
      </c>
      <c r="V158">
        <f t="shared" si="0"/>
        <v>2018</v>
      </c>
      <c r="W158">
        <f t="shared" si="1"/>
        <v>7</v>
      </c>
      <c r="X158">
        <f t="shared" si="2"/>
        <v>10</v>
      </c>
      <c r="AJ158" s="13"/>
      <c r="AK158" s="14"/>
      <c r="AP158" s="13"/>
      <c r="AQ158" s="14"/>
      <c r="AT158" t="str">
        <f>VLOOKUP(A158,'Repeat TJ List'!A:A,1,FALSE)</f>
        <v>John Lamb</v>
      </c>
    </row>
    <row r="159" spans="1:46" ht="13">
      <c r="A159" s="7" t="s">
        <v>434</v>
      </c>
      <c r="B159" s="78" t="str">
        <f t="shared" si="11"/>
        <v>Sam</v>
      </c>
      <c r="C159" s="78" t="str">
        <f t="shared" si="12"/>
        <v>Carlson</v>
      </c>
      <c r="D159" s="78" t="str">
        <f t="shared" si="13"/>
        <v>carlssa</v>
      </c>
      <c r="E159" s="8">
        <v>43283</v>
      </c>
      <c r="F159" s="9" t="s">
        <v>100</v>
      </c>
      <c r="G159" s="9" t="s">
        <v>128</v>
      </c>
      <c r="H159" s="9" t="s">
        <v>37</v>
      </c>
      <c r="I159" s="9" t="s">
        <v>38</v>
      </c>
      <c r="J159" s="9" t="s">
        <v>39</v>
      </c>
      <c r="K159" s="9" t="s">
        <v>179</v>
      </c>
      <c r="L159" s="9"/>
      <c r="M159" s="9">
        <v>19</v>
      </c>
      <c r="N159" s="11"/>
      <c r="O159" s="32" t="str">
        <f t="shared" si="14"/>
        <v/>
      </c>
      <c r="P159" s="9">
        <v>672277</v>
      </c>
      <c r="Q159" s="9" t="s">
        <v>435</v>
      </c>
      <c r="R159" s="7" t="s">
        <v>42</v>
      </c>
      <c r="S159" s="9">
        <v>0</v>
      </c>
      <c r="T159" s="12">
        <v>0</v>
      </c>
      <c r="U159" s="9">
        <v>1</v>
      </c>
      <c r="V159">
        <f t="shared" si="0"/>
        <v>2018</v>
      </c>
      <c r="W159">
        <f t="shared" si="1"/>
        <v>7</v>
      </c>
      <c r="X159">
        <f t="shared" si="2"/>
        <v>2</v>
      </c>
      <c r="AB159" s="15">
        <v>43882</v>
      </c>
      <c r="AJ159" s="13"/>
      <c r="AK159" s="14"/>
      <c r="AP159" s="13"/>
      <c r="AQ159" s="14"/>
      <c r="AT159" t="e">
        <f>VLOOKUP(A159,'Repeat TJ List'!A:A,1,FALSE)</f>
        <v>#N/A</v>
      </c>
    </row>
    <row r="160" spans="1:46" ht="13">
      <c r="A160" s="7" t="s">
        <v>436</v>
      </c>
      <c r="B160" s="78" t="str">
        <f t="shared" si="11"/>
        <v>Brandon</v>
      </c>
      <c r="C160" s="78" t="str">
        <f t="shared" si="12"/>
        <v>Leibrandt</v>
      </c>
      <c r="D160" s="78" t="str">
        <f t="shared" si="13"/>
        <v>leibrbr</v>
      </c>
      <c r="E160" s="8">
        <v>43282</v>
      </c>
      <c r="F160" s="9" t="s">
        <v>124</v>
      </c>
      <c r="G160" s="9" t="s">
        <v>95</v>
      </c>
      <c r="H160" s="9" t="s">
        <v>37</v>
      </c>
      <c r="I160" s="9" t="s">
        <v>53</v>
      </c>
      <c r="J160" s="9" t="s">
        <v>39</v>
      </c>
      <c r="K160" s="9" t="s">
        <v>203</v>
      </c>
      <c r="L160" s="9" t="s">
        <v>417</v>
      </c>
      <c r="M160" s="9">
        <v>25</v>
      </c>
      <c r="N160" s="11"/>
      <c r="O160" s="32" t="str">
        <f t="shared" si="14"/>
        <v/>
      </c>
      <c r="P160" s="9">
        <v>605335</v>
      </c>
      <c r="Q160" s="9" t="s">
        <v>437</v>
      </c>
      <c r="R160" s="7"/>
      <c r="S160" s="9">
        <v>0</v>
      </c>
      <c r="T160" s="12">
        <v>0</v>
      </c>
      <c r="U160" s="9">
        <v>1</v>
      </c>
      <c r="V160">
        <f t="shared" si="0"/>
        <v>2018</v>
      </c>
      <c r="W160">
        <f t="shared" si="1"/>
        <v>7</v>
      </c>
      <c r="X160">
        <f t="shared" si="2"/>
        <v>1</v>
      </c>
      <c r="AJ160" s="13"/>
      <c r="AK160" s="14"/>
      <c r="AP160" s="13"/>
      <c r="AQ160" s="14"/>
      <c r="AT160" t="e">
        <f>VLOOKUP(A160,'Repeat TJ List'!A:A,1,FALSE)</f>
        <v>#N/A</v>
      </c>
    </row>
    <row r="161" spans="1:46" ht="13">
      <c r="A161" s="7" t="s">
        <v>438</v>
      </c>
      <c r="B161" s="78" t="str">
        <f t="shared" si="11"/>
        <v>Kyri</v>
      </c>
      <c r="C161" s="78" t="str">
        <f t="shared" si="12"/>
        <v>Washington</v>
      </c>
      <c r="D161" s="78" t="str">
        <f t="shared" si="13"/>
        <v>washiky</v>
      </c>
      <c r="E161" s="8">
        <v>43279</v>
      </c>
      <c r="F161" s="9" t="s">
        <v>67</v>
      </c>
      <c r="G161" s="9" t="s">
        <v>165</v>
      </c>
      <c r="H161" s="9" t="s">
        <v>131</v>
      </c>
      <c r="I161" s="9" t="s">
        <v>38</v>
      </c>
      <c r="J161" s="9" t="s">
        <v>39</v>
      </c>
      <c r="K161" s="9" t="s">
        <v>302</v>
      </c>
      <c r="L161" s="9" t="s">
        <v>439</v>
      </c>
      <c r="M161" s="9">
        <v>23</v>
      </c>
      <c r="N161" s="11"/>
      <c r="O161" s="32" t="str">
        <f t="shared" si="14"/>
        <v/>
      </c>
      <c r="P161" s="9">
        <v>664038</v>
      </c>
      <c r="Q161" s="9" t="s">
        <v>440</v>
      </c>
      <c r="R161" s="7" t="s">
        <v>139</v>
      </c>
      <c r="S161" s="9">
        <v>0</v>
      </c>
      <c r="T161" s="12">
        <v>0</v>
      </c>
      <c r="U161" s="9">
        <v>1</v>
      </c>
      <c r="V161">
        <f t="shared" si="0"/>
        <v>2018</v>
      </c>
      <c r="W161">
        <f t="shared" si="1"/>
        <v>6</v>
      </c>
      <c r="X161">
        <f t="shared" si="2"/>
        <v>28</v>
      </c>
      <c r="AJ161" s="13"/>
      <c r="AK161" s="14"/>
      <c r="AP161" s="13"/>
      <c r="AQ161" s="14"/>
      <c r="AT161" t="e">
        <f>VLOOKUP(A161,'Repeat TJ List'!A:A,1,FALSE)</f>
        <v>#N/A</v>
      </c>
    </row>
    <row r="162" spans="1:46" ht="13">
      <c r="A162" s="7" t="s">
        <v>441</v>
      </c>
      <c r="B162" s="78" t="str">
        <f t="shared" si="11"/>
        <v>Brandon</v>
      </c>
      <c r="C162" s="78" t="str">
        <f t="shared" si="12"/>
        <v>Koch</v>
      </c>
      <c r="D162" s="78" t="str">
        <f t="shared" si="13"/>
        <v>kochbr</v>
      </c>
      <c r="E162" s="8">
        <v>43277</v>
      </c>
      <c r="F162" s="9" t="s">
        <v>257</v>
      </c>
      <c r="G162" s="9" t="s">
        <v>91</v>
      </c>
      <c r="H162" s="9" t="s">
        <v>37</v>
      </c>
      <c r="I162" s="9" t="s">
        <v>38</v>
      </c>
      <c r="J162" s="9" t="s">
        <v>39</v>
      </c>
      <c r="K162" s="9" t="s">
        <v>40</v>
      </c>
      <c r="L162" s="9" t="s">
        <v>325</v>
      </c>
      <c r="M162" s="9">
        <v>24</v>
      </c>
      <c r="N162" s="11"/>
      <c r="O162" s="32" t="str">
        <f t="shared" si="14"/>
        <v/>
      </c>
      <c r="P162" s="9">
        <v>664125</v>
      </c>
      <c r="Q162" s="9" t="s">
        <v>442</v>
      </c>
      <c r="R162" s="7"/>
      <c r="S162" s="9">
        <v>0</v>
      </c>
      <c r="T162" s="12">
        <v>0</v>
      </c>
      <c r="U162" s="9">
        <v>1</v>
      </c>
      <c r="V162">
        <f t="shared" si="0"/>
        <v>2018</v>
      </c>
      <c r="W162">
        <f t="shared" si="1"/>
        <v>6</v>
      </c>
      <c r="X162">
        <f t="shared" si="2"/>
        <v>26</v>
      </c>
      <c r="AJ162" s="13"/>
      <c r="AK162" s="14"/>
      <c r="AP162" s="13"/>
      <c r="AQ162" s="14"/>
      <c r="AT162" t="e">
        <f>VLOOKUP(A162,'Repeat TJ List'!A:A,1,FALSE)</f>
        <v>#N/A</v>
      </c>
    </row>
    <row r="163" spans="1:46" ht="13">
      <c r="A163" s="7" t="s">
        <v>443</v>
      </c>
      <c r="B163" s="78" t="str">
        <f t="shared" si="11"/>
        <v>Mitchell</v>
      </c>
      <c r="C163" s="78" t="str">
        <f t="shared" si="12"/>
        <v>Kilkenny</v>
      </c>
      <c r="D163" s="78" t="str">
        <f t="shared" si="13"/>
        <v>kilkemi</v>
      </c>
      <c r="E163" s="8">
        <v>43276</v>
      </c>
      <c r="F163" s="9" t="s">
        <v>44</v>
      </c>
      <c r="G163" s="9" t="s">
        <v>63</v>
      </c>
      <c r="H163" s="9" t="s">
        <v>37</v>
      </c>
      <c r="I163" s="9" t="s">
        <v>38</v>
      </c>
      <c r="J163" s="9" t="s">
        <v>39</v>
      </c>
      <c r="K163" s="9" t="s">
        <v>40</v>
      </c>
      <c r="L163" s="9" t="s">
        <v>201</v>
      </c>
      <c r="M163" s="9">
        <v>21</v>
      </c>
      <c r="N163" s="11">
        <v>43634</v>
      </c>
      <c r="O163" s="32">
        <f t="shared" si="14"/>
        <v>12</v>
      </c>
      <c r="P163" s="9">
        <v>669435</v>
      </c>
      <c r="Q163" s="9" t="s">
        <v>444</v>
      </c>
      <c r="R163" s="7"/>
      <c r="S163" s="9">
        <v>0</v>
      </c>
      <c r="T163" s="12">
        <v>0</v>
      </c>
      <c r="U163" s="9">
        <v>1</v>
      </c>
      <c r="V163">
        <f t="shared" si="0"/>
        <v>2018</v>
      </c>
      <c r="W163">
        <f t="shared" si="1"/>
        <v>6</v>
      </c>
      <c r="X163">
        <f t="shared" si="2"/>
        <v>25</v>
      </c>
      <c r="AC163" s="15">
        <v>43634</v>
      </c>
      <c r="AJ163" s="13"/>
      <c r="AK163" s="14"/>
      <c r="AP163" s="13"/>
      <c r="AQ163" s="14"/>
      <c r="AT163" t="e">
        <f>VLOOKUP(A163,'Repeat TJ List'!A:A,1,FALSE)</f>
        <v>#N/A</v>
      </c>
    </row>
    <row r="164" spans="1:46" ht="13">
      <c r="A164" s="7" t="s">
        <v>445</v>
      </c>
      <c r="B164" s="78" t="str">
        <f t="shared" si="11"/>
        <v>Alex</v>
      </c>
      <c r="C164" s="78" t="str">
        <f t="shared" si="12"/>
        <v>Speas</v>
      </c>
      <c r="D164" s="78" t="str">
        <f t="shared" si="13"/>
        <v>speasal</v>
      </c>
      <c r="E164" s="8">
        <v>43276</v>
      </c>
      <c r="F164" s="9" t="s">
        <v>211</v>
      </c>
      <c r="G164" s="9" t="s">
        <v>115</v>
      </c>
      <c r="H164" s="9" t="s">
        <v>37</v>
      </c>
      <c r="I164" s="9" t="s">
        <v>38</v>
      </c>
      <c r="J164" s="9" t="s">
        <v>39</v>
      </c>
      <c r="K164" s="9" t="s">
        <v>203</v>
      </c>
      <c r="L164" s="9"/>
      <c r="M164" s="9">
        <v>20</v>
      </c>
      <c r="N164" s="11"/>
      <c r="O164" s="32" t="str">
        <f t="shared" si="14"/>
        <v/>
      </c>
      <c r="P164" s="9">
        <v>666208</v>
      </c>
      <c r="Q164" s="9" t="s">
        <v>446</v>
      </c>
      <c r="R164" s="7"/>
      <c r="S164" s="9">
        <v>0</v>
      </c>
      <c r="T164" s="12">
        <v>0</v>
      </c>
      <c r="U164" s="9">
        <v>1</v>
      </c>
      <c r="V164">
        <f t="shared" si="0"/>
        <v>2018</v>
      </c>
      <c r="W164">
        <f t="shared" si="1"/>
        <v>6</v>
      </c>
      <c r="X164">
        <f t="shared" si="2"/>
        <v>25</v>
      </c>
      <c r="AC164" s="15">
        <v>43644</v>
      </c>
      <c r="AJ164" s="13"/>
      <c r="AK164" s="14"/>
      <c r="AP164" s="13"/>
      <c r="AQ164" s="14"/>
      <c r="AT164" t="e">
        <f>VLOOKUP(A164,'Repeat TJ List'!A:A,1,FALSE)</f>
        <v>#N/A</v>
      </c>
    </row>
    <row r="165" spans="1:46" ht="13">
      <c r="A165" s="7" t="s">
        <v>447</v>
      </c>
      <c r="B165" s="78" t="str">
        <f t="shared" si="11"/>
        <v>Patrick</v>
      </c>
      <c r="C165" s="78" t="str">
        <f t="shared" si="12"/>
        <v>Riehl</v>
      </c>
      <c r="D165" s="78" t="str">
        <f t="shared" si="13"/>
        <v>riehlpa</v>
      </c>
      <c r="E165" s="8">
        <v>43273</v>
      </c>
      <c r="F165" s="9" t="s">
        <v>187</v>
      </c>
      <c r="G165" s="9" t="s">
        <v>115</v>
      </c>
      <c r="H165" s="9" t="s">
        <v>37</v>
      </c>
      <c r="I165" s="9" t="s">
        <v>38</v>
      </c>
      <c r="J165" s="9" t="s">
        <v>39</v>
      </c>
      <c r="K165" s="9" t="s">
        <v>253</v>
      </c>
      <c r="L165" s="9" t="s">
        <v>448</v>
      </c>
      <c r="M165" s="9">
        <v>24</v>
      </c>
      <c r="N165" s="11"/>
      <c r="O165" s="32" t="str">
        <f t="shared" si="14"/>
        <v/>
      </c>
      <c r="P165" s="9">
        <v>669278</v>
      </c>
      <c r="Q165" s="9" t="s">
        <v>449</v>
      </c>
      <c r="R165" s="7"/>
      <c r="S165" s="9">
        <v>0</v>
      </c>
      <c r="T165" s="12">
        <v>0</v>
      </c>
      <c r="U165" s="9">
        <v>1</v>
      </c>
      <c r="V165">
        <f t="shared" si="0"/>
        <v>2018</v>
      </c>
      <c r="W165">
        <f t="shared" si="1"/>
        <v>6</v>
      </c>
      <c r="X165">
        <f t="shared" si="2"/>
        <v>22</v>
      </c>
      <c r="AJ165" s="13"/>
      <c r="AK165" s="14"/>
      <c r="AP165" s="13"/>
      <c r="AQ165" s="14"/>
      <c r="AT165" t="e">
        <f>VLOOKUP(A165,'Repeat TJ List'!A:A,1,FALSE)</f>
        <v>#N/A</v>
      </c>
    </row>
    <row r="166" spans="1:46" ht="13">
      <c r="A166" s="7" t="s">
        <v>450</v>
      </c>
      <c r="B166" s="78" t="str">
        <f t="shared" si="11"/>
        <v>Chris</v>
      </c>
      <c r="C166" s="78" t="str">
        <f t="shared" si="12"/>
        <v>Mathewson</v>
      </c>
      <c r="D166" s="78" t="str">
        <f t="shared" si="13"/>
        <v>mathech</v>
      </c>
      <c r="E166" s="8">
        <v>43273</v>
      </c>
      <c r="F166" s="9" t="s">
        <v>306</v>
      </c>
      <c r="G166" s="9" t="s">
        <v>91</v>
      </c>
      <c r="H166" s="9" t="s">
        <v>37</v>
      </c>
      <c r="I166" s="9" t="s">
        <v>38</v>
      </c>
      <c r="J166" s="9" t="s">
        <v>39</v>
      </c>
      <c r="K166" s="9" t="s">
        <v>45</v>
      </c>
      <c r="L166" s="9" t="s">
        <v>451</v>
      </c>
      <c r="M166" s="9">
        <v>23</v>
      </c>
      <c r="N166" s="11"/>
      <c r="O166" s="32" t="str">
        <f t="shared" si="14"/>
        <v/>
      </c>
      <c r="P166" s="9">
        <v>656693</v>
      </c>
      <c r="Q166" s="9" t="s">
        <v>452</v>
      </c>
      <c r="R166" s="7"/>
      <c r="S166" s="9">
        <v>0</v>
      </c>
      <c r="T166" s="12">
        <v>0</v>
      </c>
      <c r="U166" s="9">
        <v>1</v>
      </c>
      <c r="V166">
        <f t="shared" si="0"/>
        <v>2018</v>
      </c>
      <c r="W166">
        <f t="shared" si="1"/>
        <v>6</v>
      </c>
      <c r="X166">
        <f t="shared" si="2"/>
        <v>22</v>
      </c>
      <c r="AJ166" s="13"/>
      <c r="AK166" s="14"/>
      <c r="AP166" s="13"/>
      <c r="AQ166" s="14"/>
      <c r="AT166" t="e">
        <f>VLOOKUP(A166,'Repeat TJ List'!A:A,1,FALSE)</f>
        <v>#N/A</v>
      </c>
    </row>
    <row r="167" spans="1:46" ht="13">
      <c r="A167" s="7" t="s">
        <v>453</v>
      </c>
      <c r="B167" s="78" t="str">
        <f t="shared" si="11"/>
        <v>Sam</v>
      </c>
      <c r="C167" s="78" t="str">
        <f t="shared" si="12"/>
        <v>Fuller</v>
      </c>
      <c r="D167" s="78" t="str">
        <f t="shared" si="13"/>
        <v>fullesa</v>
      </c>
      <c r="E167" s="8">
        <v>43270</v>
      </c>
      <c r="F167" s="9" t="s">
        <v>35</v>
      </c>
      <c r="G167" s="9" t="s">
        <v>128</v>
      </c>
      <c r="H167" s="9" t="s">
        <v>37</v>
      </c>
      <c r="I167" s="9" t="s">
        <v>38</v>
      </c>
      <c r="J167" s="9" t="s">
        <v>39</v>
      </c>
      <c r="K167" s="9" t="s">
        <v>203</v>
      </c>
      <c r="L167" s="9"/>
      <c r="M167" s="9">
        <v>19</v>
      </c>
      <c r="N167" s="11"/>
      <c r="O167" s="32" t="str">
        <f t="shared" si="14"/>
        <v/>
      </c>
      <c r="P167" s="9">
        <v>676672</v>
      </c>
      <c r="Q167" s="9" t="s">
        <v>454</v>
      </c>
      <c r="R167" s="7" t="s">
        <v>139</v>
      </c>
      <c r="S167" s="9">
        <v>0</v>
      </c>
      <c r="T167" s="12">
        <v>0</v>
      </c>
      <c r="U167" s="9">
        <v>1</v>
      </c>
      <c r="V167">
        <f t="shared" si="0"/>
        <v>2018</v>
      </c>
      <c r="W167">
        <f t="shared" si="1"/>
        <v>6</v>
      </c>
      <c r="X167">
        <f t="shared" si="2"/>
        <v>19</v>
      </c>
      <c r="AJ167" s="13"/>
      <c r="AK167" s="14"/>
      <c r="AP167" s="13"/>
      <c r="AQ167" s="14"/>
      <c r="AT167" t="e">
        <f>VLOOKUP(A167,'Repeat TJ List'!A:A,1,FALSE)</f>
        <v>#N/A</v>
      </c>
    </row>
    <row r="168" spans="1:46" ht="13">
      <c r="A168" s="7" t="s">
        <v>455</v>
      </c>
      <c r="B168" s="78" t="str">
        <f t="shared" si="11"/>
        <v>Anthony</v>
      </c>
      <c r="C168" s="78" t="str">
        <f t="shared" si="12"/>
        <v>Banda</v>
      </c>
      <c r="D168" s="78" t="str">
        <f t="shared" si="13"/>
        <v>bandaan</v>
      </c>
      <c r="E168" s="8">
        <v>43265</v>
      </c>
      <c r="F168" s="9" t="s">
        <v>257</v>
      </c>
      <c r="G168" s="9" t="s">
        <v>95</v>
      </c>
      <c r="H168" s="9" t="s">
        <v>37</v>
      </c>
      <c r="I168" s="9" t="s">
        <v>53</v>
      </c>
      <c r="J168" s="9" t="s">
        <v>39</v>
      </c>
      <c r="K168" s="9" t="s">
        <v>40</v>
      </c>
      <c r="L168" s="9" t="s">
        <v>456</v>
      </c>
      <c r="M168" s="9">
        <v>24</v>
      </c>
      <c r="N168" s="11">
        <v>43660</v>
      </c>
      <c r="O168" s="32">
        <f t="shared" si="14"/>
        <v>13</v>
      </c>
      <c r="P168" s="9">
        <v>607455</v>
      </c>
      <c r="Q168" s="9">
        <v>14706</v>
      </c>
      <c r="R168" s="7" t="s">
        <v>139</v>
      </c>
      <c r="S168" s="9">
        <v>0</v>
      </c>
      <c r="T168" s="12">
        <v>0</v>
      </c>
      <c r="U168" s="9">
        <v>1</v>
      </c>
      <c r="V168">
        <f t="shared" si="0"/>
        <v>2018</v>
      </c>
      <c r="W168">
        <f t="shared" si="1"/>
        <v>6</v>
      </c>
      <c r="X168">
        <f t="shared" si="2"/>
        <v>14</v>
      </c>
      <c r="Z168" s="15">
        <v>43503</v>
      </c>
      <c r="AC168" s="15">
        <v>43639</v>
      </c>
      <c r="AJ168" s="13"/>
      <c r="AK168" s="14"/>
      <c r="AP168" s="13"/>
      <c r="AQ168" s="14"/>
      <c r="AT168" t="e">
        <f>VLOOKUP(A168,'Repeat TJ List'!A:A,1,FALSE)</f>
        <v>#N/A</v>
      </c>
    </row>
    <row r="169" spans="1:46" ht="13">
      <c r="A169" s="16" t="s">
        <v>457</v>
      </c>
      <c r="B169" s="78" t="str">
        <f t="shared" si="11"/>
        <v>Jose</v>
      </c>
      <c r="C169" s="78" t="str">
        <f t="shared" si="12"/>
        <v>Adames</v>
      </c>
      <c r="D169" s="78" t="str">
        <f t="shared" si="13"/>
        <v>adamejo</v>
      </c>
      <c r="E169" s="29">
        <v>43265</v>
      </c>
      <c r="F169" s="18" t="s">
        <v>187</v>
      </c>
      <c r="G169" s="18" t="s">
        <v>115</v>
      </c>
      <c r="H169" s="18" t="s">
        <v>37</v>
      </c>
      <c r="I169" s="18" t="s">
        <v>38</v>
      </c>
      <c r="J169" s="18" t="s">
        <v>108</v>
      </c>
      <c r="K169" s="18"/>
      <c r="L169" s="18"/>
      <c r="M169" s="30">
        <v>25</v>
      </c>
      <c r="N169" s="19"/>
      <c r="O169" s="32" t="str">
        <f t="shared" si="14"/>
        <v/>
      </c>
      <c r="P169" s="18">
        <v>600853</v>
      </c>
      <c r="Q169" s="18" t="s">
        <v>458</v>
      </c>
      <c r="R169" s="16"/>
      <c r="S169" s="18">
        <v>0</v>
      </c>
      <c r="T169" s="20">
        <v>0</v>
      </c>
      <c r="U169" s="18">
        <v>1</v>
      </c>
      <c r="V169" s="21">
        <f t="shared" si="0"/>
        <v>2018</v>
      </c>
      <c r="W169" s="21">
        <f t="shared" si="1"/>
        <v>6</v>
      </c>
      <c r="X169" s="21">
        <f t="shared" si="2"/>
        <v>14</v>
      </c>
      <c r="Y169" s="22"/>
      <c r="Z169" s="23"/>
      <c r="AA169" s="23"/>
      <c r="AB169" s="17"/>
      <c r="AC169" s="28">
        <v>43703</v>
      </c>
      <c r="AD169" s="23"/>
      <c r="AE169" s="23"/>
      <c r="AF169" s="23"/>
      <c r="AG169" s="23"/>
      <c r="AH169" s="23"/>
      <c r="AI169" s="23"/>
      <c r="AJ169" s="24"/>
      <c r="AK169" s="25"/>
      <c r="AL169" s="23"/>
      <c r="AM169" s="23"/>
      <c r="AN169" s="23"/>
      <c r="AO169" s="23"/>
      <c r="AP169" s="24"/>
      <c r="AQ169" s="25"/>
      <c r="AR169" s="23"/>
      <c r="AS169" s="23"/>
      <c r="AT169" t="str">
        <f>VLOOKUP(A169,'Repeat TJ List'!A:A,1,FALSE)</f>
        <v>Jose Adames</v>
      </c>
    </row>
    <row r="170" spans="1:46" ht="13">
      <c r="A170" s="7" t="s">
        <v>459</v>
      </c>
      <c r="B170" s="78" t="str">
        <f t="shared" si="11"/>
        <v>Sam</v>
      </c>
      <c r="C170" s="78" t="str">
        <f t="shared" si="12"/>
        <v>Bordner</v>
      </c>
      <c r="D170" s="78" t="str">
        <f t="shared" si="13"/>
        <v>bordnsa</v>
      </c>
      <c r="E170" s="15">
        <v>43263</v>
      </c>
      <c r="F170" s="9" t="s">
        <v>157</v>
      </c>
      <c r="G170" s="9" t="s">
        <v>63</v>
      </c>
      <c r="H170" s="9" t="s">
        <v>37</v>
      </c>
      <c r="I170" s="9" t="s">
        <v>38</v>
      </c>
      <c r="J170" s="9" t="s">
        <v>39</v>
      </c>
      <c r="K170" s="9" t="s">
        <v>253</v>
      </c>
      <c r="L170" s="9" t="s">
        <v>199</v>
      </c>
      <c r="M170" s="9">
        <v>21</v>
      </c>
      <c r="N170" s="11"/>
      <c r="O170" s="32" t="str">
        <f t="shared" si="14"/>
        <v/>
      </c>
      <c r="P170" s="9">
        <v>663778</v>
      </c>
      <c r="Q170" s="9"/>
      <c r="R170" s="7"/>
      <c r="S170" s="9">
        <v>0</v>
      </c>
      <c r="T170" s="12">
        <v>0</v>
      </c>
      <c r="U170" s="9">
        <v>1</v>
      </c>
      <c r="V170">
        <f t="shared" si="0"/>
        <v>2018</v>
      </c>
      <c r="W170">
        <f t="shared" si="1"/>
        <v>6</v>
      </c>
      <c r="X170">
        <f t="shared" si="2"/>
        <v>12</v>
      </c>
      <c r="Y170" s="15">
        <v>43435</v>
      </c>
      <c r="Z170" s="15">
        <v>43579</v>
      </c>
      <c r="AJ170" s="13"/>
      <c r="AK170" s="14"/>
      <c r="AP170" s="13"/>
      <c r="AQ170" s="14"/>
      <c r="AT170" t="e">
        <f>VLOOKUP(A170,'Repeat TJ List'!A:A,1,FALSE)</f>
        <v>#N/A</v>
      </c>
    </row>
    <row r="171" spans="1:46" ht="13">
      <c r="A171" s="7" t="s">
        <v>460</v>
      </c>
      <c r="B171" s="78" t="str">
        <f t="shared" si="11"/>
        <v>Drew</v>
      </c>
      <c r="C171" s="78" t="str">
        <f t="shared" si="12"/>
        <v>Strotman</v>
      </c>
      <c r="D171" s="78" t="str">
        <f t="shared" si="13"/>
        <v>strotdr</v>
      </c>
      <c r="E171" s="8">
        <v>43262</v>
      </c>
      <c r="F171" s="9" t="s">
        <v>257</v>
      </c>
      <c r="G171" s="9" t="s">
        <v>115</v>
      </c>
      <c r="H171" s="9" t="s">
        <v>37</v>
      </c>
      <c r="I171" s="9" t="s">
        <v>38</v>
      </c>
      <c r="J171" s="9" t="s">
        <v>39</v>
      </c>
      <c r="K171" s="9" t="s">
        <v>45</v>
      </c>
      <c r="L171" s="9" t="s">
        <v>461</v>
      </c>
      <c r="M171" s="9">
        <v>21</v>
      </c>
      <c r="N171" s="11">
        <v>43680</v>
      </c>
      <c r="O171" s="32">
        <f t="shared" si="14"/>
        <v>14</v>
      </c>
      <c r="P171" s="9">
        <v>675977</v>
      </c>
      <c r="Q171" s="9" t="s">
        <v>462</v>
      </c>
      <c r="R171" s="7" t="s">
        <v>463</v>
      </c>
      <c r="S171" s="9">
        <v>0</v>
      </c>
      <c r="T171" s="12">
        <v>0</v>
      </c>
      <c r="U171" s="9">
        <v>1</v>
      </c>
      <c r="V171">
        <f t="shared" si="0"/>
        <v>2018</v>
      </c>
      <c r="W171">
        <f t="shared" si="1"/>
        <v>6</v>
      </c>
      <c r="X171">
        <f t="shared" si="2"/>
        <v>11</v>
      </c>
      <c r="AC171" s="15">
        <v>43657</v>
      </c>
      <c r="AJ171" s="13"/>
      <c r="AK171" s="14"/>
      <c r="AP171" s="13"/>
      <c r="AQ171" s="14"/>
      <c r="AT171" t="e">
        <f>VLOOKUP(A171,'Repeat TJ List'!A:A,1,FALSE)</f>
        <v>#N/A</v>
      </c>
    </row>
    <row r="172" spans="1:46" ht="13">
      <c r="A172" s="7" t="s">
        <v>464</v>
      </c>
      <c r="B172" s="78" t="str">
        <f t="shared" si="11"/>
        <v>Kevin</v>
      </c>
      <c r="C172" s="78" t="str">
        <f t="shared" si="12"/>
        <v>Shackelford</v>
      </c>
      <c r="D172" s="78" t="str">
        <f t="shared" si="13"/>
        <v>shackke</v>
      </c>
      <c r="E172" s="8">
        <v>43259</v>
      </c>
      <c r="F172" s="9" t="s">
        <v>187</v>
      </c>
      <c r="G172" s="9" t="s">
        <v>36</v>
      </c>
      <c r="H172" s="9" t="s">
        <v>37</v>
      </c>
      <c r="I172" s="9" t="s">
        <v>38</v>
      </c>
      <c r="J172" s="9" t="s">
        <v>39</v>
      </c>
      <c r="K172" s="9" t="s">
        <v>152</v>
      </c>
      <c r="L172" s="9" t="s">
        <v>465</v>
      </c>
      <c r="M172" s="9">
        <v>29</v>
      </c>
      <c r="N172" s="11"/>
      <c r="O172" s="32" t="str">
        <f t="shared" si="14"/>
        <v/>
      </c>
      <c r="P172" s="9">
        <v>594992</v>
      </c>
      <c r="Q172" s="9">
        <v>11012</v>
      </c>
      <c r="R172" s="7" t="s">
        <v>191</v>
      </c>
      <c r="S172" s="9">
        <v>0</v>
      </c>
      <c r="T172" s="12">
        <v>0</v>
      </c>
      <c r="U172" s="9">
        <v>1</v>
      </c>
      <c r="V172">
        <f t="shared" si="0"/>
        <v>2018</v>
      </c>
      <c r="W172">
        <f t="shared" si="1"/>
        <v>6</v>
      </c>
      <c r="X172">
        <f t="shared" si="2"/>
        <v>8</v>
      </c>
      <c r="AJ172" s="13"/>
      <c r="AK172" s="14"/>
      <c r="AP172" s="13"/>
      <c r="AQ172" s="14"/>
      <c r="AT172" t="e">
        <f>VLOOKUP(A172,'Repeat TJ List'!A:A,1,FALSE)</f>
        <v>#N/A</v>
      </c>
    </row>
    <row r="173" spans="1:46" ht="13">
      <c r="A173" s="7" t="s">
        <v>466</v>
      </c>
      <c r="B173" s="78" t="str">
        <f t="shared" si="11"/>
        <v>Jordan</v>
      </c>
      <c r="C173" s="78" t="str">
        <f t="shared" si="12"/>
        <v>Montgomery</v>
      </c>
      <c r="D173" s="78" t="str">
        <f t="shared" si="13"/>
        <v>montgjo</v>
      </c>
      <c r="E173" s="8">
        <v>43258</v>
      </c>
      <c r="F173" s="9" t="s">
        <v>107</v>
      </c>
      <c r="G173" s="9" t="s">
        <v>36</v>
      </c>
      <c r="H173" s="9" t="s">
        <v>37</v>
      </c>
      <c r="I173" s="9" t="s">
        <v>53</v>
      </c>
      <c r="J173" s="9" t="s">
        <v>39</v>
      </c>
      <c r="K173" s="9" t="s">
        <v>415</v>
      </c>
      <c r="L173" s="9" t="s">
        <v>415</v>
      </c>
      <c r="M173" s="9">
        <v>25</v>
      </c>
      <c r="N173" s="11">
        <v>43723</v>
      </c>
      <c r="O173" s="32">
        <f t="shared" si="14"/>
        <v>15</v>
      </c>
      <c r="P173" s="9">
        <v>656756</v>
      </c>
      <c r="Q173" s="9">
        <v>16511</v>
      </c>
      <c r="R173" s="7" t="s">
        <v>228</v>
      </c>
      <c r="S173" s="9">
        <v>0</v>
      </c>
      <c r="T173" s="12">
        <v>0</v>
      </c>
      <c r="U173" s="9">
        <v>1</v>
      </c>
      <c r="V173">
        <f t="shared" si="0"/>
        <v>2018</v>
      </c>
      <c r="W173">
        <f t="shared" si="1"/>
        <v>6</v>
      </c>
      <c r="X173">
        <f t="shared" si="2"/>
        <v>7</v>
      </c>
      <c r="AC173" s="15">
        <v>43702</v>
      </c>
      <c r="AD173" s="15">
        <v>43636</v>
      </c>
      <c r="AE173" s="7" t="s">
        <v>467</v>
      </c>
      <c r="AJ173" s="13"/>
      <c r="AK173" s="14"/>
      <c r="AP173" s="13"/>
      <c r="AQ173" s="14"/>
      <c r="AT173" t="e">
        <f>VLOOKUP(A173,'Repeat TJ List'!A:A,1,FALSE)</f>
        <v>#N/A</v>
      </c>
    </row>
    <row r="174" spans="1:46" ht="13">
      <c r="A174" s="7" t="s">
        <v>468</v>
      </c>
      <c r="B174" s="78" t="str">
        <f t="shared" si="11"/>
        <v>Grant</v>
      </c>
      <c r="C174" s="78" t="str">
        <f t="shared" si="12"/>
        <v>Hockin</v>
      </c>
      <c r="D174" s="78" t="str">
        <f t="shared" si="13"/>
        <v>hockigr</v>
      </c>
      <c r="E174" s="8">
        <v>43257</v>
      </c>
      <c r="F174" s="9" t="s">
        <v>234</v>
      </c>
      <c r="G174" s="9" t="s">
        <v>165</v>
      </c>
      <c r="H174" s="9" t="s">
        <v>37</v>
      </c>
      <c r="I174" s="9" t="s">
        <v>38</v>
      </c>
      <c r="J174" s="9" t="s">
        <v>39</v>
      </c>
      <c r="K174" s="9" t="s">
        <v>45</v>
      </c>
      <c r="L174" s="9"/>
      <c r="M174" s="9">
        <v>22</v>
      </c>
      <c r="N174" s="11"/>
      <c r="O174" s="32" t="str">
        <f t="shared" si="14"/>
        <v/>
      </c>
      <c r="P174" s="9">
        <v>656545</v>
      </c>
      <c r="Q174" s="9" t="s">
        <v>469</v>
      </c>
      <c r="R174" s="7"/>
      <c r="S174" s="9">
        <v>0</v>
      </c>
      <c r="T174" s="12">
        <v>0</v>
      </c>
      <c r="U174" s="9">
        <v>1</v>
      </c>
      <c r="V174">
        <f t="shared" si="0"/>
        <v>2018</v>
      </c>
      <c r="W174">
        <f t="shared" si="1"/>
        <v>6</v>
      </c>
      <c r="X174">
        <f t="shared" si="2"/>
        <v>6</v>
      </c>
      <c r="AJ174" s="13"/>
      <c r="AK174" s="14"/>
      <c r="AP174" s="13"/>
      <c r="AQ174" s="14"/>
      <c r="AT174" t="str">
        <f>VLOOKUP(A174,'Repeat TJ List'!A:A,1,FALSE)</f>
        <v>Grant Hockin</v>
      </c>
    </row>
    <row r="175" spans="1:46" ht="13">
      <c r="A175" s="7" t="s">
        <v>470</v>
      </c>
      <c r="B175" s="78" t="str">
        <f t="shared" si="11"/>
        <v>Caleb</v>
      </c>
      <c r="C175" s="78" t="str">
        <f t="shared" si="12"/>
        <v>Dirks</v>
      </c>
      <c r="D175" s="78" t="str">
        <f t="shared" si="13"/>
        <v>dirksca</v>
      </c>
      <c r="E175" s="8">
        <v>43256</v>
      </c>
      <c r="F175" s="9" t="s">
        <v>340</v>
      </c>
      <c r="G175" s="9" t="s">
        <v>95</v>
      </c>
      <c r="H175" s="9" t="s">
        <v>37</v>
      </c>
      <c r="I175" s="9" t="s">
        <v>38</v>
      </c>
      <c r="J175" s="9" t="s">
        <v>39</v>
      </c>
      <c r="K175" s="9" t="s">
        <v>45</v>
      </c>
      <c r="L175" s="9" t="s">
        <v>471</v>
      </c>
      <c r="M175" s="9">
        <v>25</v>
      </c>
      <c r="N175" s="11"/>
      <c r="O175" s="32" t="str">
        <f t="shared" si="14"/>
        <v/>
      </c>
      <c r="P175" s="9">
        <v>656375</v>
      </c>
      <c r="Q175" s="9" t="s">
        <v>472</v>
      </c>
      <c r="R175" s="7"/>
      <c r="S175" s="9">
        <v>0</v>
      </c>
      <c r="T175" s="12">
        <v>0</v>
      </c>
      <c r="U175" s="9">
        <v>1</v>
      </c>
      <c r="V175">
        <f t="shared" si="0"/>
        <v>2018</v>
      </c>
      <c r="W175">
        <f t="shared" si="1"/>
        <v>6</v>
      </c>
      <c r="X175">
        <f t="shared" si="2"/>
        <v>5</v>
      </c>
      <c r="AC175" s="15">
        <v>43649</v>
      </c>
      <c r="AJ175" s="13"/>
      <c r="AK175" s="14"/>
      <c r="AP175" s="13"/>
      <c r="AQ175" s="14"/>
      <c r="AT175" t="e">
        <f>VLOOKUP(A175,'Repeat TJ List'!A:A,1,FALSE)</f>
        <v>#N/A</v>
      </c>
    </row>
    <row r="176" spans="1:46" ht="13">
      <c r="A176" s="7" t="s">
        <v>473</v>
      </c>
      <c r="B176" s="78" t="str">
        <f t="shared" si="11"/>
        <v>Ryan</v>
      </c>
      <c r="C176" s="78" t="str">
        <f t="shared" si="12"/>
        <v>Sherriff</v>
      </c>
      <c r="D176" s="78" t="str">
        <f t="shared" si="13"/>
        <v>sherrry</v>
      </c>
      <c r="E176" s="8">
        <v>43256</v>
      </c>
      <c r="F176" s="9" t="s">
        <v>57</v>
      </c>
      <c r="G176" s="9" t="s">
        <v>95</v>
      </c>
      <c r="H176" s="9" t="s">
        <v>37</v>
      </c>
      <c r="I176" s="9" t="s">
        <v>53</v>
      </c>
      <c r="J176" s="9" t="s">
        <v>39</v>
      </c>
      <c r="K176" s="9" t="s">
        <v>45</v>
      </c>
      <c r="L176" s="9" t="s">
        <v>474</v>
      </c>
      <c r="M176" s="9">
        <v>28</v>
      </c>
      <c r="N176" s="11"/>
      <c r="O176" s="32" t="str">
        <f t="shared" si="14"/>
        <v/>
      </c>
      <c r="P176" s="9">
        <v>595411</v>
      </c>
      <c r="Q176" s="9">
        <v>12249</v>
      </c>
      <c r="R176" s="7" t="s">
        <v>46</v>
      </c>
      <c r="S176" s="9">
        <v>0</v>
      </c>
      <c r="T176" s="12">
        <v>0</v>
      </c>
      <c r="U176" s="9">
        <v>1</v>
      </c>
      <c r="V176">
        <f t="shared" si="0"/>
        <v>2018</v>
      </c>
      <c r="W176">
        <f t="shared" si="1"/>
        <v>6</v>
      </c>
      <c r="X176">
        <f t="shared" si="2"/>
        <v>5</v>
      </c>
      <c r="AC176" s="15">
        <v>43683</v>
      </c>
      <c r="AJ176" s="13"/>
      <c r="AK176" s="14"/>
      <c r="AP176" s="13"/>
      <c r="AQ176" s="14"/>
      <c r="AT176" t="e">
        <f>VLOOKUP(A176,'Repeat TJ List'!A:A,1,FALSE)</f>
        <v>#N/A</v>
      </c>
    </row>
    <row r="177" spans="1:46" ht="13">
      <c r="A177" s="7" t="s">
        <v>475</v>
      </c>
      <c r="B177" s="78" t="str">
        <f t="shared" si="11"/>
        <v>Gerson</v>
      </c>
      <c r="C177" s="78" t="str">
        <f t="shared" si="12"/>
        <v>Moreno</v>
      </c>
      <c r="D177" s="78" t="str">
        <f t="shared" si="13"/>
        <v>morenge</v>
      </c>
      <c r="E177" s="8">
        <v>43252</v>
      </c>
      <c r="F177" s="9" t="s">
        <v>87</v>
      </c>
      <c r="G177" s="9" t="s">
        <v>84</v>
      </c>
      <c r="H177" s="9" t="s">
        <v>37</v>
      </c>
      <c r="I177" s="9" t="s">
        <v>38</v>
      </c>
      <c r="J177" s="9" t="s">
        <v>108</v>
      </c>
      <c r="K177" s="9"/>
      <c r="L177" s="9"/>
      <c r="M177" s="9">
        <v>22</v>
      </c>
      <c r="N177" s="11"/>
      <c r="O177" s="32" t="str">
        <f t="shared" si="14"/>
        <v/>
      </c>
      <c r="P177" s="9">
        <v>642575</v>
      </c>
      <c r="Q177" s="9" t="s">
        <v>476</v>
      </c>
      <c r="R177" s="7"/>
      <c r="S177" s="9">
        <v>0</v>
      </c>
      <c r="T177" s="12">
        <v>0</v>
      </c>
      <c r="U177" s="9">
        <v>1</v>
      </c>
      <c r="V177">
        <f t="shared" si="0"/>
        <v>2018</v>
      </c>
      <c r="W177">
        <f t="shared" si="1"/>
        <v>6</v>
      </c>
      <c r="X177">
        <f t="shared" si="2"/>
        <v>1</v>
      </c>
      <c r="AC177" s="15">
        <v>43683</v>
      </c>
      <c r="AJ177" s="13"/>
      <c r="AK177" s="14"/>
      <c r="AP177" s="13"/>
      <c r="AQ177" s="14"/>
      <c r="AT177" t="e">
        <f>VLOOKUP(A177,'Repeat TJ List'!A:A,1,FALSE)</f>
        <v>#N/A</v>
      </c>
    </row>
    <row r="178" spans="1:46" ht="13">
      <c r="A178" s="7" t="s">
        <v>477</v>
      </c>
      <c r="B178" s="78" t="str">
        <f t="shared" si="11"/>
        <v>Blake</v>
      </c>
      <c r="C178" s="78" t="str">
        <f t="shared" si="12"/>
        <v>Wood</v>
      </c>
      <c r="D178" s="78" t="str">
        <f t="shared" si="13"/>
        <v>woodbl</v>
      </c>
      <c r="E178" s="8">
        <v>43250</v>
      </c>
      <c r="F178" s="9" t="s">
        <v>35</v>
      </c>
      <c r="G178" s="9" t="s">
        <v>36</v>
      </c>
      <c r="H178" s="32" t="s">
        <v>37</v>
      </c>
      <c r="I178" s="9" t="s">
        <v>38</v>
      </c>
      <c r="J178" s="32" t="s">
        <v>39</v>
      </c>
      <c r="K178" s="9" t="s">
        <v>203</v>
      </c>
      <c r="L178" s="9" t="s">
        <v>478</v>
      </c>
      <c r="M178" s="9">
        <v>32</v>
      </c>
      <c r="N178" s="11"/>
      <c r="O178" s="32" t="str">
        <f t="shared" si="14"/>
        <v/>
      </c>
      <c r="P178" s="9">
        <v>502028</v>
      </c>
      <c r="Q178" s="9">
        <v>1345</v>
      </c>
      <c r="R178" s="7" t="s">
        <v>46</v>
      </c>
      <c r="S178" s="9">
        <v>0</v>
      </c>
      <c r="T178" s="12">
        <v>0</v>
      </c>
      <c r="U178" s="9">
        <v>1</v>
      </c>
      <c r="V178">
        <f t="shared" si="0"/>
        <v>2018</v>
      </c>
      <c r="W178">
        <f t="shared" si="1"/>
        <v>5</v>
      </c>
      <c r="X178">
        <f t="shared" si="2"/>
        <v>30</v>
      </c>
      <c r="AJ178" s="13"/>
      <c r="AK178" s="14"/>
      <c r="AP178" s="13"/>
      <c r="AQ178" s="14"/>
      <c r="AT178" t="str">
        <f>VLOOKUP(A178,'Repeat TJ List'!A:A,1,FALSE)</f>
        <v>Blake Wood</v>
      </c>
    </row>
    <row r="179" spans="1:46" ht="13">
      <c r="A179" s="7" t="s">
        <v>479</v>
      </c>
      <c r="B179" s="78" t="str">
        <f t="shared" si="11"/>
        <v>Skylar</v>
      </c>
      <c r="C179" s="78" t="str">
        <f t="shared" si="12"/>
        <v>Szynski</v>
      </c>
      <c r="D179" s="78" t="str">
        <f t="shared" si="13"/>
        <v>szynssk</v>
      </c>
      <c r="E179" s="8">
        <v>43249</v>
      </c>
      <c r="F179" s="9" t="s">
        <v>178</v>
      </c>
      <c r="G179" s="9" t="s">
        <v>128</v>
      </c>
      <c r="H179" s="9" t="s">
        <v>37</v>
      </c>
      <c r="I179" s="9" t="s">
        <v>38</v>
      </c>
      <c r="J179" s="9" t="s">
        <v>39</v>
      </c>
      <c r="K179" s="9" t="s">
        <v>198</v>
      </c>
      <c r="L179" s="9"/>
      <c r="M179" s="9">
        <v>20</v>
      </c>
      <c r="N179" s="11"/>
      <c r="O179" s="32" t="str">
        <f t="shared" si="14"/>
        <v/>
      </c>
      <c r="P179" s="9">
        <v>669230</v>
      </c>
      <c r="Q179" s="9" t="s">
        <v>480</v>
      </c>
      <c r="R179" s="7" t="s">
        <v>46</v>
      </c>
      <c r="S179" s="9">
        <v>0</v>
      </c>
      <c r="T179" s="12">
        <v>0</v>
      </c>
      <c r="U179" s="9">
        <v>1</v>
      </c>
      <c r="V179">
        <f t="shared" si="0"/>
        <v>2018</v>
      </c>
      <c r="W179">
        <f t="shared" si="1"/>
        <v>5</v>
      </c>
      <c r="X179">
        <f t="shared" si="2"/>
        <v>29</v>
      </c>
      <c r="AJ179" s="13"/>
      <c r="AK179" s="14"/>
      <c r="AP179" s="13"/>
      <c r="AQ179" s="14"/>
      <c r="AT179" t="e">
        <f>VLOOKUP(A179,'Repeat TJ List'!A:A,1,FALSE)</f>
        <v>#N/A</v>
      </c>
    </row>
    <row r="180" spans="1:46" ht="13">
      <c r="A180" s="7" t="s">
        <v>481</v>
      </c>
      <c r="B180" s="78" t="str">
        <f t="shared" si="11"/>
        <v>Aaron</v>
      </c>
      <c r="C180" s="78" t="str">
        <f t="shared" si="12"/>
        <v>Perry</v>
      </c>
      <c r="D180" s="78" t="str">
        <f t="shared" si="13"/>
        <v>perryaa</v>
      </c>
      <c r="E180" s="8">
        <v>43244</v>
      </c>
      <c r="F180" s="9" t="s">
        <v>67</v>
      </c>
      <c r="G180" s="9" t="s">
        <v>158</v>
      </c>
      <c r="H180" s="9" t="s">
        <v>37</v>
      </c>
      <c r="I180" s="9" t="s">
        <v>38</v>
      </c>
      <c r="J180" s="9" t="s">
        <v>39</v>
      </c>
      <c r="K180" s="9" t="s">
        <v>482</v>
      </c>
      <c r="L180" s="9"/>
      <c r="M180" s="9">
        <v>18</v>
      </c>
      <c r="N180" s="11">
        <v>43642</v>
      </c>
      <c r="O180" s="32">
        <f t="shared" si="14"/>
        <v>13</v>
      </c>
      <c r="P180" s="9">
        <v>676215</v>
      </c>
      <c r="Q180" s="9" t="s">
        <v>483</v>
      </c>
      <c r="R180" s="7" t="s">
        <v>139</v>
      </c>
      <c r="S180" s="9">
        <v>0</v>
      </c>
      <c r="T180" s="12">
        <v>0</v>
      </c>
      <c r="U180" s="9">
        <v>1</v>
      </c>
      <c r="V180">
        <f t="shared" si="0"/>
        <v>2018</v>
      </c>
      <c r="W180">
        <f t="shared" si="1"/>
        <v>5</v>
      </c>
      <c r="X180">
        <f t="shared" si="2"/>
        <v>24</v>
      </c>
      <c r="AC180" s="15">
        <v>43642</v>
      </c>
      <c r="AJ180" s="13"/>
      <c r="AK180" s="14"/>
      <c r="AP180" s="13"/>
      <c r="AQ180" s="14"/>
      <c r="AT180" t="e">
        <f>VLOOKUP(A180,'Repeat TJ List'!A:A,1,FALSE)</f>
        <v>#N/A</v>
      </c>
    </row>
    <row r="181" spans="1:46" ht="13">
      <c r="A181" s="7" t="s">
        <v>484</v>
      </c>
      <c r="B181" s="78" t="str">
        <f t="shared" si="11"/>
        <v>Keynan</v>
      </c>
      <c r="C181" s="78" t="str">
        <f t="shared" si="12"/>
        <v>Middleton</v>
      </c>
      <c r="D181" s="78" t="str">
        <f t="shared" si="13"/>
        <v>middlke</v>
      </c>
      <c r="E181" s="8">
        <v>43242</v>
      </c>
      <c r="F181" s="9" t="s">
        <v>35</v>
      </c>
      <c r="G181" s="9" t="s">
        <v>36</v>
      </c>
      <c r="H181" s="9" t="s">
        <v>37</v>
      </c>
      <c r="I181" s="9" t="s">
        <v>38</v>
      </c>
      <c r="J181" s="9" t="s">
        <v>39</v>
      </c>
      <c r="K181" s="9" t="s">
        <v>64</v>
      </c>
      <c r="L181" s="9" t="s">
        <v>485</v>
      </c>
      <c r="M181" s="9">
        <v>24</v>
      </c>
      <c r="N181" s="11">
        <v>43705</v>
      </c>
      <c r="O181" s="32">
        <f t="shared" si="14"/>
        <v>15</v>
      </c>
      <c r="P181" s="9">
        <v>641871</v>
      </c>
      <c r="Q181" s="9">
        <v>15264</v>
      </c>
      <c r="R181" s="7" t="s">
        <v>46</v>
      </c>
      <c r="S181" s="9">
        <v>0</v>
      </c>
      <c r="T181" s="12">
        <v>0</v>
      </c>
      <c r="U181" s="9">
        <v>1</v>
      </c>
      <c r="V181">
        <f t="shared" si="0"/>
        <v>2018</v>
      </c>
      <c r="W181">
        <f t="shared" si="1"/>
        <v>5</v>
      </c>
      <c r="X181">
        <f t="shared" si="2"/>
        <v>22</v>
      </c>
      <c r="Z181" s="15">
        <v>43546</v>
      </c>
      <c r="AB181" s="15">
        <v>43644</v>
      </c>
      <c r="AC181" s="15">
        <v>43651</v>
      </c>
      <c r="AD181" s="15">
        <v>43665</v>
      </c>
      <c r="AE181" s="7" t="s">
        <v>486</v>
      </c>
      <c r="AJ181" s="13"/>
      <c r="AK181" s="14"/>
      <c r="AP181" s="13"/>
      <c r="AQ181" s="14"/>
      <c r="AT181" t="e">
        <f>VLOOKUP(A181,'Repeat TJ List'!A:A,1,FALSE)</f>
        <v>#N/A</v>
      </c>
    </row>
    <row r="182" spans="1:46" ht="13">
      <c r="A182" s="7" t="s">
        <v>487</v>
      </c>
      <c r="B182" s="78" t="str">
        <f t="shared" si="11"/>
        <v>Jay</v>
      </c>
      <c r="C182" s="78" t="str">
        <f t="shared" si="12"/>
        <v>Groome</v>
      </c>
      <c r="D182" s="78" t="str">
        <f t="shared" si="13"/>
        <v>groomja</v>
      </c>
      <c r="E182" s="8">
        <v>43235</v>
      </c>
      <c r="F182" s="9" t="s">
        <v>67</v>
      </c>
      <c r="G182" s="9" t="s">
        <v>115</v>
      </c>
      <c r="H182" s="9" t="s">
        <v>37</v>
      </c>
      <c r="I182" s="9" t="s">
        <v>53</v>
      </c>
      <c r="J182" s="9" t="s">
        <v>39</v>
      </c>
      <c r="K182" s="9" t="s">
        <v>277</v>
      </c>
      <c r="L182" s="9"/>
      <c r="M182" s="9">
        <v>19</v>
      </c>
      <c r="N182" s="11"/>
      <c r="O182" s="32" t="str">
        <f t="shared" si="14"/>
        <v/>
      </c>
      <c r="P182" s="9">
        <v>666130</v>
      </c>
      <c r="Q182" s="9" t="s">
        <v>488</v>
      </c>
      <c r="R182" s="7" t="s">
        <v>46</v>
      </c>
      <c r="S182" s="9">
        <v>0</v>
      </c>
      <c r="T182" s="12">
        <v>0</v>
      </c>
      <c r="U182" s="9">
        <v>1</v>
      </c>
      <c r="V182">
        <f t="shared" si="0"/>
        <v>2018</v>
      </c>
      <c r="W182">
        <f t="shared" si="1"/>
        <v>5</v>
      </c>
      <c r="X182">
        <f t="shared" si="2"/>
        <v>15</v>
      </c>
      <c r="Y182" s="15">
        <v>43423</v>
      </c>
      <c r="AC182" s="15">
        <v>43698</v>
      </c>
      <c r="AJ182" s="13"/>
      <c r="AK182" s="14"/>
      <c r="AP182" s="13"/>
      <c r="AQ182" s="14"/>
      <c r="AT182" t="e">
        <f>VLOOKUP(A182,'Repeat TJ List'!A:A,1,FALSE)</f>
        <v>#N/A</v>
      </c>
    </row>
    <row r="183" spans="1:46" ht="13">
      <c r="A183" s="7" t="s">
        <v>489</v>
      </c>
      <c r="B183" s="78" t="str">
        <f t="shared" si="11"/>
        <v>Lachlan</v>
      </c>
      <c r="C183" s="78" t="str">
        <f t="shared" si="12"/>
        <v>Wells</v>
      </c>
      <c r="D183" s="78" t="str">
        <f t="shared" si="13"/>
        <v>wellsla</v>
      </c>
      <c r="E183" s="8">
        <v>43234</v>
      </c>
      <c r="F183" s="9" t="s">
        <v>73</v>
      </c>
      <c r="G183" s="9" t="s">
        <v>91</v>
      </c>
      <c r="H183" s="9" t="s">
        <v>37</v>
      </c>
      <c r="I183" s="9" t="s">
        <v>53</v>
      </c>
      <c r="J183" s="9" t="s">
        <v>169</v>
      </c>
      <c r="K183" s="9"/>
      <c r="L183" s="9"/>
      <c r="M183" s="9">
        <v>21</v>
      </c>
      <c r="N183" s="11">
        <v>43646</v>
      </c>
      <c r="O183" s="32">
        <f t="shared" si="14"/>
        <v>14</v>
      </c>
      <c r="P183" s="9">
        <v>649143</v>
      </c>
      <c r="Q183" s="9" t="s">
        <v>490</v>
      </c>
      <c r="R183" s="7"/>
      <c r="S183" s="9">
        <v>0</v>
      </c>
      <c r="T183" s="12">
        <v>0</v>
      </c>
      <c r="U183" s="9">
        <v>1</v>
      </c>
      <c r="V183">
        <f t="shared" si="0"/>
        <v>2018</v>
      </c>
      <c r="W183">
        <f t="shared" si="1"/>
        <v>5</v>
      </c>
      <c r="X183">
        <f t="shared" si="2"/>
        <v>14</v>
      </c>
      <c r="Y183" s="15">
        <v>43348</v>
      </c>
      <c r="AC183" s="15">
        <v>43640</v>
      </c>
      <c r="AJ183" s="13"/>
      <c r="AK183" s="14"/>
      <c r="AP183" s="13"/>
      <c r="AQ183" s="14"/>
      <c r="AT183" t="e">
        <f>VLOOKUP(A183,'Repeat TJ List'!A:A,1,FALSE)</f>
        <v>#N/A</v>
      </c>
    </row>
    <row r="184" spans="1:46" ht="13">
      <c r="A184" s="7" t="s">
        <v>491</v>
      </c>
      <c r="B184" s="78" t="str">
        <f t="shared" si="11"/>
        <v>Collin</v>
      </c>
      <c r="C184" s="78" t="str">
        <f t="shared" si="12"/>
        <v>Wiles</v>
      </c>
      <c r="D184" s="78" t="str">
        <f t="shared" si="13"/>
        <v>wilesco</v>
      </c>
      <c r="E184" s="8">
        <v>43227</v>
      </c>
      <c r="F184" s="9" t="s">
        <v>211</v>
      </c>
      <c r="G184" s="9" t="s">
        <v>84</v>
      </c>
      <c r="H184" s="9" t="s">
        <v>37</v>
      </c>
      <c r="I184" s="9" t="s">
        <v>38</v>
      </c>
      <c r="J184" s="9" t="s">
        <v>39</v>
      </c>
      <c r="K184" s="9"/>
      <c r="L184" s="9"/>
      <c r="M184" s="9">
        <v>24</v>
      </c>
      <c r="N184" s="11">
        <v>43659</v>
      </c>
      <c r="O184" s="32">
        <f t="shared" si="14"/>
        <v>14</v>
      </c>
      <c r="P184" s="9">
        <v>621079</v>
      </c>
      <c r="Q184" s="9" t="s">
        <v>492</v>
      </c>
      <c r="R184" s="7"/>
      <c r="S184" s="9">
        <v>0</v>
      </c>
      <c r="T184" s="12">
        <v>0</v>
      </c>
      <c r="U184" s="9">
        <v>1</v>
      </c>
      <c r="V184">
        <f t="shared" si="0"/>
        <v>2018</v>
      </c>
      <c r="W184">
        <f t="shared" si="1"/>
        <v>5</v>
      </c>
      <c r="X184">
        <f t="shared" si="2"/>
        <v>7</v>
      </c>
      <c r="AC184" s="15">
        <v>43634</v>
      </c>
      <c r="AJ184" s="13"/>
      <c r="AK184" s="14"/>
      <c r="AP184" s="13"/>
      <c r="AQ184" s="14"/>
      <c r="AT184" t="e">
        <f>VLOOKUP(A184,'Repeat TJ List'!A:A,1,FALSE)</f>
        <v>#N/A</v>
      </c>
    </row>
    <row r="185" spans="1:46" ht="13">
      <c r="A185" s="7" t="s">
        <v>493</v>
      </c>
      <c r="B185" s="78" t="str">
        <f t="shared" si="11"/>
        <v>Corey</v>
      </c>
      <c r="C185" s="78" t="str">
        <f t="shared" si="12"/>
        <v>Seager</v>
      </c>
      <c r="D185" s="78" t="str">
        <f t="shared" si="13"/>
        <v>seageco</v>
      </c>
      <c r="E185" s="8">
        <v>43224</v>
      </c>
      <c r="F185" s="9" t="s">
        <v>306</v>
      </c>
      <c r="G185" s="9" t="s">
        <v>36</v>
      </c>
      <c r="H185" s="9" t="s">
        <v>274</v>
      </c>
      <c r="I185" s="9" t="s">
        <v>38</v>
      </c>
      <c r="J185" s="9" t="s">
        <v>39</v>
      </c>
      <c r="K185" s="9" t="s">
        <v>152</v>
      </c>
      <c r="L185" s="9"/>
      <c r="M185" s="9">
        <v>24</v>
      </c>
      <c r="N185" s="11">
        <v>43552</v>
      </c>
      <c r="O185" s="32">
        <f t="shared" si="14"/>
        <v>11</v>
      </c>
      <c r="P185" s="9">
        <v>608369</v>
      </c>
      <c r="Q185" s="9">
        <v>13624</v>
      </c>
      <c r="R185" s="7" t="s">
        <v>46</v>
      </c>
      <c r="S185" s="9">
        <v>0</v>
      </c>
      <c r="T185" s="12">
        <v>0</v>
      </c>
      <c r="U185" s="9">
        <v>1</v>
      </c>
      <c r="V185">
        <f t="shared" si="0"/>
        <v>2018</v>
      </c>
      <c r="W185">
        <f t="shared" si="1"/>
        <v>5</v>
      </c>
      <c r="X185">
        <f t="shared" si="2"/>
        <v>4</v>
      </c>
      <c r="AD185" s="15">
        <v>43319</v>
      </c>
      <c r="AE185" s="7" t="s">
        <v>494</v>
      </c>
      <c r="AJ185" s="13"/>
      <c r="AK185" s="14"/>
      <c r="AP185" s="13"/>
      <c r="AQ185" s="14"/>
      <c r="AT185" t="e">
        <f>VLOOKUP(A185,'Repeat TJ List'!A:A,1,FALSE)</f>
        <v>#N/A</v>
      </c>
    </row>
    <row r="186" spans="1:46" ht="13">
      <c r="A186" s="7" t="s">
        <v>495</v>
      </c>
      <c r="B186" s="78" t="str">
        <f t="shared" si="11"/>
        <v>Chad</v>
      </c>
      <c r="C186" s="78" t="str">
        <f t="shared" si="12"/>
        <v>Hockin</v>
      </c>
      <c r="D186" s="78" t="str">
        <f t="shared" si="13"/>
        <v>hockich</v>
      </c>
      <c r="E186" s="8">
        <v>43222</v>
      </c>
      <c r="F186" s="9" t="s">
        <v>164</v>
      </c>
      <c r="G186" s="9" t="s">
        <v>91</v>
      </c>
      <c r="H186" s="9" t="s">
        <v>37</v>
      </c>
      <c r="I186" s="9" t="s">
        <v>38</v>
      </c>
      <c r="J186" s="9" t="s">
        <v>39</v>
      </c>
      <c r="K186" s="9" t="s">
        <v>45</v>
      </c>
      <c r="L186" s="9" t="s">
        <v>275</v>
      </c>
      <c r="M186" s="9">
        <v>23</v>
      </c>
      <c r="N186" s="11">
        <v>43661</v>
      </c>
      <c r="O186" s="32">
        <f t="shared" si="14"/>
        <v>14</v>
      </c>
      <c r="P186" s="9">
        <v>641697</v>
      </c>
      <c r="Q186" s="9" t="s">
        <v>496</v>
      </c>
      <c r="R186" s="7"/>
      <c r="S186" s="9">
        <v>0</v>
      </c>
      <c r="T186" s="12">
        <v>0</v>
      </c>
      <c r="U186" s="9">
        <v>1</v>
      </c>
      <c r="V186">
        <f t="shared" si="0"/>
        <v>2018</v>
      </c>
      <c r="W186">
        <f t="shared" si="1"/>
        <v>5</v>
      </c>
      <c r="X186">
        <f t="shared" si="2"/>
        <v>2</v>
      </c>
      <c r="AC186" s="15">
        <v>43646</v>
      </c>
      <c r="AJ186" s="13"/>
      <c r="AK186" s="14"/>
      <c r="AP186" s="13"/>
      <c r="AQ186" s="14"/>
      <c r="AT186" t="e">
        <f>VLOOKUP(A186,'Repeat TJ List'!A:A,1,FALSE)</f>
        <v>#N/A</v>
      </c>
    </row>
    <row r="187" spans="1:46" ht="13">
      <c r="A187" s="7" t="s">
        <v>497</v>
      </c>
      <c r="B187" s="78" t="str">
        <f t="shared" si="11"/>
        <v>Breiling</v>
      </c>
      <c r="C187" s="78" t="str">
        <f t="shared" si="12"/>
        <v>Eusebio</v>
      </c>
      <c r="D187" s="78" t="str">
        <f t="shared" si="13"/>
        <v>eusebbr</v>
      </c>
      <c r="E187" s="8">
        <v>43221</v>
      </c>
      <c r="F187" s="9" t="s">
        <v>44</v>
      </c>
      <c r="G187" s="9" t="s">
        <v>115</v>
      </c>
      <c r="H187" s="9" t="s">
        <v>37</v>
      </c>
      <c r="I187" s="9" t="s">
        <v>53</v>
      </c>
      <c r="J187" s="9" t="s">
        <v>108</v>
      </c>
      <c r="K187" s="9"/>
      <c r="L187" s="9"/>
      <c r="M187" s="9">
        <v>21</v>
      </c>
      <c r="N187" s="11"/>
      <c r="O187" s="32" t="str">
        <f t="shared" si="14"/>
        <v/>
      </c>
      <c r="P187" s="9">
        <v>650504</v>
      </c>
      <c r="Q187" s="9" t="s">
        <v>498</v>
      </c>
      <c r="R187" s="7"/>
      <c r="S187" s="9">
        <v>0</v>
      </c>
      <c r="T187" s="12">
        <v>0</v>
      </c>
      <c r="U187" s="9">
        <v>1</v>
      </c>
      <c r="V187">
        <f t="shared" si="0"/>
        <v>2018</v>
      </c>
      <c r="W187">
        <f t="shared" si="1"/>
        <v>5</v>
      </c>
      <c r="X187">
        <f t="shared" si="2"/>
        <v>1</v>
      </c>
      <c r="AC187" s="15">
        <v>43631</v>
      </c>
      <c r="AJ187" s="13"/>
      <c r="AK187" s="14"/>
      <c r="AP187" s="13"/>
      <c r="AQ187" s="14"/>
      <c r="AT187" t="e">
        <f>VLOOKUP(A187,'Repeat TJ List'!A:A,1,FALSE)</f>
        <v>#N/A</v>
      </c>
    </row>
    <row r="188" spans="1:46" ht="13">
      <c r="A188" s="7" t="s">
        <v>499</v>
      </c>
      <c r="B188" s="78" t="str">
        <f t="shared" si="11"/>
        <v>Clay</v>
      </c>
      <c r="C188" s="78" t="str">
        <f t="shared" si="12"/>
        <v>Aguilar</v>
      </c>
      <c r="D188" s="78" t="str">
        <f t="shared" si="13"/>
        <v>aguilcl</v>
      </c>
      <c r="E188" s="15">
        <v>43221</v>
      </c>
      <c r="F188" s="9" t="s">
        <v>107</v>
      </c>
      <c r="G188" s="9" t="s">
        <v>63</v>
      </c>
      <c r="H188" s="9" t="s">
        <v>37</v>
      </c>
      <c r="I188" s="9" t="s">
        <v>53</v>
      </c>
      <c r="J188" s="9" t="s">
        <v>39</v>
      </c>
      <c r="K188" s="9" t="s">
        <v>40</v>
      </c>
      <c r="L188" s="9" t="s">
        <v>396</v>
      </c>
      <c r="M188" s="9">
        <v>19</v>
      </c>
      <c r="N188" s="11"/>
      <c r="O188" s="32" t="str">
        <f t="shared" si="14"/>
        <v/>
      </c>
      <c r="P188" s="9"/>
      <c r="Q188" s="9"/>
      <c r="R188" s="7"/>
      <c r="S188" s="9">
        <v>0</v>
      </c>
      <c r="T188" s="12">
        <v>0</v>
      </c>
      <c r="U188" s="9">
        <v>1</v>
      </c>
      <c r="V188">
        <f t="shared" si="0"/>
        <v>2018</v>
      </c>
      <c r="W188">
        <f t="shared" si="1"/>
        <v>5</v>
      </c>
      <c r="X188">
        <f t="shared" si="2"/>
        <v>1</v>
      </c>
      <c r="AC188" s="15"/>
      <c r="AJ188" s="13"/>
      <c r="AK188" s="14"/>
      <c r="AP188" s="13"/>
      <c r="AQ188" s="14"/>
      <c r="AT188" t="e">
        <f>VLOOKUP(A188,'Repeat TJ List'!A:A,1,FALSE)</f>
        <v>#N/A</v>
      </c>
    </row>
    <row r="189" spans="1:46" ht="13">
      <c r="A189" s="7" t="s">
        <v>500</v>
      </c>
      <c r="B189" s="78" t="str">
        <f t="shared" si="11"/>
        <v>Matt</v>
      </c>
      <c r="C189" s="78" t="str">
        <f t="shared" si="12"/>
        <v>Dermody</v>
      </c>
      <c r="D189" s="78" t="str">
        <f t="shared" si="13"/>
        <v>dermoma</v>
      </c>
      <c r="E189" s="8">
        <v>43221</v>
      </c>
      <c r="F189" s="9" t="s">
        <v>114</v>
      </c>
      <c r="G189" s="9" t="s">
        <v>95</v>
      </c>
      <c r="H189" s="9" t="s">
        <v>37</v>
      </c>
      <c r="I189" s="9" t="s">
        <v>53</v>
      </c>
      <c r="J189" s="9" t="s">
        <v>39</v>
      </c>
      <c r="K189" s="9" t="s">
        <v>154</v>
      </c>
      <c r="L189" s="9" t="s">
        <v>154</v>
      </c>
      <c r="M189" s="9">
        <v>27</v>
      </c>
      <c r="N189" s="11">
        <v>43618</v>
      </c>
      <c r="O189" s="32">
        <f t="shared" si="14"/>
        <v>13</v>
      </c>
      <c r="P189" s="9">
        <v>571616</v>
      </c>
      <c r="Q189" s="9">
        <v>14844</v>
      </c>
      <c r="R189" s="7"/>
      <c r="S189" s="9">
        <v>0</v>
      </c>
      <c r="T189" s="12">
        <v>0</v>
      </c>
      <c r="U189" s="9">
        <v>1</v>
      </c>
      <c r="V189">
        <f t="shared" si="0"/>
        <v>2018</v>
      </c>
      <c r="W189">
        <f t="shared" si="1"/>
        <v>5</v>
      </c>
      <c r="X189">
        <f t="shared" si="2"/>
        <v>1</v>
      </c>
      <c r="AC189" s="15">
        <v>43618</v>
      </c>
      <c r="AJ189" s="13"/>
      <c r="AK189" s="14"/>
      <c r="AP189" s="13"/>
      <c r="AQ189" s="14"/>
      <c r="AT189" t="e">
        <f>VLOOKUP(A189,'Repeat TJ List'!A:A,1,FALSE)</f>
        <v>#N/A</v>
      </c>
    </row>
    <row r="190" spans="1:46" ht="13">
      <c r="A190" s="7" t="s">
        <v>501</v>
      </c>
      <c r="B190" s="78" t="str">
        <f t="shared" si="11"/>
        <v>Josh</v>
      </c>
      <c r="C190" s="78" t="str">
        <f t="shared" si="12"/>
        <v>Pennington</v>
      </c>
      <c r="D190" s="78" t="str">
        <f t="shared" si="13"/>
        <v>pennijo</v>
      </c>
      <c r="E190" s="8">
        <v>43221</v>
      </c>
      <c r="F190" s="9" t="s">
        <v>127</v>
      </c>
      <c r="G190" s="9" t="s">
        <v>115</v>
      </c>
      <c r="H190" s="26" t="s">
        <v>37</v>
      </c>
      <c r="I190" s="9" t="s">
        <v>38</v>
      </c>
      <c r="J190" s="26" t="s">
        <v>39</v>
      </c>
      <c r="K190" s="9" t="s">
        <v>277</v>
      </c>
      <c r="L190" s="9"/>
      <c r="M190" s="9">
        <v>22</v>
      </c>
      <c r="N190" s="11"/>
      <c r="O190" s="32" t="str">
        <f t="shared" si="14"/>
        <v/>
      </c>
      <c r="P190" s="9">
        <v>656837</v>
      </c>
      <c r="Q190" s="9" t="s">
        <v>502</v>
      </c>
      <c r="R190" s="7"/>
      <c r="S190" s="9">
        <v>0</v>
      </c>
      <c r="T190" s="12">
        <v>0</v>
      </c>
      <c r="U190" s="9">
        <v>0</v>
      </c>
      <c r="V190">
        <f t="shared" si="0"/>
        <v>2018</v>
      </c>
      <c r="W190">
        <f t="shared" si="1"/>
        <v>5</v>
      </c>
      <c r="X190">
        <f t="shared" si="2"/>
        <v>1</v>
      </c>
      <c r="AJ190" s="13"/>
      <c r="AK190" s="14"/>
      <c r="AP190" s="13"/>
      <c r="AQ190" s="14"/>
      <c r="AT190" t="str">
        <f>VLOOKUP(A190,'Repeat TJ List'!A:A,1,FALSE)</f>
        <v>Josh Pennington</v>
      </c>
    </row>
    <row r="191" spans="1:46" ht="13">
      <c r="A191" s="7" t="s">
        <v>503</v>
      </c>
      <c r="B191" s="78" t="str">
        <f t="shared" si="11"/>
        <v>Kevin</v>
      </c>
      <c r="C191" s="78" t="str">
        <f t="shared" si="12"/>
        <v>Gadea</v>
      </c>
      <c r="D191" s="78" t="str">
        <f t="shared" si="13"/>
        <v>gadeake</v>
      </c>
      <c r="E191" s="8">
        <v>43221</v>
      </c>
      <c r="F191" s="9" t="s">
        <v>257</v>
      </c>
      <c r="G191" s="9" t="s">
        <v>128</v>
      </c>
      <c r="H191" s="9" t="s">
        <v>37</v>
      </c>
      <c r="I191" s="9" t="s">
        <v>38</v>
      </c>
      <c r="J191" s="9" t="s">
        <v>345</v>
      </c>
      <c r="K191" s="9"/>
      <c r="L191" s="9"/>
      <c r="M191" s="9">
        <v>23</v>
      </c>
      <c r="N191" s="11"/>
      <c r="O191" s="32" t="str">
        <f t="shared" si="14"/>
        <v/>
      </c>
      <c r="P191" s="9">
        <v>640737</v>
      </c>
      <c r="Q191" s="9" t="s">
        <v>504</v>
      </c>
      <c r="R191" s="7" t="s">
        <v>71</v>
      </c>
      <c r="S191" s="9">
        <v>0</v>
      </c>
      <c r="T191" s="12">
        <v>0</v>
      </c>
      <c r="U191" s="9">
        <v>1</v>
      </c>
      <c r="V191">
        <f t="shared" si="0"/>
        <v>2018</v>
      </c>
      <c r="W191">
        <f t="shared" si="1"/>
        <v>5</v>
      </c>
      <c r="X191">
        <f t="shared" si="2"/>
        <v>1</v>
      </c>
      <c r="AJ191" s="13"/>
      <c r="AK191" s="14"/>
      <c r="AP191" s="13"/>
      <c r="AQ191" s="14"/>
      <c r="AT191" t="e">
        <f>VLOOKUP(A191,'Repeat TJ List'!A:A,1,FALSE)</f>
        <v>#N/A</v>
      </c>
    </row>
    <row r="192" spans="1:46" ht="13">
      <c r="A192" s="7" t="s">
        <v>505</v>
      </c>
      <c r="B192" s="78" t="str">
        <f t="shared" si="11"/>
        <v>Gabe</v>
      </c>
      <c r="C192" s="78" t="str">
        <f t="shared" si="12"/>
        <v>Klobosits</v>
      </c>
      <c r="D192" s="78" t="str">
        <f t="shared" si="13"/>
        <v>kloboga</v>
      </c>
      <c r="E192" s="8">
        <v>43221</v>
      </c>
      <c r="F192" s="9" t="s">
        <v>317</v>
      </c>
      <c r="G192" s="9" t="s">
        <v>91</v>
      </c>
      <c r="H192" s="9" t="s">
        <v>37</v>
      </c>
      <c r="I192" s="9" t="s">
        <v>38</v>
      </c>
      <c r="J192" s="9" t="s">
        <v>39</v>
      </c>
      <c r="K192" s="9" t="s">
        <v>40</v>
      </c>
      <c r="L192" s="9" t="s">
        <v>506</v>
      </c>
      <c r="M192" s="9">
        <v>23</v>
      </c>
      <c r="N192" s="11">
        <v>43681</v>
      </c>
      <c r="O192" s="32">
        <f t="shared" si="14"/>
        <v>15</v>
      </c>
      <c r="P192" s="9">
        <v>656620</v>
      </c>
      <c r="Q192" s="9" t="s">
        <v>507</v>
      </c>
      <c r="R192" s="7"/>
      <c r="S192" s="9">
        <v>0</v>
      </c>
      <c r="T192" s="12">
        <v>0</v>
      </c>
      <c r="U192" s="9">
        <v>1</v>
      </c>
      <c r="V192">
        <f t="shared" si="0"/>
        <v>2018</v>
      </c>
      <c r="W192">
        <f t="shared" si="1"/>
        <v>5</v>
      </c>
      <c r="X192">
        <f t="shared" si="2"/>
        <v>1</v>
      </c>
      <c r="AC192" s="15">
        <v>43640</v>
      </c>
      <c r="AJ192" s="13"/>
      <c r="AK192" s="14"/>
      <c r="AP192" s="13"/>
      <c r="AQ192" s="14"/>
      <c r="AT192" t="e">
        <f>VLOOKUP(A192,'Repeat TJ List'!A:A,1,FALSE)</f>
        <v>#N/A</v>
      </c>
    </row>
    <row r="193" spans="1:46" ht="13">
      <c r="A193" s="7" t="s">
        <v>508</v>
      </c>
      <c r="B193" s="78" t="str">
        <f t="shared" si="11"/>
        <v>Brac</v>
      </c>
      <c r="C193" s="78" t="str">
        <f t="shared" si="12"/>
        <v>Warren</v>
      </c>
      <c r="D193" s="78" t="str">
        <f t="shared" si="13"/>
        <v>warrebr</v>
      </c>
      <c r="E193" s="8">
        <v>43217</v>
      </c>
      <c r="F193" s="9" t="s">
        <v>78</v>
      </c>
      <c r="G193" s="9" t="s">
        <v>63</v>
      </c>
      <c r="H193" s="9" t="s">
        <v>37</v>
      </c>
      <c r="I193" s="9" t="s">
        <v>38</v>
      </c>
      <c r="J193" s="9" t="s">
        <v>39</v>
      </c>
      <c r="K193" s="9" t="s">
        <v>509</v>
      </c>
      <c r="L193" s="9" t="s">
        <v>64</v>
      </c>
      <c r="M193" s="9">
        <v>22</v>
      </c>
      <c r="N193" s="11">
        <v>43691</v>
      </c>
      <c r="O193" s="32">
        <f t="shared" si="14"/>
        <v>16</v>
      </c>
      <c r="P193" s="9">
        <v>657090</v>
      </c>
      <c r="Q193" s="9" t="s">
        <v>510</v>
      </c>
      <c r="R193" s="7"/>
      <c r="S193" s="9">
        <v>0</v>
      </c>
      <c r="T193" s="12">
        <v>0</v>
      </c>
      <c r="U193" s="9">
        <v>1</v>
      </c>
      <c r="V193">
        <f t="shared" si="0"/>
        <v>2018</v>
      </c>
      <c r="W193">
        <f t="shared" si="1"/>
        <v>4</v>
      </c>
      <c r="X193">
        <f t="shared" si="2"/>
        <v>27</v>
      </c>
      <c r="Z193" s="15"/>
      <c r="AC193" s="15">
        <v>43691</v>
      </c>
      <c r="AD193" s="15"/>
      <c r="AE193" s="7"/>
      <c r="AJ193" s="13"/>
      <c r="AK193" s="14"/>
      <c r="AP193" s="13"/>
      <c r="AQ193" s="14"/>
      <c r="AT193" t="e">
        <f>VLOOKUP(A193,'Repeat TJ List'!A:A,1,FALSE)</f>
        <v>#N/A</v>
      </c>
    </row>
    <row r="194" spans="1:46" ht="13">
      <c r="A194" s="7" t="s">
        <v>511</v>
      </c>
      <c r="B194" s="78" t="str">
        <f t="shared" si="11"/>
        <v>Taijuan</v>
      </c>
      <c r="C194" s="78" t="str">
        <f t="shared" si="12"/>
        <v>Walker</v>
      </c>
      <c r="D194" s="78" t="str">
        <f t="shared" si="13"/>
        <v>walketa</v>
      </c>
      <c r="E194" s="8">
        <v>43215</v>
      </c>
      <c r="F194" s="9" t="s">
        <v>323</v>
      </c>
      <c r="G194" s="9" t="s">
        <v>36</v>
      </c>
      <c r="H194" s="9" t="s">
        <v>37</v>
      </c>
      <c r="I194" s="9" t="s">
        <v>38</v>
      </c>
      <c r="J194" s="9" t="s">
        <v>39</v>
      </c>
      <c r="K194" s="9" t="s">
        <v>45</v>
      </c>
      <c r="L194" s="9"/>
      <c r="M194" s="9">
        <v>25</v>
      </c>
      <c r="N194" s="11">
        <v>43737</v>
      </c>
      <c r="O194" s="32">
        <f t="shared" si="14"/>
        <v>17</v>
      </c>
      <c r="P194" s="9">
        <v>592836</v>
      </c>
      <c r="Q194" s="9">
        <v>11836</v>
      </c>
      <c r="R194" s="7" t="s">
        <v>71</v>
      </c>
      <c r="S194" s="9">
        <v>0</v>
      </c>
      <c r="T194" s="12">
        <v>0</v>
      </c>
      <c r="U194" s="9">
        <v>1</v>
      </c>
      <c r="V194">
        <f t="shared" si="0"/>
        <v>2018</v>
      </c>
      <c r="W194">
        <f t="shared" si="1"/>
        <v>4</v>
      </c>
      <c r="X194">
        <f t="shared" si="2"/>
        <v>25</v>
      </c>
      <c r="Z194" s="15">
        <v>43544</v>
      </c>
      <c r="AC194" s="15">
        <v>43899</v>
      </c>
      <c r="AD194" s="15">
        <v>43600</v>
      </c>
      <c r="AE194" s="7" t="s">
        <v>512</v>
      </c>
      <c r="AJ194" s="13"/>
      <c r="AK194" s="14"/>
      <c r="AP194" s="13"/>
      <c r="AQ194" s="14"/>
      <c r="AT194" t="e">
        <f>VLOOKUP(A194,'Repeat TJ List'!A:A,1,FALSE)</f>
        <v>#N/A</v>
      </c>
    </row>
    <row r="195" spans="1:46" ht="13">
      <c r="A195" s="16" t="s">
        <v>513</v>
      </c>
      <c r="B195" s="78" t="str">
        <f t="shared" ref="B195:B258" si="15">LEFT(A195,SEARCH(" ",A195,1)-1)</f>
        <v>Dinelson</v>
      </c>
      <c r="C195" s="78" t="str">
        <f t="shared" ref="C195:C258" si="16">MID(A195,SEARCH(" ",A195,1)+1,LEN(A195))</f>
        <v>Lamet</v>
      </c>
      <c r="D195" s="78" t="str">
        <f t="shared" ref="D195:D258" si="17">LEFT(LOWER((C195)),5)&amp;LEFT(LOWER(B195),2)</f>
        <v>lametdi</v>
      </c>
      <c r="E195" s="29">
        <v>43210</v>
      </c>
      <c r="F195" s="18" t="s">
        <v>48</v>
      </c>
      <c r="G195" s="18" t="s">
        <v>36</v>
      </c>
      <c r="H195" s="18" t="s">
        <v>37</v>
      </c>
      <c r="I195" s="18" t="s">
        <v>38</v>
      </c>
      <c r="J195" s="18" t="s">
        <v>108</v>
      </c>
      <c r="K195" s="18"/>
      <c r="L195" s="18"/>
      <c r="M195" s="18">
        <v>25</v>
      </c>
      <c r="N195" s="11">
        <v>43650</v>
      </c>
      <c r="O195" s="32">
        <f t="shared" si="14"/>
        <v>14</v>
      </c>
      <c r="P195" s="18">
        <v>659275</v>
      </c>
      <c r="Q195" s="18">
        <v>17186</v>
      </c>
      <c r="R195" s="16" t="s">
        <v>42</v>
      </c>
      <c r="S195" s="18">
        <v>0</v>
      </c>
      <c r="T195" s="20">
        <v>0</v>
      </c>
      <c r="U195" s="18">
        <v>1</v>
      </c>
      <c r="V195" s="21">
        <f t="shared" si="0"/>
        <v>2018</v>
      </c>
      <c r="W195" s="21">
        <f t="shared" si="1"/>
        <v>4</v>
      </c>
      <c r="X195">
        <f t="shared" si="2"/>
        <v>20</v>
      </c>
      <c r="Y195" s="23"/>
      <c r="Z195" s="23"/>
      <c r="AA195" s="23"/>
      <c r="AB195" s="23"/>
      <c r="AC195" s="28">
        <v>43614</v>
      </c>
      <c r="AD195" s="23"/>
      <c r="AE195" s="23"/>
      <c r="AF195" s="23"/>
      <c r="AG195" s="23"/>
      <c r="AH195" s="23"/>
      <c r="AI195" s="23"/>
      <c r="AJ195" s="24"/>
      <c r="AK195" s="25"/>
      <c r="AL195" s="23"/>
      <c r="AM195" s="23"/>
      <c r="AN195" s="23"/>
      <c r="AO195" s="23"/>
      <c r="AP195" s="24"/>
      <c r="AQ195" s="25"/>
      <c r="AR195" s="23"/>
      <c r="AS195" s="23"/>
      <c r="AT195" t="e">
        <f>VLOOKUP(A195,'Repeat TJ List'!A:A,1,FALSE)</f>
        <v>#N/A</v>
      </c>
    </row>
    <row r="196" spans="1:46" ht="13">
      <c r="A196" s="7" t="s">
        <v>514</v>
      </c>
      <c r="B196" s="78" t="str">
        <f t="shared" si="15"/>
        <v>Scott</v>
      </c>
      <c r="C196" s="78" t="str">
        <f t="shared" si="16"/>
        <v>Williams</v>
      </c>
      <c r="D196" s="78" t="str">
        <f t="shared" si="17"/>
        <v>willisc</v>
      </c>
      <c r="E196" s="8">
        <v>43208</v>
      </c>
      <c r="F196" s="9" t="s">
        <v>211</v>
      </c>
      <c r="G196" s="9" t="s">
        <v>91</v>
      </c>
      <c r="H196" s="9" t="s">
        <v>37</v>
      </c>
      <c r="I196" s="9" t="s">
        <v>38</v>
      </c>
      <c r="J196" s="9" t="s">
        <v>39</v>
      </c>
      <c r="K196" s="9" t="s">
        <v>110</v>
      </c>
      <c r="L196" s="9" t="s">
        <v>515</v>
      </c>
      <c r="M196" s="9">
        <v>24</v>
      </c>
      <c r="N196" s="11">
        <v>43648</v>
      </c>
      <c r="O196" s="32">
        <f t="shared" si="14"/>
        <v>14</v>
      </c>
      <c r="P196" s="9">
        <v>622054</v>
      </c>
      <c r="Q196" s="9" t="s">
        <v>516</v>
      </c>
      <c r="R196" s="7"/>
      <c r="S196" s="9">
        <v>0</v>
      </c>
      <c r="T196" s="12">
        <v>0</v>
      </c>
      <c r="U196" s="9">
        <v>1</v>
      </c>
      <c r="V196">
        <f t="shared" si="0"/>
        <v>2018</v>
      </c>
      <c r="W196">
        <f t="shared" si="1"/>
        <v>4</v>
      </c>
      <c r="X196">
        <f t="shared" si="2"/>
        <v>18</v>
      </c>
      <c r="Z196" s="33"/>
      <c r="AC196" s="15">
        <v>43634</v>
      </c>
      <c r="AJ196" s="13"/>
      <c r="AK196" s="14"/>
      <c r="AP196" s="13"/>
      <c r="AQ196" s="14"/>
      <c r="AT196" t="e">
        <f>VLOOKUP(A196,'Repeat TJ List'!A:A,1,FALSE)</f>
        <v>#N/A</v>
      </c>
    </row>
    <row r="197" spans="1:46" ht="13">
      <c r="A197" s="7" t="s">
        <v>517</v>
      </c>
      <c r="B197" s="78" t="str">
        <f t="shared" si="15"/>
        <v>JC</v>
      </c>
      <c r="C197" s="78" t="str">
        <f t="shared" si="16"/>
        <v>Ramirez</v>
      </c>
      <c r="D197" s="78" t="str">
        <f t="shared" si="17"/>
        <v>ramirjc</v>
      </c>
      <c r="E197" s="8">
        <v>43207</v>
      </c>
      <c r="F197" s="9" t="s">
        <v>35</v>
      </c>
      <c r="G197" s="9" t="s">
        <v>36</v>
      </c>
      <c r="H197" s="9" t="s">
        <v>37</v>
      </c>
      <c r="I197" s="9" t="s">
        <v>38</v>
      </c>
      <c r="J197" s="9" t="s">
        <v>345</v>
      </c>
      <c r="K197" s="9"/>
      <c r="L197" s="9"/>
      <c r="M197" s="9">
        <v>29</v>
      </c>
      <c r="N197" s="11">
        <v>43677</v>
      </c>
      <c r="O197" s="32">
        <f t="shared" si="14"/>
        <v>15</v>
      </c>
      <c r="P197" s="9">
        <v>500724</v>
      </c>
      <c r="Q197" s="9">
        <v>8302</v>
      </c>
      <c r="R197" s="7" t="s">
        <v>46</v>
      </c>
      <c r="S197" s="9">
        <v>0</v>
      </c>
      <c r="T197" s="12">
        <v>0</v>
      </c>
      <c r="U197" s="9">
        <v>1</v>
      </c>
      <c r="V197">
        <f t="shared" si="0"/>
        <v>2018</v>
      </c>
      <c r="W197">
        <f t="shared" si="1"/>
        <v>4</v>
      </c>
      <c r="X197">
        <f t="shared" si="2"/>
        <v>17</v>
      </c>
      <c r="Z197" s="33">
        <v>43511</v>
      </c>
      <c r="AC197" s="15">
        <v>43615</v>
      </c>
      <c r="AJ197" s="13"/>
      <c r="AK197" s="14"/>
      <c r="AP197" s="13"/>
      <c r="AQ197" s="14"/>
      <c r="AT197" t="e">
        <f>VLOOKUP(A197,'Repeat TJ List'!A:A,1,FALSE)</f>
        <v>#N/A</v>
      </c>
    </row>
    <row r="198" spans="1:46" ht="13">
      <c r="A198" s="7" t="s">
        <v>518</v>
      </c>
      <c r="B198" s="78" t="str">
        <f t="shared" si="15"/>
        <v>Travis</v>
      </c>
      <c r="C198" s="78" t="str">
        <f t="shared" si="16"/>
        <v>d'Arnaud</v>
      </c>
      <c r="D198" s="78" t="str">
        <f t="shared" si="17"/>
        <v>d'arntr</v>
      </c>
      <c r="E198" s="8">
        <v>43207</v>
      </c>
      <c r="F198" s="9" t="s">
        <v>70</v>
      </c>
      <c r="G198" s="9" t="s">
        <v>36</v>
      </c>
      <c r="H198" s="9" t="s">
        <v>330</v>
      </c>
      <c r="I198" s="9" t="s">
        <v>38</v>
      </c>
      <c r="J198" s="9" t="s">
        <v>39</v>
      </c>
      <c r="K198" s="9" t="s">
        <v>45</v>
      </c>
      <c r="L198" s="9"/>
      <c r="M198" s="9">
        <v>29</v>
      </c>
      <c r="N198" s="11">
        <v>43562</v>
      </c>
      <c r="O198" s="32">
        <f t="shared" si="14"/>
        <v>12</v>
      </c>
      <c r="P198" s="9">
        <v>518595</v>
      </c>
      <c r="Q198" s="9">
        <v>7739</v>
      </c>
      <c r="R198" s="7" t="s">
        <v>71</v>
      </c>
      <c r="S198" s="9">
        <v>0</v>
      </c>
      <c r="T198" s="12">
        <v>0</v>
      </c>
      <c r="U198" s="9">
        <v>1</v>
      </c>
      <c r="V198">
        <f t="shared" si="0"/>
        <v>2018</v>
      </c>
      <c r="W198">
        <f t="shared" si="1"/>
        <v>4</v>
      </c>
      <c r="X198">
        <f t="shared" si="2"/>
        <v>17</v>
      </c>
      <c r="AC198" s="15">
        <v>43527</v>
      </c>
      <c r="AJ198" s="13"/>
      <c r="AK198" s="14"/>
      <c r="AP198" s="13"/>
      <c r="AQ198" s="14"/>
      <c r="AT198" t="e">
        <f>VLOOKUP(A198,'Repeat TJ List'!A:A,1,FALSE)</f>
        <v>#N/A</v>
      </c>
    </row>
    <row r="199" spans="1:46" ht="13">
      <c r="A199" s="7" t="s">
        <v>519</v>
      </c>
      <c r="B199" s="78" t="str">
        <f t="shared" si="15"/>
        <v>Matt</v>
      </c>
      <c r="C199" s="78" t="str">
        <f t="shared" si="16"/>
        <v>Givin</v>
      </c>
      <c r="D199" s="78" t="str">
        <f t="shared" si="17"/>
        <v>givinma</v>
      </c>
      <c r="E199" s="8">
        <v>43207</v>
      </c>
      <c r="F199" s="9" t="s">
        <v>157</v>
      </c>
      <c r="G199" s="9" t="s">
        <v>128</v>
      </c>
      <c r="H199" s="9" t="s">
        <v>37</v>
      </c>
      <c r="I199" s="9" t="s">
        <v>38</v>
      </c>
      <c r="J199" s="9" t="s">
        <v>39</v>
      </c>
      <c r="K199" s="9" t="s">
        <v>54</v>
      </c>
      <c r="L199" s="9"/>
      <c r="M199" s="9">
        <v>19</v>
      </c>
      <c r="N199" s="11">
        <v>43640</v>
      </c>
      <c r="O199" s="32">
        <f t="shared" si="14"/>
        <v>14</v>
      </c>
      <c r="P199" s="9">
        <v>676769</v>
      </c>
      <c r="Q199" s="9" t="s">
        <v>520</v>
      </c>
      <c r="R199" s="7" t="s">
        <v>139</v>
      </c>
      <c r="S199" s="9">
        <v>0</v>
      </c>
      <c r="T199" s="12">
        <v>0</v>
      </c>
      <c r="U199" s="9">
        <v>1</v>
      </c>
      <c r="V199">
        <f t="shared" si="0"/>
        <v>2018</v>
      </c>
      <c r="W199">
        <f t="shared" si="1"/>
        <v>4</v>
      </c>
      <c r="X199">
        <f t="shared" si="2"/>
        <v>17</v>
      </c>
      <c r="AC199" s="15">
        <v>43640</v>
      </c>
      <c r="AJ199" s="13"/>
      <c r="AK199" s="14"/>
      <c r="AP199" s="13"/>
      <c r="AQ199" s="14"/>
      <c r="AT199" t="e">
        <f>VLOOKUP(A199,'Repeat TJ List'!A:A,1,FALSE)</f>
        <v>#N/A</v>
      </c>
    </row>
    <row r="200" spans="1:46" ht="13">
      <c r="A200" s="7" t="s">
        <v>521</v>
      </c>
      <c r="B200" s="78" t="str">
        <f t="shared" si="15"/>
        <v>Clayton</v>
      </c>
      <c r="C200" s="78" t="str">
        <f t="shared" si="16"/>
        <v>Blackburn</v>
      </c>
      <c r="D200" s="78" t="str">
        <f t="shared" si="17"/>
        <v>blackcl</v>
      </c>
      <c r="E200" s="8">
        <v>43202</v>
      </c>
      <c r="F200" s="9" t="s">
        <v>211</v>
      </c>
      <c r="G200" s="9" t="s">
        <v>95</v>
      </c>
      <c r="H200" s="9" t="s">
        <v>37</v>
      </c>
      <c r="I200" s="9" t="s">
        <v>38</v>
      </c>
      <c r="J200" s="9" t="s">
        <v>39</v>
      </c>
      <c r="K200" s="9" t="s">
        <v>122</v>
      </c>
      <c r="L200" s="9"/>
      <c r="M200" s="9">
        <v>25</v>
      </c>
      <c r="N200" s="11"/>
      <c r="O200" s="32" t="str">
        <f t="shared" si="14"/>
        <v/>
      </c>
      <c r="P200" s="9">
        <v>607185</v>
      </c>
      <c r="Q200" s="9" t="s">
        <v>522</v>
      </c>
      <c r="R200" s="7" t="s">
        <v>42</v>
      </c>
      <c r="S200" s="9">
        <v>0</v>
      </c>
      <c r="T200" s="12">
        <v>0</v>
      </c>
      <c r="U200" s="9">
        <v>0</v>
      </c>
      <c r="V200">
        <f t="shared" si="0"/>
        <v>2018</v>
      </c>
      <c r="W200">
        <f t="shared" si="1"/>
        <v>4</v>
      </c>
      <c r="X200">
        <f t="shared" si="2"/>
        <v>12</v>
      </c>
      <c r="AJ200" s="13"/>
      <c r="AK200" s="14"/>
      <c r="AP200" s="13"/>
      <c r="AQ200" s="14"/>
      <c r="AT200" t="e">
        <f>VLOOKUP(A200,'Repeat TJ List'!A:A,1,FALSE)</f>
        <v>#N/A</v>
      </c>
    </row>
    <row r="201" spans="1:46" ht="13">
      <c r="A201" s="7" t="s">
        <v>523</v>
      </c>
      <c r="B201" s="78" t="str">
        <f t="shared" si="15"/>
        <v>Heath</v>
      </c>
      <c r="C201" s="78" t="str">
        <f t="shared" si="16"/>
        <v>Donica</v>
      </c>
      <c r="D201" s="78" t="str">
        <f t="shared" si="17"/>
        <v>doniche</v>
      </c>
      <c r="E201" s="8">
        <v>43201</v>
      </c>
      <c r="F201" s="9" t="s">
        <v>178</v>
      </c>
      <c r="G201" s="9" t="s">
        <v>165</v>
      </c>
      <c r="H201" s="9" t="s">
        <v>37</v>
      </c>
      <c r="I201" s="9" t="s">
        <v>38</v>
      </c>
      <c r="J201" s="9" t="s">
        <v>39</v>
      </c>
      <c r="K201" s="9" t="s">
        <v>40</v>
      </c>
      <c r="L201" s="9" t="s">
        <v>318</v>
      </c>
      <c r="M201" s="9">
        <v>24</v>
      </c>
      <c r="N201" s="11"/>
      <c r="O201" s="32" t="str">
        <f t="shared" si="14"/>
        <v/>
      </c>
      <c r="P201" s="9">
        <v>676514</v>
      </c>
      <c r="Q201" s="9" t="s">
        <v>524</v>
      </c>
      <c r="R201" s="7"/>
      <c r="S201" s="9">
        <v>0</v>
      </c>
      <c r="T201" s="12">
        <v>0</v>
      </c>
      <c r="U201" s="9">
        <v>1</v>
      </c>
      <c r="V201">
        <f t="shared" si="0"/>
        <v>2018</v>
      </c>
      <c r="W201">
        <f t="shared" si="1"/>
        <v>4</v>
      </c>
      <c r="X201">
        <f t="shared" si="2"/>
        <v>11</v>
      </c>
      <c r="AJ201" s="13"/>
      <c r="AK201" s="14"/>
      <c r="AP201" s="13"/>
      <c r="AQ201" s="14"/>
      <c r="AT201" t="e">
        <f>VLOOKUP(A201,'Repeat TJ List'!A:A,1,FALSE)</f>
        <v>#N/A</v>
      </c>
    </row>
    <row r="202" spans="1:46" ht="13">
      <c r="A202" s="7" t="s">
        <v>525</v>
      </c>
      <c r="B202" s="78" t="str">
        <f t="shared" si="15"/>
        <v>A.J.</v>
      </c>
      <c r="C202" s="78" t="str">
        <f t="shared" si="16"/>
        <v>Puk</v>
      </c>
      <c r="D202" s="78" t="str">
        <f t="shared" si="17"/>
        <v>puka.</v>
      </c>
      <c r="E202" s="8">
        <v>43200</v>
      </c>
      <c r="F202" s="9" t="s">
        <v>178</v>
      </c>
      <c r="G202" s="9" t="s">
        <v>84</v>
      </c>
      <c r="H202" s="9" t="s">
        <v>37</v>
      </c>
      <c r="I202" s="9" t="s">
        <v>53</v>
      </c>
      <c r="J202" s="9" t="s">
        <v>39</v>
      </c>
      <c r="K202" s="9" t="s">
        <v>154</v>
      </c>
      <c r="L202" s="9" t="s">
        <v>58</v>
      </c>
      <c r="M202" s="9">
        <v>23</v>
      </c>
      <c r="N202" s="11">
        <v>43644</v>
      </c>
      <c r="O202" s="32">
        <f t="shared" si="14"/>
        <v>15</v>
      </c>
      <c r="P202" s="9">
        <v>640462</v>
      </c>
      <c r="Q202" s="9">
        <v>19343</v>
      </c>
      <c r="R202" s="7" t="s">
        <v>46</v>
      </c>
      <c r="S202" s="9">
        <v>0</v>
      </c>
      <c r="T202" s="12">
        <v>0</v>
      </c>
      <c r="U202" s="9">
        <v>1</v>
      </c>
      <c r="V202">
        <f t="shared" si="0"/>
        <v>2018</v>
      </c>
      <c r="W202">
        <f t="shared" si="1"/>
        <v>4</v>
      </c>
      <c r="X202">
        <f t="shared" si="2"/>
        <v>10</v>
      </c>
      <c r="AA202" s="15">
        <v>43497</v>
      </c>
      <c r="AC202" s="15">
        <v>43627</v>
      </c>
      <c r="AJ202" s="13"/>
      <c r="AK202" s="14"/>
      <c r="AP202" s="13"/>
      <c r="AQ202" s="14"/>
      <c r="AT202" t="e">
        <f>VLOOKUP(A202,'Repeat TJ List'!A:A,1,FALSE)</f>
        <v>#N/A</v>
      </c>
    </row>
    <row r="203" spans="1:46" ht="13">
      <c r="A203" s="7" t="s">
        <v>526</v>
      </c>
      <c r="B203" s="78" t="str">
        <f t="shared" si="15"/>
        <v>Ben</v>
      </c>
      <c r="C203" s="78" t="str">
        <f t="shared" si="16"/>
        <v>Heller</v>
      </c>
      <c r="D203" s="78" t="str">
        <f t="shared" si="17"/>
        <v>hellebe</v>
      </c>
      <c r="E203" s="8">
        <v>43196</v>
      </c>
      <c r="F203" s="9" t="s">
        <v>107</v>
      </c>
      <c r="G203" s="9" t="s">
        <v>36</v>
      </c>
      <c r="H203" s="9" t="s">
        <v>37</v>
      </c>
      <c r="I203" s="9" t="s">
        <v>38</v>
      </c>
      <c r="J203" s="9" t="s">
        <v>39</v>
      </c>
      <c r="K203" s="9" t="s">
        <v>429</v>
      </c>
      <c r="L203" s="9" t="s">
        <v>527</v>
      </c>
      <c r="M203" s="9">
        <v>26</v>
      </c>
      <c r="N203" s="11">
        <v>43720</v>
      </c>
      <c r="O203" s="32">
        <f t="shared" si="14"/>
        <v>17</v>
      </c>
      <c r="P203" s="9">
        <v>621294</v>
      </c>
      <c r="Q203" s="9">
        <v>15100</v>
      </c>
      <c r="R203" s="7" t="s">
        <v>228</v>
      </c>
      <c r="S203" s="9">
        <v>0</v>
      </c>
      <c r="T203" s="12">
        <v>0</v>
      </c>
      <c r="U203" s="9">
        <v>1</v>
      </c>
      <c r="V203">
        <f t="shared" si="0"/>
        <v>2018</v>
      </c>
      <c r="W203">
        <f t="shared" si="1"/>
        <v>4</v>
      </c>
      <c r="X203">
        <f t="shared" si="2"/>
        <v>6</v>
      </c>
      <c r="Y203" s="15">
        <v>43311</v>
      </c>
      <c r="AC203" s="15">
        <v>43639</v>
      </c>
      <c r="AJ203" s="13"/>
      <c r="AK203" s="14"/>
      <c r="AP203" s="13"/>
      <c r="AQ203" s="14"/>
      <c r="AT203" t="e">
        <f>VLOOKUP(A203,'Repeat TJ List'!A:A,1,FALSE)</f>
        <v>#N/A</v>
      </c>
    </row>
    <row r="204" spans="1:46" ht="13">
      <c r="A204" s="7" t="s">
        <v>528</v>
      </c>
      <c r="B204" s="78" t="str">
        <f t="shared" si="15"/>
        <v>Julian</v>
      </c>
      <c r="C204" s="78" t="str">
        <f t="shared" si="16"/>
        <v>Fernandez</v>
      </c>
      <c r="D204" s="78" t="str">
        <f t="shared" si="17"/>
        <v>fernaju</v>
      </c>
      <c r="E204" s="8">
        <v>43195</v>
      </c>
      <c r="F204" s="9" t="s">
        <v>78</v>
      </c>
      <c r="G204" s="9" t="s">
        <v>115</v>
      </c>
      <c r="H204" s="9" t="s">
        <v>37</v>
      </c>
      <c r="I204" s="9" t="s">
        <v>38</v>
      </c>
      <c r="J204" s="9" t="s">
        <v>108</v>
      </c>
      <c r="K204" s="9"/>
      <c r="L204" s="9"/>
      <c r="M204" s="9">
        <v>22</v>
      </c>
      <c r="N204" s="11"/>
      <c r="O204" s="32" t="str">
        <f t="shared" si="14"/>
        <v/>
      </c>
      <c r="P204" s="9">
        <v>642759</v>
      </c>
      <c r="Q204" s="9" t="s">
        <v>529</v>
      </c>
      <c r="R204" s="7" t="s">
        <v>530</v>
      </c>
      <c r="S204" s="9">
        <v>0</v>
      </c>
      <c r="T204" s="12">
        <v>0</v>
      </c>
      <c r="U204" s="9">
        <v>1</v>
      </c>
      <c r="V204">
        <f t="shared" si="0"/>
        <v>2018</v>
      </c>
      <c r="W204">
        <f t="shared" si="1"/>
        <v>4</v>
      </c>
      <c r="X204">
        <f t="shared" si="2"/>
        <v>5</v>
      </c>
      <c r="AC204" s="15">
        <v>43888</v>
      </c>
      <c r="AD204" s="15">
        <v>43623</v>
      </c>
      <c r="AE204" s="7" t="s">
        <v>531</v>
      </c>
      <c r="AJ204" s="13"/>
      <c r="AK204" s="14"/>
      <c r="AP204" s="13"/>
      <c r="AQ204" s="14"/>
      <c r="AT204" t="e">
        <f>VLOOKUP(A204,'Repeat TJ List'!A:A,1,FALSE)</f>
        <v>#N/A</v>
      </c>
    </row>
    <row r="205" spans="1:46" ht="13">
      <c r="A205" s="7" t="s">
        <v>532</v>
      </c>
      <c r="B205" s="78" t="str">
        <f t="shared" si="15"/>
        <v>Dalton</v>
      </c>
      <c r="C205" s="78" t="str">
        <f t="shared" si="16"/>
        <v>Sawyer</v>
      </c>
      <c r="D205" s="78" t="str">
        <f t="shared" si="17"/>
        <v>sawyeda</v>
      </c>
      <c r="E205" s="8">
        <v>43191</v>
      </c>
      <c r="F205" s="9" t="s">
        <v>178</v>
      </c>
      <c r="G205" s="9" t="s">
        <v>91</v>
      </c>
      <c r="H205" s="9" t="s">
        <v>37</v>
      </c>
      <c r="I205" s="9" t="s">
        <v>53</v>
      </c>
      <c r="J205" s="9" t="s">
        <v>39</v>
      </c>
      <c r="K205" s="9" t="s">
        <v>179</v>
      </c>
      <c r="L205" s="9" t="s">
        <v>179</v>
      </c>
      <c r="M205" s="9">
        <v>24</v>
      </c>
      <c r="N205" s="11"/>
      <c r="O205" s="32" t="str">
        <f t="shared" si="14"/>
        <v/>
      </c>
      <c r="P205" s="9">
        <v>662121</v>
      </c>
      <c r="Q205" s="9" t="s">
        <v>533</v>
      </c>
      <c r="R205" s="7"/>
      <c r="S205" s="9">
        <v>0</v>
      </c>
      <c r="T205" s="12">
        <v>0</v>
      </c>
      <c r="U205" s="9">
        <v>1</v>
      </c>
      <c r="V205">
        <f t="shared" si="0"/>
        <v>2018</v>
      </c>
      <c r="W205">
        <f t="shared" si="1"/>
        <v>4</v>
      </c>
      <c r="X205">
        <f t="shared" si="2"/>
        <v>1</v>
      </c>
      <c r="AJ205" s="13"/>
      <c r="AK205" s="14"/>
      <c r="AP205" s="13"/>
      <c r="AQ205" s="14"/>
      <c r="AT205" t="e">
        <f>VLOOKUP(A205,'Repeat TJ List'!A:A,1,FALSE)</f>
        <v>#N/A</v>
      </c>
    </row>
    <row r="206" spans="1:46" ht="13">
      <c r="A206" s="7" t="s">
        <v>534</v>
      </c>
      <c r="B206" s="78" t="str">
        <f t="shared" si="15"/>
        <v>Dakota</v>
      </c>
      <c r="C206" s="78" t="str">
        <f t="shared" si="16"/>
        <v>Chalmers</v>
      </c>
      <c r="D206" s="78" t="str">
        <f t="shared" si="17"/>
        <v>chalmda</v>
      </c>
      <c r="E206" s="8">
        <v>43191</v>
      </c>
      <c r="F206" s="9" t="s">
        <v>178</v>
      </c>
      <c r="G206" s="9" t="s">
        <v>115</v>
      </c>
      <c r="H206" s="9" t="s">
        <v>37</v>
      </c>
      <c r="I206" s="9" t="s">
        <v>38</v>
      </c>
      <c r="J206" s="9" t="s">
        <v>39</v>
      </c>
      <c r="K206" s="9" t="s">
        <v>203</v>
      </c>
      <c r="L206" s="9"/>
      <c r="M206" s="9">
        <v>21</v>
      </c>
      <c r="N206" s="11">
        <v>43676</v>
      </c>
      <c r="O206" s="32">
        <f t="shared" si="14"/>
        <v>16</v>
      </c>
      <c r="P206" s="9">
        <v>663793</v>
      </c>
      <c r="Q206" s="9" t="s">
        <v>535</v>
      </c>
      <c r="R206" s="7"/>
      <c r="S206" s="9">
        <v>0</v>
      </c>
      <c r="T206" s="12">
        <v>0</v>
      </c>
      <c r="U206" s="9">
        <v>1</v>
      </c>
      <c r="V206">
        <f t="shared" si="0"/>
        <v>2018</v>
      </c>
      <c r="W206">
        <f t="shared" si="1"/>
        <v>4</v>
      </c>
      <c r="X206">
        <f t="shared" si="2"/>
        <v>1</v>
      </c>
      <c r="AC206" s="15">
        <v>43648</v>
      </c>
      <c r="AD206" s="15">
        <v>43633</v>
      </c>
      <c r="AE206" s="7" t="s">
        <v>536</v>
      </c>
      <c r="AJ206" s="13"/>
      <c r="AK206" s="14"/>
      <c r="AP206" s="13"/>
      <c r="AQ206" s="14"/>
      <c r="AT206" t="e">
        <f>VLOOKUP(A206,'Repeat TJ List'!A:A,1,FALSE)</f>
        <v>#N/A</v>
      </c>
    </row>
    <row r="207" spans="1:46" ht="13">
      <c r="A207" s="7" t="s">
        <v>537</v>
      </c>
      <c r="B207" s="78" t="str">
        <f t="shared" si="15"/>
        <v>Colin</v>
      </c>
      <c r="C207" s="78" t="str">
        <f t="shared" si="16"/>
        <v>Holderman</v>
      </c>
      <c r="D207" s="78" t="str">
        <f t="shared" si="17"/>
        <v>holdeco</v>
      </c>
      <c r="E207" s="8">
        <v>43191</v>
      </c>
      <c r="F207" s="9" t="s">
        <v>70</v>
      </c>
      <c r="G207" s="9" t="s">
        <v>115</v>
      </c>
      <c r="H207" s="9" t="s">
        <v>37</v>
      </c>
      <c r="I207" s="9" t="s">
        <v>38</v>
      </c>
      <c r="J207" s="9" t="s">
        <v>39</v>
      </c>
      <c r="K207" s="9" t="s">
        <v>141</v>
      </c>
      <c r="L207" s="9" t="s">
        <v>538</v>
      </c>
      <c r="M207" s="9">
        <v>22</v>
      </c>
      <c r="N207" s="11">
        <v>43590</v>
      </c>
      <c r="O207" s="32">
        <f t="shared" si="14"/>
        <v>13</v>
      </c>
      <c r="P207" s="9">
        <v>670059</v>
      </c>
      <c r="Q207" s="9" t="s">
        <v>539</v>
      </c>
      <c r="R207" s="7"/>
      <c r="S207" s="9">
        <v>0</v>
      </c>
      <c r="T207" s="12">
        <v>0</v>
      </c>
      <c r="U207" s="9">
        <v>1</v>
      </c>
      <c r="V207">
        <f t="shared" si="0"/>
        <v>2018</v>
      </c>
      <c r="W207">
        <f t="shared" si="1"/>
        <v>4</v>
      </c>
      <c r="X207">
        <f t="shared" si="2"/>
        <v>1</v>
      </c>
      <c r="AC207" s="15">
        <v>43590</v>
      </c>
      <c r="AJ207" s="13"/>
      <c r="AK207" s="14"/>
      <c r="AP207" s="13"/>
      <c r="AQ207" s="14"/>
      <c r="AT207" t="e">
        <f>VLOOKUP(A207,'Repeat TJ List'!A:A,1,FALSE)</f>
        <v>#N/A</v>
      </c>
    </row>
    <row r="208" spans="1:46" ht="13">
      <c r="A208" s="7" t="s">
        <v>540</v>
      </c>
      <c r="B208" s="78" t="str">
        <f t="shared" si="15"/>
        <v>Grayson</v>
      </c>
      <c r="C208" s="78" t="str">
        <f t="shared" si="16"/>
        <v>Huffman</v>
      </c>
      <c r="D208" s="78" t="str">
        <f t="shared" si="17"/>
        <v>huffmgr</v>
      </c>
      <c r="E208" s="8">
        <v>43191</v>
      </c>
      <c r="F208" s="9" t="s">
        <v>114</v>
      </c>
      <c r="G208" s="9" t="s">
        <v>165</v>
      </c>
      <c r="H208" s="9" t="s">
        <v>37</v>
      </c>
      <c r="I208" s="9" t="s">
        <v>53</v>
      </c>
      <c r="J208" s="9" t="s">
        <v>39</v>
      </c>
      <c r="K208" s="9" t="s">
        <v>40</v>
      </c>
      <c r="L208" s="9" t="s">
        <v>541</v>
      </c>
      <c r="M208" s="9">
        <v>23</v>
      </c>
      <c r="N208" s="11">
        <v>43631</v>
      </c>
      <c r="O208" s="32">
        <f t="shared" si="14"/>
        <v>14</v>
      </c>
      <c r="P208" s="9">
        <v>656565</v>
      </c>
      <c r="Q208" s="9" t="s">
        <v>542</v>
      </c>
      <c r="R208" s="7"/>
      <c r="S208" s="9">
        <v>0</v>
      </c>
      <c r="T208" s="12">
        <v>0</v>
      </c>
      <c r="U208" s="9">
        <v>1</v>
      </c>
      <c r="V208">
        <f t="shared" si="0"/>
        <v>2018</v>
      </c>
      <c r="W208">
        <f t="shared" si="1"/>
        <v>4</v>
      </c>
      <c r="X208">
        <f t="shared" si="2"/>
        <v>1</v>
      </c>
      <c r="AC208" s="15">
        <v>43631</v>
      </c>
      <c r="AJ208" s="13"/>
      <c r="AK208" s="14"/>
      <c r="AP208" s="13"/>
      <c r="AQ208" s="14"/>
      <c r="AT208" t="e">
        <f>VLOOKUP(A208,'Repeat TJ List'!A:A,1,FALSE)</f>
        <v>#N/A</v>
      </c>
    </row>
    <row r="209" spans="1:46" ht="13">
      <c r="A209" s="7" t="s">
        <v>543</v>
      </c>
      <c r="B209" s="78" t="str">
        <f t="shared" si="15"/>
        <v>Pablo</v>
      </c>
      <c r="C209" s="78" t="str">
        <f t="shared" si="16"/>
        <v>Ochoa</v>
      </c>
      <c r="D209" s="78" t="str">
        <f t="shared" si="17"/>
        <v>ochoapa</v>
      </c>
      <c r="E209" s="8">
        <v>43191</v>
      </c>
      <c r="F209" s="9" t="s">
        <v>164</v>
      </c>
      <c r="G209" s="9" t="s">
        <v>128</v>
      </c>
      <c r="H209" s="9" t="s">
        <v>37</v>
      </c>
      <c r="I209" s="9" t="s">
        <v>53</v>
      </c>
      <c r="J209" s="9" t="s">
        <v>108</v>
      </c>
      <c r="K209" s="9"/>
      <c r="L209" s="9"/>
      <c r="M209" s="9">
        <v>20</v>
      </c>
      <c r="N209" s="11">
        <v>43633</v>
      </c>
      <c r="O209" s="32">
        <f t="shared" si="14"/>
        <v>15</v>
      </c>
      <c r="P209" s="9">
        <v>660784</v>
      </c>
      <c r="Q209" s="9" t="s">
        <v>544</v>
      </c>
      <c r="R209" s="7"/>
      <c r="S209" s="9">
        <v>0</v>
      </c>
      <c r="T209" s="12">
        <v>0</v>
      </c>
      <c r="U209" s="9">
        <v>1</v>
      </c>
      <c r="V209">
        <f t="shared" si="0"/>
        <v>2018</v>
      </c>
      <c r="W209">
        <f t="shared" si="1"/>
        <v>4</v>
      </c>
      <c r="X209">
        <f t="shared" si="2"/>
        <v>1</v>
      </c>
      <c r="AC209" s="15">
        <v>43633</v>
      </c>
      <c r="AJ209" s="13"/>
      <c r="AK209" s="14"/>
      <c r="AP209" s="13"/>
      <c r="AQ209" s="14"/>
      <c r="AT209" t="e">
        <f>VLOOKUP(A209,'Repeat TJ List'!A:A,1,FALSE)</f>
        <v>#N/A</v>
      </c>
    </row>
    <row r="210" spans="1:46" ht="13">
      <c r="A210" s="7" t="s">
        <v>545</v>
      </c>
      <c r="B210" s="78" t="str">
        <f t="shared" si="15"/>
        <v>Wil</v>
      </c>
      <c r="C210" s="78" t="str">
        <f t="shared" si="16"/>
        <v>Jensen</v>
      </c>
      <c r="D210" s="78" t="str">
        <f t="shared" si="17"/>
        <v>jensewi</v>
      </c>
      <c r="E210" s="15">
        <v>43191</v>
      </c>
      <c r="F210" s="9" t="s">
        <v>78</v>
      </c>
      <c r="G210" s="9" t="s">
        <v>63</v>
      </c>
      <c r="H210" s="9" t="s">
        <v>37</v>
      </c>
      <c r="I210" s="9" t="s">
        <v>38</v>
      </c>
      <c r="J210" s="9" t="s">
        <v>39</v>
      </c>
      <c r="K210" s="9" t="s">
        <v>546</v>
      </c>
      <c r="L210" s="9" t="s">
        <v>547</v>
      </c>
      <c r="M210" s="9">
        <v>20</v>
      </c>
      <c r="N210" s="11"/>
      <c r="O210" s="32" t="str">
        <f t="shared" si="14"/>
        <v/>
      </c>
      <c r="P210" s="9"/>
      <c r="Q210" s="9"/>
      <c r="R210" s="7"/>
      <c r="S210" s="9">
        <v>0</v>
      </c>
      <c r="T210" s="12">
        <v>0</v>
      </c>
      <c r="U210" s="9">
        <v>1</v>
      </c>
      <c r="V210">
        <f t="shared" si="0"/>
        <v>2018</v>
      </c>
      <c r="W210">
        <f t="shared" si="1"/>
        <v>4</v>
      </c>
      <c r="X210">
        <f t="shared" si="2"/>
        <v>1</v>
      </c>
      <c r="Y210" s="15"/>
      <c r="AJ210" s="13"/>
      <c r="AK210" s="14"/>
      <c r="AP210" s="13"/>
      <c r="AQ210" s="14"/>
      <c r="AT210" t="e">
        <f>VLOOKUP(A210,'Repeat TJ List'!A:A,1,FALSE)</f>
        <v>#N/A</v>
      </c>
    </row>
    <row r="211" spans="1:46" ht="13">
      <c r="A211" s="7" t="s">
        <v>548</v>
      </c>
      <c r="B211" s="78" t="str">
        <f t="shared" si="15"/>
        <v>Alex</v>
      </c>
      <c r="C211" s="78" t="str">
        <f t="shared" si="16"/>
        <v>Dickerson</v>
      </c>
      <c r="D211" s="78" t="str">
        <f t="shared" si="17"/>
        <v>dickeal</v>
      </c>
      <c r="E211" s="8">
        <v>43187</v>
      </c>
      <c r="F211" s="9" t="s">
        <v>48</v>
      </c>
      <c r="G211" s="9" t="s">
        <v>36</v>
      </c>
      <c r="H211" s="9" t="s">
        <v>131</v>
      </c>
      <c r="I211" s="9" t="s">
        <v>53</v>
      </c>
      <c r="J211" s="9" t="s">
        <v>39</v>
      </c>
      <c r="K211" s="9" t="s">
        <v>45</v>
      </c>
      <c r="L211" s="9" t="s">
        <v>549</v>
      </c>
      <c r="M211" s="9">
        <v>28</v>
      </c>
      <c r="N211" s="11">
        <v>43588</v>
      </c>
      <c r="O211" s="32">
        <f t="shared" si="14"/>
        <v>13</v>
      </c>
      <c r="P211" s="9">
        <v>543105</v>
      </c>
      <c r="Q211" s="9">
        <v>12649</v>
      </c>
      <c r="R211" s="7" t="s">
        <v>42</v>
      </c>
      <c r="S211" s="9">
        <v>0</v>
      </c>
      <c r="T211" s="12">
        <v>0</v>
      </c>
      <c r="U211" s="9">
        <v>1</v>
      </c>
      <c r="V211">
        <f t="shared" si="0"/>
        <v>2018</v>
      </c>
      <c r="W211">
        <f t="shared" si="1"/>
        <v>3</v>
      </c>
      <c r="X211">
        <f t="shared" si="2"/>
        <v>28</v>
      </c>
      <c r="Y211" s="15">
        <v>43345</v>
      </c>
      <c r="AJ211" s="13"/>
      <c r="AK211" s="14"/>
      <c r="AP211" s="13"/>
      <c r="AQ211" s="14"/>
      <c r="AT211" t="e">
        <f>VLOOKUP(A211,'Repeat TJ List'!A:A,1,FALSE)</f>
        <v>#N/A</v>
      </c>
    </row>
    <row r="212" spans="1:46" ht="13">
      <c r="A212" s="7" t="s">
        <v>266</v>
      </c>
      <c r="B212" s="78" t="str">
        <f t="shared" si="15"/>
        <v>Cole</v>
      </c>
      <c r="C212" s="78" t="str">
        <f t="shared" si="16"/>
        <v>Ragans</v>
      </c>
      <c r="D212" s="78" t="str">
        <f t="shared" si="17"/>
        <v>raganco</v>
      </c>
      <c r="E212" s="8">
        <v>43187</v>
      </c>
      <c r="F212" s="9" t="s">
        <v>211</v>
      </c>
      <c r="G212" s="9" t="s">
        <v>165</v>
      </c>
      <c r="H212" s="9" t="s">
        <v>37</v>
      </c>
      <c r="I212" s="9" t="s">
        <v>53</v>
      </c>
      <c r="J212" s="9" t="s">
        <v>39</v>
      </c>
      <c r="K212" s="9" t="s">
        <v>58</v>
      </c>
      <c r="L212" s="9"/>
      <c r="M212" s="9">
        <v>20</v>
      </c>
      <c r="N212" s="11"/>
      <c r="O212" s="32" t="str">
        <f t="shared" si="14"/>
        <v/>
      </c>
      <c r="P212" s="9">
        <v>666142</v>
      </c>
      <c r="Q212" s="9" t="s">
        <v>267</v>
      </c>
      <c r="R212" s="7" t="s">
        <v>42</v>
      </c>
      <c r="S212" s="9">
        <v>0</v>
      </c>
      <c r="T212" s="12">
        <v>0</v>
      </c>
      <c r="U212" s="9">
        <v>1</v>
      </c>
      <c r="V212">
        <f t="shared" si="0"/>
        <v>2018</v>
      </c>
      <c r="W212">
        <f t="shared" si="1"/>
        <v>3</v>
      </c>
      <c r="X212">
        <f t="shared" si="2"/>
        <v>28</v>
      </c>
      <c r="Y212" s="15">
        <v>43332</v>
      </c>
      <c r="Z212" s="15">
        <v>43511</v>
      </c>
      <c r="AJ212" s="13"/>
      <c r="AK212" s="14"/>
      <c r="AP212" s="13"/>
      <c r="AQ212" s="14"/>
      <c r="AT212" t="str">
        <f>VLOOKUP(A212,'Repeat TJ List'!A:A,1,FALSE)</f>
        <v>Cole Ragans</v>
      </c>
    </row>
    <row r="213" spans="1:46" ht="13">
      <c r="A213" s="7" t="s">
        <v>550</v>
      </c>
      <c r="B213" s="78" t="str">
        <f t="shared" si="15"/>
        <v>Rafael</v>
      </c>
      <c r="C213" s="78" t="str">
        <f t="shared" si="16"/>
        <v>Montero</v>
      </c>
      <c r="D213" s="78" t="str">
        <f t="shared" si="17"/>
        <v>montera</v>
      </c>
      <c r="E213" s="8">
        <v>43186</v>
      </c>
      <c r="F213" s="9" t="s">
        <v>70</v>
      </c>
      <c r="G213" s="9" t="s">
        <v>36</v>
      </c>
      <c r="H213" s="9" t="s">
        <v>37</v>
      </c>
      <c r="I213" s="9" t="s">
        <v>38</v>
      </c>
      <c r="J213" s="9" t="s">
        <v>108</v>
      </c>
      <c r="K213" s="9"/>
      <c r="L213" s="9"/>
      <c r="M213" s="9">
        <v>27</v>
      </c>
      <c r="N213" s="11">
        <v>43669</v>
      </c>
      <c r="O213" s="32">
        <f t="shared" si="14"/>
        <v>16</v>
      </c>
      <c r="P213" s="9">
        <v>606160</v>
      </c>
      <c r="Q213" s="9">
        <v>12760</v>
      </c>
      <c r="R213" s="7" t="s">
        <v>71</v>
      </c>
      <c r="S213" s="9">
        <v>0</v>
      </c>
      <c r="T213" s="12">
        <v>0</v>
      </c>
      <c r="U213" s="9">
        <v>1</v>
      </c>
      <c r="V213">
        <f t="shared" si="0"/>
        <v>2018</v>
      </c>
      <c r="W213">
        <f t="shared" si="1"/>
        <v>3</v>
      </c>
      <c r="X213">
        <f t="shared" si="2"/>
        <v>27</v>
      </c>
      <c r="AC213" s="15">
        <v>43633</v>
      </c>
      <c r="AJ213" s="13"/>
      <c r="AK213" s="14"/>
      <c r="AP213" s="13"/>
      <c r="AQ213" s="14"/>
      <c r="AT213" t="e">
        <f>VLOOKUP(A213,'Repeat TJ List'!A:A,1,FALSE)</f>
        <v>#N/A</v>
      </c>
    </row>
    <row r="214" spans="1:46" ht="13">
      <c r="A214" s="7" t="s">
        <v>551</v>
      </c>
      <c r="B214" s="78" t="str">
        <f t="shared" si="15"/>
        <v>Jacob</v>
      </c>
      <c r="C214" s="78" t="str">
        <f t="shared" si="16"/>
        <v>Lindgren</v>
      </c>
      <c r="D214" s="78" t="str">
        <f t="shared" si="17"/>
        <v>lindgja</v>
      </c>
      <c r="E214" s="8">
        <v>43186</v>
      </c>
      <c r="F214" s="9" t="s">
        <v>340</v>
      </c>
      <c r="G214" s="9" t="s">
        <v>91</v>
      </c>
      <c r="H214" s="9" t="s">
        <v>37</v>
      </c>
      <c r="I214" s="9" t="s">
        <v>53</v>
      </c>
      <c r="J214" s="9" t="s">
        <v>39</v>
      </c>
      <c r="K214" s="9" t="s">
        <v>104</v>
      </c>
      <c r="L214" s="9" t="s">
        <v>105</v>
      </c>
      <c r="M214" s="9">
        <v>25</v>
      </c>
      <c r="N214" s="11">
        <v>43671</v>
      </c>
      <c r="O214" s="32">
        <f t="shared" si="14"/>
        <v>16</v>
      </c>
      <c r="P214" s="9">
        <v>605338</v>
      </c>
      <c r="Q214" s="9">
        <v>16215</v>
      </c>
      <c r="R214" s="7" t="s">
        <v>139</v>
      </c>
      <c r="S214" s="9">
        <v>0</v>
      </c>
      <c r="T214" s="12">
        <v>0</v>
      </c>
      <c r="U214" s="32">
        <v>1</v>
      </c>
      <c r="V214">
        <f t="shared" si="0"/>
        <v>2018</v>
      </c>
      <c r="W214">
        <f t="shared" si="1"/>
        <v>3</v>
      </c>
      <c r="X214">
        <f t="shared" si="2"/>
        <v>27</v>
      </c>
      <c r="AB214" s="15"/>
      <c r="AC214" s="15">
        <v>43633</v>
      </c>
      <c r="AJ214" s="13"/>
      <c r="AK214" s="14"/>
      <c r="AP214" s="13"/>
      <c r="AQ214" s="14"/>
      <c r="AT214" t="str">
        <f>VLOOKUP(A214,'Repeat TJ List'!A:A,1,FALSE)</f>
        <v>Jacob Lindgren</v>
      </c>
    </row>
    <row r="215" spans="1:46" ht="13">
      <c r="A215" s="7" t="s">
        <v>552</v>
      </c>
      <c r="B215" s="78" t="str">
        <f t="shared" si="15"/>
        <v>David</v>
      </c>
      <c r="C215" s="78" t="str">
        <f t="shared" si="16"/>
        <v>Phelps</v>
      </c>
      <c r="D215" s="78" t="str">
        <f t="shared" si="17"/>
        <v>phelpda</v>
      </c>
      <c r="E215" s="8">
        <v>43185</v>
      </c>
      <c r="F215" s="9" t="s">
        <v>100</v>
      </c>
      <c r="G215" s="9" t="s">
        <v>36</v>
      </c>
      <c r="H215" s="9" t="s">
        <v>37</v>
      </c>
      <c r="I215" s="9" t="s">
        <v>38</v>
      </c>
      <c r="J215" s="9" t="s">
        <v>39</v>
      </c>
      <c r="K215" s="9" t="s">
        <v>553</v>
      </c>
      <c r="L215" s="9" t="s">
        <v>351</v>
      </c>
      <c r="M215" s="9">
        <v>31</v>
      </c>
      <c r="N215" s="11">
        <v>43633</v>
      </c>
      <c r="O215" s="32">
        <f t="shared" si="14"/>
        <v>15</v>
      </c>
      <c r="P215" s="9">
        <v>475479</v>
      </c>
      <c r="Q215" s="9">
        <v>6316</v>
      </c>
      <c r="R215" s="7" t="s">
        <v>139</v>
      </c>
      <c r="S215" s="9">
        <v>0</v>
      </c>
      <c r="T215" s="12">
        <v>0</v>
      </c>
      <c r="U215" s="9">
        <v>1</v>
      </c>
      <c r="V215">
        <f t="shared" si="0"/>
        <v>2018</v>
      </c>
      <c r="W215">
        <f t="shared" si="1"/>
        <v>3</v>
      </c>
      <c r="X215">
        <f t="shared" si="2"/>
        <v>26</v>
      </c>
      <c r="Y215" s="15">
        <v>43325</v>
      </c>
      <c r="AB215" s="15">
        <v>43526</v>
      </c>
      <c r="AC215" s="15">
        <v>43621</v>
      </c>
      <c r="AJ215" s="13"/>
      <c r="AK215" s="14"/>
      <c r="AP215" s="13"/>
      <c r="AQ215" s="14"/>
      <c r="AT215" t="e">
        <f>VLOOKUP(A215,'Repeat TJ List'!A:A,1,FALSE)</f>
        <v>#N/A</v>
      </c>
    </row>
    <row r="216" spans="1:46" ht="13">
      <c r="A216" s="7" t="s">
        <v>554</v>
      </c>
      <c r="B216" s="78" t="str">
        <f t="shared" si="15"/>
        <v>Jharel</v>
      </c>
      <c r="C216" s="78" t="str">
        <f t="shared" si="16"/>
        <v>Cotton</v>
      </c>
      <c r="D216" s="78" t="str">
        <f t="shared" si="17"/>
        <v>cottojh</v>
      </c>
      <c r="E216" s="8">
        <v>43180</v>
      </c>
      <c r="F216" s="9" t="s">
        <v>178</v>
      </c>
      <c r="G216" s="9" t="s">
        <v>36</v>
      </c>
      <c r="H216" s="9" t="s">
        <v>37</v>
      </c>
      <c r="I216" s="9" t="s">
        <v>38</v>
      </c>
      <c r="J216" s="9" t="s">
        <v>555</v>
      </c>
      <c r="K216" s="9"/>
      <c r="L216" s="9"/>
      <c r="M216" s="9">
        <v>26</v>
      </c>
      <c r="N216" s="11"/>
      <c r="O216" s="32" t="str">
        <f t="shared" si="14"/>
        <v/>
      </c>
      <c r="P216" s="9">
        <v>605194</v>
      </c>
      <c r="Q216" s="9">
        <v>13654</v>
      </c>
      <c r="R216" s="7" t="s">
        <v>42</v>
      </c>
      <c r="S216" s="9">
        <v>0</v>
      </c>
      <c r="T216" s="12">
        <v>0</v>
      </c>
      <c r="U216" s="9">
        <v>1</v>
      </c>
      <c r="V216">
        <f t="shared" si="0"/>
        <v>2018</v>
      </c>
      <c r="W216">
        <f t="shared" si="1"/>
        <v>3</v>
      </c>
      <c r="X216">
        <f t="shared" si="2"/>
        <v>21</v>
      </c>
      <c r="Z216" s="15">
        <v>43500</v>
      </c>
      <c r="AB216" s="15">
        <v>43556</v>
      </c>
      <c r="AC216" s="15">
        <v>43602</v>
      </c>
      <c r="AD216" s="15">
        <v>43622</v>
      </c>
      <c r="AE216" s="7" t="s">
        <v>556</v>
      </c>
      <c r="AJ216" s="13"/>
      <c r="AK216" s="14"/>
      <c r="AP216" s="13"/>
      <c r="AQ216" s="14"/>
      <c r="AT216" t="e">
        <f>VLOOKUP(A216,'Repeat TJ List'!A:A,1,FALSE)</f>
        <v>#N/A</v>
      </c>
    </row>
    <row r="217" spans="1:46" ht="13">
      <c r="A217" s="7" t="s">
        <v>557</v>
      </c>
      <c r="B217" s="78" t="str">
        <f t="shared" si="15"/>
        <v>Scott</v>
      </c>
      <c r="C217" s="78" t="str">
        <f t="shared" si="16"/>
        <v>Kobos</v>
      </c>
      <c r="D217" s="78" t="str">
        <f t="shared" si="17"/>
        <v>kobossc</v>
      </c>
      <c r="E217" s="15">
        <v>43177</v>
      </c>
      <c r="F217" s="9" t="s">
        <v>164</v>
      </c>
      <c r="G217" s="9" t="s">
        <v>63</v>
      </c>
      <c r="H217" s="9" t="s">
        <v>37</v>
      </c>
      <c r="I217" s="9" t="s">
        <v>53</v>
      </c>
      <c r="J217" s="9" t="s">
        <v>39</v>
      </c>
      <c r="K217" s="9" t="s">
        <v>152</v>
      </c>
      <c r="L217" s="9" t="s">
        <v>558</v>
      </c>
      <c r="M217" s="9">
        <v>20</v>
      </c>
      <c r="N217" s="11"/>
      <c r="O217" s="32" t="str">
        <f t="shared" si="14"/>
        <v/>
      </c>
      <c r="P217" s="9"/>
      <c r="Q217" s="9"/>
      <c r="R217" s="7"/>
      <c r="S217" s="9">
        <v>0</v>
      </c>
      <c r="T217" s="12">
        <v>0</v>
      </c>
      <c r="U217" s="9">
        <v>1</v>
      </c>
      <c r="V217">
        <f t="shared" si="0"/>
        <v>2018</v>
      </c>
      <c r="W217">
        <f t="shared" si="1"/>
        <v>3</v>
      </c>
      <c r="X217">
        <f t="shared" si="2"/>
        <v>18</v>
      </c>
      <c r="Y217" s="15"/>
      <c r="Z217" s="15"/>
      <c r="AB217" s="15"/>
      <c r="AC217" s="15"/>
      <c r="AJ217" s="13"/>
      <c r="AK217" s="14"/>
      <c r="AP217" s="13"/>
      <c r="AQ217" s="14"/>
      <c r="AT217" t="e">
        <f>VLOOKUP(A217,'Repeat TJ List'!A:A,1,FALSE)</f>
        <v>#N/A</v>
      </c>
    </row>
    <row r="218" spans="1:46" ht="13">
      <c r="A218" s="7" t="s">
        <v>559</v>
      </c>
      <c r="B218" s="78" t="str">
        <f t="shared" si="15"/>
        <v>Jose</v>
      </c>
      <c r="C218" s="78" t="str">
        <f t="shared" si="16"/>
        <v>De Leon</v>
      </c>
      <c r="D218" s="78" t="str">
        <f t="shared" si="17"/>
        <v>de lejo</v>
      </c>
      <c r="E218" s="8">
        <v>43172</v>
      </c>
      <c r="F218" s="9" t="s">
        <v>257</v>
      </c>
      <c r="G218" s="9" t="s">
        <v>91</v>
      </c>
      <c r="H218" s="9" t="s">
        <v>37</v>
      </c>
      <c r="I218" s="9" t="s">
        <v>38</v>
      </c>
      <c r="J218" s="9" t="s">
        <v>144</v>
      </c>
      <c r="K218" s="9"/>
      <c r="L218" s="9"/>
      <c r="M218" s="9">
        <v>25</v>
      </c>
      <c r="N218" s="11">
        <v>43589</v>
      </c>
      <c r="O218" s="32">
        <f t="shared" si="14"/>
        <v>14</v>
      </c>
      <c r="P218" s="9">
        <v>592254</v>
      </c>
      <c r="Q218" s="9">
        <v>15463</v>
      </c>
      <c r="R218" s="7" t="s">
        <v>139</v>
      </c>
      <c r="S218" s="9">
        <v>0</v>
      </c>
      <c r="T218" s="12">
        <v>0</v>
      </c>
      <c r="U218" s="9">
        <v>1</v>
      </c>
      <c r="V218">
        <f t="shared" si="0"/>
        <v>2018</v>
      </c>
      <c r="W218">
        <f t="shared" si="1"/>
        <v>3</v>
      </c>
      <c r="X218">
        <f t="shared" si="2"/>
        <v>13</v>
      </c>
      <c r="Y218" s="15">
        <v>43311</v>
      </c>
      <c r="Z218" s="15">
        <v>43434</v>
      </c>
      <c r="AB218" s="15">
        <v>43536</v>
      </c>
      <c r="AC218" s="15">
        <v>43589</v>
      </c>
      <c r="AJ218" s="13"/>
      <c r="AK218" s="14"/>
      <c r="AP218" s="13"/>
      <c r="AQ218" s="14"/>
      <c r="AT218" t="e">
        <f>VLOOKUP(A218,'Repeat TJ List'!A:A,1,FALSE)</f>
        <v>#N/A</v>
      </c>
    </row>
    <row r="219" spans="1:46" ht="13">
      <c r="A219" s="7" t="s">
        <v>560</v>
      </c>
      <c r="B219" s="78" t="str">
        <f t="shared" si="15"/>
        <v>Julian</v>
      </c>
      <c r="C219" s="78" t="str">
        <f t="shared" si="16"/>
        <v>Merryweather</v>
      </c>
      <c r="D219" s="78" t="str">
        <f t="shared" si="17"/>
        <v>merryju</v>
      </c>
      <c r="E219" s="8">
        <v>43168</v>
      </c>
      <c r="F219" s="9" t="s">
        <v>234</v>
      </c>
      <c r="G219" s="9" t="s">
        <v>95</v>
      </c>
      <c r="H219" s="9" t="s">
        <v>37</v>
      </c>
      <c r="I219" s="9" t="s">
        <v>38</v>
      </c>
      <c r="J219" s="9" t="s">
        <v>39</v>
      </c>
      <c r="K219" s="9" t="s">
        <v>45</v>
      </c>
      <c r="L219" s="9" t="s">
        <v>561</v>
      </c>
      <c r="M219" s="9">
        <v>26</v>
      </c>
      <c r="N219" s="11"/>
      <c r="O219" s="32" t="str">
        <f t="shared" ref="O219:O282" si="18">IF(N219&gt;0,ROUND(((N219-E219)/365)*12,0),"")</f>
        <v/>
      </c>
      <c r="P219" s="9">
        <v>657240</v>
      </c>
      <c r="Q219" s="9" t="s">
        <v>562</v>
      </c>
      <c r="R219" s="7" t="s">
        <v>42</v>
      </c>
      <c r="S219" s="9">
        <v>0</v>
      </c>
      <c r="T219" s="12">
        <v>0</v>
      </c>
      <c r="U219" s="9">
        <v>1</v>
      </c>
      <c r="V219">
        <f t="shared" si="0"/>
        <v>2018</v>
      </c>
      <c r="W219">
        <f t="shared" si="1"/>
        <v>3</v>
      </c>
      <c r="X219">
        <f t="shared" si="2"/>
        <v>9</v>
      </c>
      <c r="AC219" s="15">
        <v>43640</v>
      </c>
      <c r="AJ219" s="13"/>
      <c r="AK219" s="14"/>
      <c r="AP219" s="13"/>
      <c r="AQ219" s="14"/>
      <c r="AT219" t="e">
        <f>VLOOKUP(A219,'Repeat TJ List'!A:A,1,FALSE)</f>
        <v>#N/A</v>
      </c>
    </row>
    <row r="220" spans="1:46" ht="13">
      <c r="A220" s="7" t="s">
        <v>563</v>
      </c>
      <c r="B220" s="78" t="str">
        <f t="shared" si="15"/>
        <v>Joe</v>
      </c>
      <c r="C220" s="78" t="str">
        <f t="shared" si="16"/>
        <v>Mantiply</v>
      </c>
      <c r="D220" s="78" t="str">
        <f t="shared" si="17"/>
        <v>mantijo</v>
      </c>
      <c r="E220" s="8">
        <v>43168</v>
      </c>
      <c r="F220" s="9" t="s">
        <v>187</v>
      </c>
      <c r="G220" s="9" t="s">
        <v>95</v>
      </c>
      <c r="H220" s="9" t="s">
        <v>37</v>
      </c>
      <c r="I220" s="9" t="s">
        <v>53</v>
      </c>
      <c r="J220" s="9" t="s">
        <v>39</v>
      </c>
      <c r="K220" s="9" t="s">
        <v>302</v>
      </c>
      <c r="L220" s="9" t="s">
        <v>564</v>
      </c>
      <c r="M220" s="9">
        <v>27</v>
      </c>
      <c r="N220" s="11">
        <v>43634</v>
      </c>
      <c r="O220" s="32">
        <f t="shared" si="18"/>
        <v>15</v>
      </c>
      <c r="P220" s="9">
        <v>573009</v>
      </c>
      <c r="Q220" s="9">
        <v>14857</v>
      </c>
      <c r="R220" s="7" t="s">
        <v>191</v>
      </c>
      <c r="S220" s="9">
        <v>0</v>
      </c>
      <c r="T220" s="12">
        <v>0</v>
      </c>
      <c r="U220" s="9">
        <v>1</v>
      </c>
      <c r="V220">
        <f t="shared" si="0"/>
        <v>2018</v>
      </c>
      <c r="W220">
        <f t="shared" si="1"/>
        <v>3</v>
      </c>
      <c r="X220">
        <f t="shared" si="2"/>
        <v>9</v>
      </c>
      <c r="Z220" s="15">
        <v>43501</v>
      </c>
      <c r="AC220" s="15">
        <v>43591</v>
      </c>
      <c r="AJ220" s="13"/>
      <c r="AK220" s="14"/>
      <c r="AP220" s="13"/>
      <c r="AQ220" s="14"/>
      <c r="AT220" t="e">
        <f>VLOOKUP(A220,'Repeat TJ List'!A:A,1,FALSE)</f>
        <v>#N/A</v>
      </c>
    </row>
    <row r="221" spans="1:46" ht="13">
      <c r="A221" s="7" t="s">
        <v>565</v>
      </c>
      <c r="B221" s="78" t="str">
        <f t="shared" si="15"/>
        <v>Tyler</v>
      </c>
      <c r="C221" s="78" t="str">
        <f t="shared" si="16"/>
        <v>Spurlin</v>
      </c>
      <c r="D221" s="78" t="str">
        <f t="shared" si="17"/>
        <v>spurlty</v>
      </c>
      <c r="E221" s="8">
        <v>43168</v>
      </c>
      <c r="F221" s="9" t="s">
        <v>127</v>
      </c>
      <c r="G221" s="9" t="s">
        <v>84</v>
      </c>
      <c r="H221" s="9" t="s">
        <v>37</v>
      </c>
      <c r="I221" s="9" t="s">
        <v>38</v>
      </c>
      <c r="J221" s="9" t="s">
        <v>39</v>
      </c>
      <c r="K221" s="9" t="s">
        <v>40</v>
      </c>
      <c r="L221" s="9" t="s">
        <v>566</v>
      </c>
      <c r="M221" s="9">
        <v>27</v>
      </c>
      <c r="N221" s="11">
        <v>43587</v>
      </c>
      <c r="O221" s="32">
        <f t="shared" si="18"/>
        <v>14</v>
      </c>
      <c r="P221" s="9">
        <v>644677</v>
      </c>
      <c r="Q221" s="9" t="s">
        <v>567</v>
      </c>
      <c r="R221" s="7" t="s">
        <v>315</v>
      </c>
      <c r="S221" s="9">
        <v>0</v>
      </c>
      <c r="T221" s="12">
        <v>0</v>
      </c>
      <c r="U221" s="9">
        <v>1</v>
      </c>
      <c r="V221">
        <f t="shared" si="0"/>
        <v>2018</v>
      </c>
      <c r="W221">
        <f t="shared" si="1"/>
        <v>3</v>
      </c>
      <c r="X221">
        <f t="shared" si="2"/>
        <v>9</v>
      </c>
      <c r="AC221" s="15">
        <v>43587</v>
      </c>
      <c r="AJ221" s="13"/>
      <c r="AK221" s="14"/>
      <c r="AP221" s="13"/>
      <c r="AQ221" s="14"/>
      <c r="AT221" t="e">
        <f>VLOOKUP(A221,'Repeat TJ List'!A:A,1,FALSE)</f>
        <v>#N/A</v>
      </c>
    </row>
    <row r="222" spans="1:46" ht="13">
      <c r="A222" s="7" t="s">
        <v>568</v>
      </c>
      <c r="B222" s="78" t="str">
        <f t="shared" si="15"/>
        <v>Nick</v>
      </c>
      <c r="C222" s="78" t="str">
        <f t="shared" si="16"/>
        <v>Ernst</v>
      </c>
      <c r="D222" s="78" t="str">
        <f t="shared" si="17"/>
        <v>ernstni</v>
      </c>
      <c r="E222" s="15">
        <v>43168</v>
      </c>
      <c r="F222" s="9" t="s">
        <v>107</v>
      </c>
      <c r="G222" s="9" t="s">
        <v>63</v>
      </c>
      <c r="H222" s="9" t="s">
        <v>37</v>
      </c>
      <c r="I222" s="9" t="s">
        <v>38</v>
      </c>
      <c r="J222" s="9" t="s">
        <v>39</v>
      </c>
      <c r="K222" s="9" t="s">
        <v>253</v>
      </c>
      <c r="L222" s="9" t="s">
        <v>569</v>
      </c>
      <c r="M222" s="9">
        <v>21</v>
      </c>
      <c r="N222" s="11">
        <v>43638</v>
      </c>
      <c r="O222" s="32">
        <f t="shared" si="18"/>
        <v>15</v>
      </c>
      <c r="P222" s="9">
        <v>663870</v>
      </c>
      <c r="Q222" s="9" t="s">
        <v>570</v>
      </c>
      <c r="R222" s="7" t="s">
        <v>191</v>
      </c>
      <c r="S222" s="9">
        <v>0</v>
      </c>
      <c r="T222" s="12">
        <v>0</v>
      </c>
      <c r="U222" s="9">
        <v>1</v>
      </c>
      <c r="V222">
        <f t="shared" si="0"/>
        <v>2018</v>
      </c>
      <c r="W222">
        <f t="shared" si="1"/>
        <v>3</v>
      </c>
      <c r="X222">
        <f t="shared" si="2"/>
        <v>9</v>
      </c>
      <c r="AC222" s="15">
        <v>43638</v>
      </c>
      <c r="AJ222" s="13"/>
      <c r="AK222" s="14"/>
      <c r="AP222" s="13"/>
      <c r="AQ222" s="14"/>
      <c r="AT222" t="e">
        <f>VLOOKUP(A222,'Repeat TJ List'!A:A,1,FALSE)</f>
        <v>#N/A</v>
      </c>
    </row>
    <row r="223" spans="1:46" ht="13">
      <c r="A223" s="7" t="s">
        <v>571</v>
      </c>
      <c r="B223" s="78" t="str">
        <f t="shared" si="15"/>
        <v>Noah</v>
      </c>
      <c r="C223" s="78" t="str">
        <f t="shared" si="16"/>
        <v>Davis</v>
      </c>
      <c r="D223" s="78" t="str">
        <f t="shared" si="17"/>
        <v>davisno</v>
      </c>
      <c r="E223" s="8">
        <v>43160</v>
      </c>
      <c r="F223" s="9" t="s">
        <v>187</v>
      </c>
      <c r="G223" s="9" t="s">
        <v>63</v>
      </c>
      <c r="H223" s="9" t="s">
        <v>37</v>
      </c>
      <c r="I223" s="9" t="s">
        <v>38</v>
      </c>
      <c r="J223" s="9" t="s">
        <v>39</v>
      </c>
      <c r="K223" s="9" t="s">
        <v>45</v>
      </c>
      <c r="L223" s="9" t="s">
        <v>572</v>
      </c>
      <c r="M223" s="9">
        <v>21</v>
      </c>
      <c r="N223" s="11">
        <v>43638</v>
      </c>
      <c r="O223" s="32">
        <f t="shared" si="18"/>
        <v>16</v>
      </c>
      <c r="P223" s="9">
        <v>663562</v>
      </c>
      <c r="Q223" s="9" t="s">
        <v>573</v>
      </c>
      <c r="R223" s="7"/>
      <c r="S223" s="9">
        <v>0</v>
      </c>
      <c r="T223" s="12">
        <v>0</v>
      </c>
      <c r="U223" s="9">
        <v>1</v>
      </c>
      <c r="V223">
        <f t="shared" si="0"/>
        <v>2018</v>
      </c>
      <c r="W223">
        <f t="shared" si="1"/>
        <v>3</v>
      </c>
      <c r="X223">
        <f t="shared" si="2"/>
        <v>1</v>
      </c>
      <c r="AC223" s="15">
        <v>43638</v>
      </c>
      <c r="AJ223" s="13"/>
      <c r="AK223" s="14"/>
      <c r="AP223" s="13"/>
      <c r="AQ223" s="14"/>
      <c r="AT223" t="e">
        <f>VLOOKUP(A223,'Repeat TJ List'!A:A,1,FALSE)</f>
        <v>#N/A</v>
      </c>
    </row>
    <row r="224" spans="1:46" ht="13">
      <c r="A224" s="7" t="s">
        <v>574</v>
      </c>
      <c r="B224" s="78" t="str">
        <f t="shared" si="15"/>
        <v>Corey</v>
      </c>
      <c r="C224" s="78" t="str">
        <f t="shared" si="16"/>
        <v>Merrill</v>
      </c>
      <c r="D224" s="78" t="str">
        <f t="shared" si="17"/>
        <v>merrico</v>
      </c>
      <c r="E224" s="8">
        <v>43160</v>
      </c>
      <c r="F224" s="9" t="s">
        <v>306</v>
      </c>
      <c r="G224" s="9" t="s">
        <v>63</v>
      </c>
      <c r="H224" s="9" t="s">
        <v>37</v>
      </c>
      <c r="I224" s="9" t="s">
        <v>38</v>
      </c>
      <c r="J224" s="9" t="s">
        <v>39</v>
      </c>
      <c r="K224" s="9" t="s">
        <v>575</v>
      </c>
      <c r="L224" s="9" t="s">
        <v>576</v>
      </c>
      <c r="M224" s="9">
        <v>23</v>
      </c>
      <c r="N224" s="11">
        <v>43634</v>
      </c>
      <c r="O224" s="32">
        <f t="shared" si="18"/>
        <v>16</v>
      </c>
      <c r="P224" s="9">
        <v>641865</v>
      </c>
      <c r="Q224" s="9" t="s">
        <v>577</v>
      </c>
      <c r="R224" s="7"/>
      <c r="S224" s="9">
        <v>0</v>
      </c>
      <c r="T224" s="12">
        <v>0</v>
      </c>
      <c r="U224" s="9">
        <v>1</v>
      </c>
      <c r="V224">
        <f t="shared" si="0"/>
        <v>2018</v>
      </c>
      <c r="W224">
        <f t="shared" si="1"/>
        <v>3</v>
      </c>
      <c r="X224">
        <f t="shared" si="2"/>
        <v>1</v>
      </c>
      <c r="AC224" s="15">
        <v>43634</v>
      </c>
      <c r="AJ224" s="13"/>
      <c r="AK224" s="14"/>
      <c r="AP224" s="13"/>
      <c r="AQ224" s="14"/>
      <c r="AT224" t="e">
        <f>VLOOKUP(A224,'Repeat TJ List'!A:A,1,FALSE)</f>
        <v>#N/A</v>
      </c>
    </row>
    <row r="225" spans="1:46" ht="13">
      <c r="A225" s="7" t="s">
        <v>578</v>
      </c>
      <c r="B225" s="78" t="str">
        <f t="shared" si="15"/>
        <v>Mason</v>
      </c>
      <c r="C225" s="78" t="str">
        <f t="shared" si="16"/>
        <v>Ward</v>
      </c>
      <c r="D225" s="78" t="str">
        <f t="shared" si="17"/>
        <v>wardma</v>
      </c>
      <c r="E225" s="15">
        <v>43160</v>
      </c>
      <c r="F225" s="9" t="s">
        <v>176</v>
      </c>
      <c r="G225" s="9" t="s">
        <v>128</v>
      </c>
      <c r="H225" s="9" t="s">
        <v>37</v>
      </c>
      <c r="I225" s="9" t="s">
        <v>53</v>
      </c>
      <c r="J225" s="9" t="s">
        <v>39</v>
      </c>
      <c r="K225" s="9" t="s">
        <v>203</v>
      </c>
      <c r="L225" s="9" t="s">
        <v>579</v>
      </c>
      <c r="M225" s="9">
        <v>22</v>
      </c>
      <c r="N225" s="11"/>
      <c r="O225" s="32" t="str">
        <f t="shared" si="18"/>
        <v/>
      </c>
      <c r="P225" s="9">
        <v>642190</v>
      </c>
      <c r="Q225" s="9" t="s">
        <v>580</v>
      </c>
      <c r="R225" s="7"/>
      <c r="S225" s="9">
        <v>0</v>
      </c>
      <c r="T225" s="12">
        <v>0</v>
      </c>
      <c r="U225" s="9">
        <v>1</v>
      </c>
      <c r="V225">
        <f t="shared" si="0"/>
        <v>2018</v>
      </c>
      <c r="W225">
        <f t="shared" si="1"/>
        <v>3</v>
      </c>
      <c r="X225">
        <f t="shared" si="2"/>
        <v>1</v>
      </c>
      <c r="AJ225" s="13"/>
      <c r="AK225" s="14"/>
      <c r="AP225" s="13"/>
      <c r="AQ225" s="14"/>
      <c r="AT225" t="e">
        <f>VLOOKUP(A225,'Repeat TJ List'!A:A,1,FALSE)</f>
        <v>#N/A</v>
      </c>
    </row>
    <row r="226" spans="1:46" ht="13">
      <c r="A226" s="7" t="s">
        <v>581</v>
      </c>
      <c r="B226" s="78" t="str">
        <f t="shared" si="15"/>
        <v>Steven</v>
      </c>
      <c r="C226" s="78" t="str">
        <f t="shared" si="16"/>
        <v>Gingery</v>
      </c>
      <c r="D226" s="78" t="str">
        <f t="shared" si="17"/>
        <v>gingest</v>
      </c>
      <c r="E226" s="15">
        <v>43160</v>
      </c>
      <c r="F226" s="9" t="s">
        <v>57</v>
      </c>
      <c r="G226" s="9" t="s">
        <v>63</v>
      </c>
      <c r="H226" s="9" t="s">
        <v>37</v>
      </c>
      <c r="I226" s="9" t="s">
        <v>53</v>
      </c>
      <c r="J226" s="9" t="s">
        <v>39</v>
      </c>
      <c r="K226" s="9" t="s">
        <v>45</v>
      </c>
      <c r="L226" s="9" t="s">
        <v>230</v>
      </c>
      <c r="M226" s="9">
        <v>20</v>
      </c>
      <c r="N226" s="11">
        <v>43675</v>
      </c>
      <c r="O226" s="32">
        <f t="shared" si="18"/>
        <v>17</v>
      </c>
      <c r="P226" s="9">
        <v>663451</v>
      </c>
      <c r="Q226" s="9" t="s">
        <v>582</v>
      </c>
      <c r="R226" s="7"/>
      <c r="S226" s="9">
        <v>0</v>
      </c>
      <c r="T226" s="12">
        <v>0</v>
      </c>
      <c r="U226" s="9">
        <v>1</v>
      </c>
      <c r="V226">
        <f t="shared" si="0"/>
        <v>2018</v>
      </c>
      <c r="W226">
        <f t="shared" si="1"/>
        <v>3</v>
      </c>
      <c r="X226">
        <f t="shared" si="2"/>
        <v>1</v>
      </c>
      <c r="AC226" s="15">
        <v>43675</v>
      </c>
      <c r="AJ226" s="13"/>
      <c r="AK226" s="14"/>
      <c r="AP226" s="13"/>
      <c r="AQ226" s="14"/>
      <c r="AT226" t="e">
        <f>VLOOKUP(A226,'Repeat TJ List'!A:A,1,FALSE)</f>
        <v>#N/A</v>
      </c>
    </row>
    <row r="227" spans="1:46" ht="13">
      <c r="A227" s="7" t="s">
        <v>583</v>
      </c>
      <c r="B227" s="78" t="str">
        <f t="shared" si="15"/>
        <v>Elieser</v>
      </c>
      <c r="C227" s="78" t="str">
        <f t="shared" si="16"/>
        <v>Medrano</v>
      </c>
      <c r="D227" s="78" t="str">
        <f t="shared" si="17"/>
        <v>medrael</v>
      </c>
      <c r="E227" s="8">
        <v>43160</v>
      </c>
      <c r="F227" s="9" t="s">
        <v>114</v>
      </c>
      <c r="G227" s="9" t="s">
        <v>128</v>
      </c>
      <c r="H227" s="9" t="s">
        <v>37</v>
      </c>
      <c r="I227" s="9" t="s">
        <v>38</v>
      </c>
      <c r="J227" s="9" t="s">
        <v>108</v>
      </c>
      <c r="K227" s="9"/>
      <c r="L227" s="9"/>
      <c r="M227" s="9">
        <v>19</v>
      </c>
      <c r="N227" s="11"/>
      <c r="O227" s="32" t="str">
        <f t="shared" si="18"/>
        <v/>
      </c>
      <c r="P227" s="9">
        <v>672647</v>
      </c>
      <c r="Q227" s="9" t="s">
        <v>584</v>
      </c>
      <c r="R227" s="7"/>
      <c r="S227" s="9">
        <v>0</v>
      </c>
      <c r="T227" s="12">
        <v>0</v>
      </c>
      <c r="U227" s="9">
        <v>1</v>
      </c>
      <c r="V227">
        <f t="shared" si="0"/>
        <v>2018</v>
      </c>
      <c r="W227">
        <f t="shared" si="1"/>
        <v>3</v>
      </c>
      <c r="X227">
        <f t="shared" si="2"/>
        <v>1</v>
      </c>
      <c r="AJ227" s="13"/>
      <c r="AK227" s="14"/>
      <c r="AP227" s="13"/>
      <c r="AQ227" s="14"/>
      <c r="AT227" t="e">
        <f>VLOOKUP(A227,'Repeat TJ List'!A:A,1,FALSE)</f>
        <v>#N/A</v>
      </c>
    </row>
    <row r="228" spans="1:46" ht="13">
      <c r="A228" s="7" t="s">
        <v>585</v>
      </c>
      <c r="B228" s="78" t="str">
        <f t="shared" si="15"/>
        <v>Brent</v>
      </c>
      <c r="C228" s="78" t="str">
        <f t="shared" si="16"/>
        <v>Honeywell</v>
      </c>
      <c r="D228" s="78" t="str">
        <f t="shared" si="17"/>
        <v>honeybr</v>
      </c>
      <c r="E228" s="8">
        <v>43158</v>
      </c>
      <c r="F228" s="9" t="s">
        <v>257</v>
      </c>
      <c r="G228" s="9" t="s">
        <v>95</v>
      </c>
      <c r="H228" s="9" t="s">
        <v>37</v>
      </c>
      <c r="I228" s="9" t="s">
        <v>38</v>
      </c>
      <c r="J228" s="9" t="s">
        <v>39</v>
      </c>
      <c r="K228" s="9" t="s">
        <v>203</v>
      </c>
      <c r="L228" s="9" t="s">
        <v>586</v>
      </c>
      <c r="M228" s="9">
        <v>23</v>
      </c>
      <c r="N228" s="11"/>
      <c r="O228" s="32" t="str">
        <f t="shared" si="18"/>
        <v/>
      </c>
      <c r="P228" s="9">
        <v>641703</v>
      </c>
      <c r="Q228" s="9" t="s">
        <v>587</v>
      </c>
      <c r="R228" s="7" t="s">
        <v>139</v>
      </c>
      <c r="S228" s="9">
        <v>0</v>
      </c>
      <c r="T228" s="12">
        <v>0</v>
      </c>
      <c r="U228" s="9">
        <v>1</v>
      </c>
      <c r="V228">
        <f t="shared" si="0"/>
        <v>2018</v>
      </c>
      <c r="W228">
        <f t="shared" si="1"/>
        <v>2</v>
      </c>
      <c r="X228">
        <f t="shared" si="2"/>
        <v>27</v>
      </c>
      <c r="Y228" s="15">
        <v>43297</v>
      </c>
      <c r="AB228" s="15">
        <v>43536</v>
      </c>
      <c r="AD228" s="15">
        <v>43598</v>
      </c>
      <c r="AE228" s="7" t="s">
        <v>588</v>
      </c>
      <c r="AF228" s="15">
        <v>43624</v>
      </c>
      <c r="AG228" s="7" t="s">
        <v>589</v>
      </c>
      <c r="AJ228" s="13"/>
      <c r="AK228" s="14"/>
      <c r="AP228" s="13"/>
      <c r="AQ228" s="14"/>
      <c r="AT228" t="e">
        <f>VLOOKUP(A228,'Repeat TJ List'!A:A,1,FALSE)</f>
        <v>#N/A</v>
      </c>
    </row>
    <row r="229" spans="1:46" ht="13">
      <c r="A229" s="7" t="s">
        <v>590</v>
      </c>
      <c r="B229" s="78" t="str">
        <f t="shared" si="15"/>
        <v>Tyler</v>
      </c>
      <c r="C229" s="78" t="str">
        <f t="shared" si="16"/>
        <v>Holton</v>
      </c>
      <c r="D229" s="78" t="str">
        <f t="shared" si="17"/>
        <v>holtoty</v>
      </c>
      <c r="E229" s="15">
        <v>43153</v>
      </c>
      <c r="F229" s="9" t="s">
        <v>323</v>
      </c>
      <c r="G229" s="9" t="s">
        <v>63</v>
      </c>
      <c r="H229" s="9" t="s">
        <v>37</v>
      </c>
      <c r="I229" s="9" t="s">
        <v>53</v>
      </c>
      <c r="J229" s="9" t="s">
        <v>39</v>
      </c>
      <c r="K229" s="9" t="s">
        <v>58</v>
      </c>
      <c r="L229" s="9" t="s">
        <v>417</v>
      </c>
      <c r="M229" s="9">
        <v>22</v>
      </c>
      <c r="N229" s="11">
        <v>43648</v>
      </c>
      <c r="O229" s="32">
        <f t="shared" si="18"/>
        <v>16</v>
      </c>
      <c r="P229" s="9">
        <v>663947</v>
      </c>
      <c r="Q229" s="9" t="s">
        <v>591</v>
      </c>
      <c r="R229" s="7" t="s">
        <v>139</v>
      </c>
      <c r="S229" s="9">
        <v>0</v>
      </c>
      <c r="T229" s="12">
        <v>0</v>
      </c>
      <c r="U229" s="9">
        <v>1</v>
      </c>
      <c r="V229">
        <f t="shared" si="0"/>
        <v>2018</v>
      </c>
      <c r="W229">
        <f t="shared" si="1"/>
        <v>2</v>
      </c>
      <c r="X229">
        <f t="shared" si="2"/>
        <v>22</v>
      </c>
      <c r="AJ229" s="13"/>
      <c r="AK229" s="14"/>
      <c r="AP229" s="13"/>
      <c r="AQ229" s="14"/>
      <c r="AT229" t="e">
        <f>VLOOKUP(A229,'Repeat TJ List'!A:A,1,FALSE)</f>
        <v>#N/A</v>
      </c>
    </row>
    <row r="230" spans="1:46" ht="13">
      <c r="A230" s="7" t="s">
        <v>592</v>
      </c>
      <c r="B230" s="78" t="str">
        <f t="shared" si="15"/>
        <v>Bryan</v>
      </c>
      <c r="C230" s="78" t="str">
        <f t="shared" si="16"/>
        <v>Garcia</v>
      </c>
      <c r="D230" s="78" t="str">
        <f t="shared" si="17"/>
        <v>garcibr</v>
      </c>
      <c r="E230" s="8">
        <v>43146</v>
      </c>
      <c r="F230" s="9" t="s">
        <v>87</v>
      </c>
      <c r="G230" s="9" t="s">
        <v>95</v>
      </c>
      <c r="H230" s="9" t="s">
        <v>37</v>
      </c>
      <c r="I230" s="9" t="s">
        <v>38</v>
      </c>
      <c r="J230" s="9" t="s">
        <v>39</v>
      </c>
      <c r="K230" s="9" t="s">
        <v>58</v>
      </c>
      <c r="L230" s="9" t="s">
        <v>593</v>
      </c>
      <c r="M230" s="9">
        <v>23</v>
      </c>
      <c r="N230" s="11">
        <v>43614</v>
      </c>
      <c r="O230" s="32">
        <f t="shared" si="18"/>
        <v>15</v>
      </c>
      <c r="P230" s="9">
        <v>650530</v>
      </c>
      <c r="Q230" s="9">
        <v>19457</v>
      </c>
      <c r="R230" s="7" t="s">
        <v>139</v>
      </c>
      <c r="S230" s="9">
        <v>0</v>
      </c>
      <c r="T230" s="12">
        <v>0</v>
      </c>
      <c r="U230" s="9">
        <v>1</v>
      </c>
      <c r="V230">
        <f t="shared" si="0"/>
        <v>2018</v>
      </c>
      <c r="W230">
        <f t="shared" si="1"/>
        <v>2</v>
      </c>
      <c r="X230">
        <f t="shared" si="2"/>
        <v>15</v>
      </c>
      <c r="AC230" s="15">
        <v>43588</v>
      </c>
      <c r="AJ230" s="13"/>
      <c r="AK230" s="14"/>
      <c r="AP230" s="13"/>
      <c r="AQ230" s="14"/>
      <c r="AT230" t="e">
        <f>VLOOKUP(A230,'Repeat TJ List'!A:A,1,FALSE)</f>
        <v>#N/A</v>
      </c>
    </row>
    <row r="231" spans="1:46" ht="13">
      <c r="A231" s="7" t="s">
        <v>594</v>
      </c>
      <c r="B231" s="78" t="str">
        <f t="shared" si="15"/>
        <v>Christian</v>
      </c>
      <c r="C231" s="78" t="str">
        <f t="shared" si="16"/>
        <v>Trent</v>
      </c>
      <c r="D231" s="78" t="str">
        <f t="shared" si="17"/>
        <v>trentch</v>
      </c>
      <c r="E231" s="8">
        <v>43144</v>
      </c>
      <c r="F231" s="9" t="s">
        <v>127</v>
      </c>
      <c r="G231" s="9" t="s">
        <v>128</v>
      </c>
      <c r="H231" s="9" t="s">
        <v>37</v>
      </c>
      <c r="I231" s="9" t="s">
        <v>53</v>
      </c>
      <c r="J231" s="9" t="s">
        <v>39</v>
      </c>
      <c r="K231" s="9" t="s">
        <v>575</v>
      </c>
      <c r="L231" s="9" t="s">
        <v>104</v>
      </c>
      <c r="M231" s="9">
        <v>25</v>
      </c>
      <c r="N231" s="11"/>
      <c r="O231" s="32" t="str">
        <f t="shared" si="18"/>
        <v/>
      </c>
      <c r="P231" s="9">
        <v>657784</v>
      </c>
      <c r="Q231" s="9" t="s">
        <v>595</v>
      </c>
      <c r="R231" s="7" t="s">
        <v>315</v>
      </c>
      <c r="S231" s="9">
        <v>0</v>
      </c>
      <c r="T231" s="12">
        <v>0</v>
      </c>
      <c r="U231" s="9">
        <v>1</v>
      </c>
      <c r="V231">
        <f t="shared" si="0"/>
        <v>2018</v>
      </c>
      <c r="W231">
        <f t="shared" si="1"/>
        <v>2</v>
      </c>
      <c r="X231">
        <f t="shared" si="2"/>
        <v>13</v>
      </c>
      <c r="AC231" s="15"/>
      <c r="AJ231" s="13"/>
      <c r="AK231" s="14"/>
      <c r="AP231" s="13"/>
      <c r="AQ231" s="14"/>
      <c r="AT231" t="e">
        <f>VLOOKUP(A231,'Repeat TJ List'!A:A,1,FALSE)</f>
        <v>#N/A</v>
      </c>
    </row>
    <row r="232" spans="1:46" ht="13">
      <c r="A232" s="7" t="s">
        <v>596</v>
      </c>
      <c r="B232" s="78" t="str">
        <f t="shared" si="15"/>
        <v>Cullen</v>
      </c>
      <c r="C232" s="78" t="str">
        <f t="shared" si="16"/>
        <v>Dana</v>
      </c>
      <c r="D232" s="78" t="str">
        <f t="shared" si="17"/>
        <v>danacu</v>
      </c>
      <c r="E232" s="8">
        <v>43132</v>
      </c>
      <c r="F232" s="9" t="s">
        <v>48</v>
      </c>
      <c r="G232" s="9" t="s">
        <v>63</v>
      </c>
      <c r="H232" s="9" t="s">
        <v>37</v>
      </c>
      <c r="I232" s="9" t="s">
        <v>53</v>
      </c>
      <c r="J232" s="9" t="s">
        <v>39</v>
      </c>
      <c r="K232" s="9" t="s">
        <v>277</v>
      </c>
      <c r="L232" s="9" t="s">
        <v>597</v>
      </c>
      <c r="M232" s="9">
        <v>20</v>
      </c>
      <c r="N232" s="11">
        <v>43634</v>
      </c>
      <c r="O232" s="32">
        <f t="shared" si="18"/>
        <v>17</v>
      </c>
      <c r="P232" s="9">
        <v>663471</v>
      </c>
      <c r="Q232" s="9" t="s">
        <v>598</v>
      </c>
      <c r="R232" s="7"/>
      <c r="S232" s="9">
        <v>0</v>
      </c>
      <c r="T232" s="12">
        <v>0</v>
      </c>
      <c r="U232" s="9">
        <v>1</v>
      </c>
      <c r="V232">
        <f t="shared" si="0"/>
        <v>2018</v>
      </c>
      <c r="W232">
        <f t="shared" si="1"/>
        <v>2</v>
      </c>
      <c r="X232">
        <f t="shared" si="2"/>
        <v>1</v>
      </c>
      <c r="AC232" s="15">
        <v>43634</v>
      </c>
      <c r="AJ232" s="13"/>
      <c r="AK232" s="14"/>
      <c r="AP232" s="13"/>
      <c r="AQ232" s="14"/>
      <c r="AT232" t="e">
        <f>VLOOKUP(A232,'Repeat TJ List'!A:A,1,FALSE)</f>
        <v>#N/A</v>
      </c>
    </row>
    <row r="233" spans="1:46" ht="13">
      <c r="A233" s="7" t="s">
        <v>599</v>
      </c>
      <c r="B233" s="78" t="str">
        <f t="shared" si="15"/>
        <v>Andrew</v>
      </c>
      <c r="C233" s="78" t="str">
        <f t="shared" si="16"/>
        <v>Bellatti</v>
      </c>
      <c r="D233" s="78" t="str">
        <f t="shared" si="17"/>
        <v>bellaan</v>
      </c>
      <c r="E233" s="8">
        <v>43132</v>
      </c>
      <c r="F233" s="9" t="s">
        <v>257</v>
      </c>
      <c r="G233" s="9" t="s">
        <v>84</v>
      </c>
      <c r="H233" s="9" t="s">
        <v>37</v>
      </c>
      <c r="I233" s="9" t="s">
        <v>38</v>
      </c>
      <c r="J233" s="9" t="s">
        <v>39</v>
      </c>
      <c r="K233" s="9" t="s">
        <v>45</v>
      </c>
      <c r="L233" s="9"/>
      <c r="M233" s="9">
        <v>26</v>
      </c>
      <c r="N233" s="11">
        <v>43623</v>
      </c>
      <c r="O233" s="32">
        <f t="shared" si="18"/>
        <v>16</v>
      </c>
      <c r="P233" s="9">
        <v>571479</v>
      </c>
      <c r="Q233" s="9">
        <v>10657</v>
      </c>
      <c r="R233" s="7"/>
      <c r="S233" s="9">
        <v>0</v>
      </c>
      <c r="T233" s="12">
        <v>0</v>
      </c>
      <c r="U233" s="9">
        <v>1</v>
      </c>
      <c r="V233">
        <f t="shared" si="0"/>
        <v>2018</v>
      </c>
      <c r="W233">
        <f t="shared" si="1"/>
        <v>2</v>
      </c>
      <c r="X233">
        <f t="shared" si="2"/>
        <v>1</v>
      </c>
      <c r="AC233" s="15">
        <v>43610</v>
      </c>
      <c r="AJ233" s="13"/>
      <c r="AK233" s="14"/>
      <c r="AP233" s="13"/>
      <c r="AQ233" s="14"/>
      <c r="AT233" t="e">
        <f>VLOOKUP(A233,'Repeat TJ List'!A:A,1,FALSE)</f>
        <v>#N/A</v>
      </c>
    </row>
    <row r="234" spans="1:46" ht="13">
      <c r="A234" s="7" t="s">
        <v>600</v>
      </c>
      <c r="B234" s="78" t="str">
        <f t="shared" si="15"/>
        <v>Luke</v>
      </c>
      <c r="C234" s="78" t="str">
        <f t="shared" si="16"/>
        <v>Lanphere</v>
      </c>
      <c r="D234" s="78" t="str">
        <f t="shared" si="17"/>
        <v>lanphlu</v>
      </c>
      <c r="E234" s="8">
        <v>43131</v>
      </c>
      <c r="F234" s="9" t="s">
        <v>211</v>
      </c>
      <c r="G234" s="9" t="s">
        <v>115</v>
      </c>
      <c r="H234" s="9" t="s">
        <v>37</v>
      </c>
      <c r="I234" s="9" t="s">
        <v>38</v>
      </c>
      <c r="J234" s="9" t="s">
        <v>39</v>
      </c>
      <c r="K234" s="9" t="s">
        <v>45</v>
      </c>
      <c r="L234" s="9"/>
      <c r="M234" s="9">
        <v>22</v>
      </c>
      <c r="N234" s="11"/>
      <c r="O234" s="32" t="str">
        <f t="shared" si="18"/>
        <v/>
      </c>
      <c r="P234" s="9">
        <v>641773</v>
      </c>
      <c r="Q234" s="9" t="s">
        <v>601</v>
      </c>
      <c r="R234" s="7"/>
      <c r="S234" s="9">
        <v>0</v>
      </c>
      <c r="T234" s="12">
        <v>0</v>
      </c>
      <c r="U234" s="9">
        <v>1</v>
      </c>
      <c r="V234">
        <f t="shared" si="0"/>
        <v>2018</v>
      </c>
      <c r="W234">
        <f t="shared" si="1"/>
        <v>1</v>
      </c>
      <c r="X234">
        <f t="shared" si="2"/>
        <v>31</v>
      </c>
      <c r="AC234" s="15"/>
      <c r="AJ234" s="13"/>
      <c r="AK234" s="14"/>
      <c r="AP234" s="13"/>
      <c r="AQ234" s="14"/>
      <c r="AT234" t="e">
        <f>VLOOKUP(A234,'Repeat TJ List'!A:A,1,FALSE)</f>
        <v>#N/A</v>
      </c>
    </row>
    <row r="235" spans="1:46" ht="13">
      <c r="A235" s="7" t="s">
        <v>602</v>
      </c>
      <c r="B235" s="78" t="str">
        <f t="shared" si="15"/>
        <v>Alger</v>
      </c>
      <c r="C235" s="78" t="str">
        <f t="shared" si="16"/>
        <v>Hodgson</v>
      </c>
      <c r="D235" s="78" t="str">
        <f t="shared" si="17"/>
        <v>hodgsal</v>
      </c>
      <c r="E235" s="8">
        <v>43101</v>
      </c>
      <c r="F235" s="9" t="s">
        <v>340</v>
      </c>
      <c r="G235" s="9" t="s">
        <v>128</v>
      </c>
      <c r="H235" s="9" t="s">
        <v>37</v>
      </c>
      <c r="I235" s="9" t="s">
        <v>38</v>
      </c>
      <c r="J235" s="9" t="s">
        <v>345</v>
      </c>
      <c r="K235" s="9"/>
      <c r="L235" s="9"/>
      <c r="M235" s="9">
        <v>19</v>
      </c>
      <c r="N235" s="11">
        <v>43637</v>
      </c>
      <c r="O235" s="32">
        <f t="shared" si="18"/>
        <v>18</v>
      </c>
      <c r="P235" s="9">
        <v>667347</v>
      </c>
      <c r="Q235" s="9" t="s">
        <v>603</v>
      </c>
      <c r="R235" s="7"/>
      <c r="S235" s="9">
        <v>0</v>
      </c>
      <c r="T235" s="12">
        <v>0</v>
      </c>
      <c r="U235" s="9">
        <v>1</v>
      </c>
      <c r="V235">
        <f t="shared" si="0"/>
        <v>2018</v>
      </c>
      <c r="W235">
        <f t="shared" si="1"/>
        <v>1</v>
      </c>
      <c r="X235">
        <f t="shared" si="2"/>
        <v>1</v>
      </c>
      <c r="AC235" s="15">
        <v>43637</v>
      </c>
      <c r="AJ235" s="13"/>
      <c r="AK235" s="14"/>
      <c r="AP235" s="13"/>
      <c r="AQ235" s="14"/>
      <c r="AT235" t="e">
        <f>VLOOKUP(A235,'Repeat TJ List'!A:A,1,FALSE)</f>
        <v>#N/A</v>
      </c>
    </row>
    <row r="236" spans="1:46" ht="13">
      <c r="A236" s="7" t="s">
        <v>604</v>
      </c>
      <c r="B236" s="78" t="str">
        <f t="shared" si="15"/>
        <v>Brock</v>
      </c>
      <c r="C236" s="78" t="str">
        <f t="shared" si="16"/>
        <v>Bell</v>
      </c>
      <c r="D236" s="78" t="str">
        <f t="shared" si="17"/>
        <v>bellbr</v>
      </c>
      <c r="E236" s="15">
        <v>43101</v>
      </c>
      <c r="F236" s="9" t="s">
        <v>67</v>
      </c>
      <c r="G236" s="9" t="s">
        <v>63</v>
      </c>
      <c r="H236" s="9" t="s">
        <v>37</v>
      </c>
      <c r="I236" s="9" t="s">
        <v>38</v>
      </c>
      <c r="J236" s="9" t="s">
        <v>39</v>
      </c>
      <c r="K236" s="9" t="s">
        <v>220</v>
      </c>
      <c r="L236" s="9" t="s">
        <v>605</v>
      </c>
      <c r="M236" s="9">
        <v>20</v>
      </c>
      <c r="N236" s="11">
        <v>43661</v>
      </c>
      <c r="O236" s="32">
        <f t="shared" si="18"/>
        <v>18</v>
      </c>
      <c r="P236" s="9">
        <v>687770</v>
      </c>
      <c r="Q236" s="9" t="s">
        <v>606</v>
      </c>
      <c r="R236" s="7"/>
      <c r="S236" s="9">
        <v>0</v>
      </c>
      <c r="T236" s="12">
        <v>0</v>
      </c>
      <c r="U236" s="9">
        <v>1</v>
      </c>
      <c r="V236">
        <f t="shared" si="0"/>
        <v>2018</v>
      </c>
      <c r="W236">
        <f t="shared" si="1"/>
        <v>1</v>
      </c>
      <c r="X236">
        <f t="shared" si="2"/>
        <v>1</v>
      </c>
      <c r="AC236" s="15"/>
      <c r="AJ236" s="13"/>
      <c r="AK236" s="14"/>
      <c r="AP236" s="13"/>
      <c r="AQ236" s="14"/>
      <c r="AT236" t="e">
        <f>VLOOKUP(A236,'Repeat TJ List'!A:A,1,FALSE)</f>
        <v>#N/A</v>
      </c>
    </row>
    <row r="237" spans="1:46" ht="13">
      <c r="A237" s="7" t="s">
        <v>607</v>
      </c>
      <c r="B237" s="78" t="str">
        <f t="shared" si="15"/>
        <v>J.B.</v>
      </c>
      <c r="C237" s="78" t="str">
        <f t="shared" si="16"/>
        <v>Olson</v>
      </c>
      <c r="D237" s="78" t="str">
        <f t="shared" si="17"/>
        <v>olsonj.</v>
      </c>
      <c r="E237" s="8">
        <v>43101</v>
      </c>
      <c r="F237" s="9" t="s">
        <v>62</v>
      </c>
      <c r="G237" s="9" t="s">
        <v>115</v>
      </c>
      <c r="H237" s="9" t="s">
        <v>37</v>
      </c>
      <c r="I237" s="9" t="s">
        <v>38</v>
      </c>
      <c r="J237" s="9" t="s">
        <v>39</v>
      </c>
      <c r="K237" s="9" t="s">
        <v>40</v>
      </c>
      <c r="L237" s="9" t="s">
        <v>122</v>
      </c>
      <c r="M237" s="9">
        <v>23</v>
      </c>
      <c r="N237" s="11">
        <v>43606</v>
      </c>
      <c r="O237" s="32">
        <f t="shared" si="18"/>
        <v>17</v>
      </c>
      <c r="P237" s="9">
        <v>667722</v>
      </c>
      <c r="Q237" s="9" t="s">
        <v>608</v>
      </c>
      <c r="R237" s="7"/>
      <c r="S237" s="9">
        <v>0</v>
      </c>
      <c r="T237" s="12">
        <v>0</v>
      </c>
      <c r="U237" s="9">
        <v>1</v>
      </c>
      <c r="V237">
        <f t="shared" si="0"/>
        <v>2018</v>
      </c>
      <c r="W237">
        <f t="shared" si="1"/>
        <v>1</v>
      </c>
      <c r="X237">
        <f t="shared" si="2"/>
        <v>1</v>
      </c>
      <c r="AC237" s="15">
        <v>43606</v>
      </c>
      <c r="AJ237" s="13"/>
      <c r="AK237" s="14"/>
      <c r="AP237" s="13"/>
      <c r="AQ237" s="14"/>
      <c r="AT237" t="e">
        <f>VLOOKUP(A237,'Repeat TJ List'!A:A,1,FALSE)</f>
        <v>#N/A</v>
      </c>
    </row>
    <row r="238" spans="1:46" ht="13">
      <c r="A238" s="7" t="s">
        <v>301</v>
      </c>
      <c r="B238" s="78" t="str">
        <f t="shared" si="15"/>
        <v>Jack</v>
      </c>
      <c r="C238" s="78" t="str">
        <f t="shared" si="16"/>
        <v>DeGroat</v>
      </c>
      <c r="D238" s="78" t="str">
        <f t="shared" si="17"/>
        <v>degroja</v>
      </c>
      <c r="E238" s="15">
        <v>43101</v>
      </c>
      <c r="F238" s="9" t="s">
        <v>234</v>
      </c>
      <c r="G238" s="9" t="s">
        <v>63</v>
      </c>
      <c r="H238" s="9" t="s">
        <v>37</v>
      </c>
      <c r="I238" s="9" t="s">
        <v>38</v>
      </c>
      <c r="J238" s="9" t="s">
        <v>39</v>
      </c>
      <c r="K238" s="9" t="s">
        <v>302</v>
      </c>
      <c r="L238" s="9" t="s">
        <v>303</v>
      </c>
      <c r="M238" s="9">
        <v>21</v>
      </c>
      <c r="N238" s="11"/>
      <c r="O238" s="32" t="str">
        <f t="shared" si="18"/>
        <v/>
      </c>
      <c r="P238" s="9">
        <v>680922</v>
      </c>
      <c r="Q238" s="9"/>
      <c r="R238" s="7"/>
      <c r="S238" s="9">
        <v>0</v>
      </c>
      <c r="T238" s="12">
        <v>0</v>
      </c>
      <c r="U238" s="9">
        <v>1</v>
      </c>
      <c r="V238">
        <f t="shared" si="0"/>
        <v>2018</v>
      </c>
      <c r="W238">
        <f t="shared" si="1"/>
        <v>1</v>
      </c>
      <c r="X238">
        <f t="shared" si="2"/>
        <v>1</v>
      </c>
      <c r="AJ238" s="13"/>
      <c r="AK238" s="14"/>
      <c r="AP238" s="13"/>
      <c r="AQ238" s="14"/>
      <c r="AT238" t="str">
        <f>VLOOKUP(A238,'Repeat TJ List'!A:A,1,FALSE)</f>
        <v>Jack DeGroat</v>
      </c>
    </row>
    <row r="239" spans="1:46" ht="13">
      <c r="A239" s="7" t="s">
        <v>609</v>
      </c>
      <c r="B239" s="78" t="str">
        <f t="shared" si="15"/>
        <v>Kyle</v>
      </c>
      <c r="C239" s="78" t="str">
        <f t="shared" si="16"/>
        <v>Thomas</v>
      </c>
      <c r="D239" s="78" t="str">
        <f t="shared" si="17"/>
        <v>thomaky</v>
      </c>
      <c r="E239" s="15">
        <v>43101</v>
      </c>
      <c r="F239" s="9" t="s">
        <v>87</v>
      </c>
      <c r="G239" s="9" t="s">
        <v>128</v>
      </c>
      <c r="H239" s="9" t="s">
        <v>37</v>
      </c>
      <c r="I239" s="9" t="s">
        <v>38</v>
      </c>
      <c r="J239" s="9" t="s">
        <v>39</v>
      </c>
      <c r="K239" s="9" t="s">
        <v>161</v>
      </c>
      <c r="L239" s="9"/>
      <c r="M239" s="9">
        <v>23</v>
      </c>
      <c r="N239" s="11">
        <v>43632</v>
      </c>
      <c r="O239" s="32">
        <f t="shared" si="18"/>
        <v>17</v>
      </c>
      <c r="P239" s="9">
        <v>675048</v>
      </c>
      <c r="Q239" s="9" t="s">
        <v>610</v>
      </c>
      <c r="R239" s="7"/>
      <c r="S239" s="9">
        <v>0</v>
      </c>
      <c r="T239" s="12">
        <v>0</v>
      </c>
      <c r="U239" s="9">
        <v>1</v>
      </c>
      <c r="V239">
        <f t="shared" si="0"/>
        <v>2018</v>
      </c>
      <c r="W239">
        <f t="shared" si="1"/>
        <v>1</v>
      </c>
      <c r="X239">
        <f t="shared" si="2"/>
        <v>1</v>
      </c>
      <c r="AC239" s="15">
        <v>43632</v>
      </c>
      <c r="AJ239" s="13"/>
      <c r="AK239" s="14"/>
      <c r="AP239" s="13"/>
      <c r="AQ239" s="14"/>
      <c r="AT239" t="e">
        <f>VLOOKUP(A239,'Repeat TJ List'!A:A,1,FALSE)</f>
        <v>#N/A</v>
      </c>
    </row>
    <row r="240" spans="1:46" ht="13">
      <c r="A240" s="7" t="s">
        <v>611</v>
      </c>
      <c r="B240" s="78" t="str">
        <f t="shared" si="15"/>
        <v>Bailey</v>
      </c>
      <c r="C240" s="78" t="str">
        <f t="shared" si="16"/>
        <v>Horn</v>
      </c>
      <c r="D240" s="78" t="str">
        <f t="shared" si="17"/>
        <v>hornba</v>
      </c>
      <c r="E240" s="15">
        <v>43101</v>
      </c>
      <c r="F240" s="9" t="s">
        <v>87</v>
      </c>
      <c r="G240" s="9" t="s">
        <v>63</v>
      </c>
      <c r="H240" s="9" t="s">
        <v>37</v>
      </c>
      <c r="I240" s="9" t="s">
        <v>53</v>
      </c>
      <c r="J240" s="9" t="s">
        <v>39</v>
      </c>
      <c r="K240" s="9" t="s">
        <v>40</v>
      </c>
      <c r="L240" s="9" t="s">
        <v>612</v>
      </c>
      <c r="M240" s="9">
        <v>20</v>
      </c>
      <c r="N240" s="11"/>
      <c r="O240" s="32" t="str">
        <f t="shared" si="18"/>
        <v/>
      </c>
      <c r="P240" s="9"/>
      <c r="Q240" s="9"/>
      <c r="R240" s="7"/>
      <c r="S240" s="9">
        <v>0</v>
      </c>
      <c r="T240" s="12">
        <v>0</v>
      </c>
      <c r="U240" s="9">
        <v>1</v>
      </c>
      <c r="V240">
        <f t="shared" si="0"/>
        <v>2018</v>
      </c>
      <c r="W240">
        <f t="shared" si="1"/>
        <v>1</v>
      </c>
      <c r="X240">
        <f t="shared" si="2"/>
        <v>1</v>
      </c>
      <c r="AC240" s="15"/>
      <c r="AJ240" s="13"/>
      <c r="AK240" s="14"/>
      <c r="AP240" s="13"/>
      <c r="AQ240" s="14"/>
      <c r="AT240" t="e">
        <f>VLOOKUP(A240,'Repeat TJ List'!A:A,1,FALSE)</f>
        <v>#N/A</v>
      </c>
    </row>
    <row r="241" spans="1:46" ht="13">
      <c r="A241" s="7" t="s">
        <v>613</v>
      </c>
      <c r="B241" s="78" t="str">
        <f t="shared" si="15"/>
        <v>Nick</v>
      </c>
      <c r="C241" s="78" t="str">
        <f t="shared" si="16"/>
        <v>Hernandez</v>
      </c>
      <c r="D241" s="78" t="str">
        <f t="shared" si="17"/>
        <v>hernani</v>
      </c>
      <c r="E241" s="15">
        <v>43101</v>
      </c>
      <c r="F241" s="9" t="s">
        <v>121</v>
      </c>
      <c r="G241" s="9" t="s">
        <v>84</v>
      </c>
      <c r="H241" s="9" t="s">
        <v>37</v>
      </c>
      <c r="I241" s="9" t="s">
        <v>38</v>
      </c>
      <c r="J241" s="9" t="s">
        <v>39</v>
      </c>
      <c r="K241" s="9" t="s">
        <v>40</v>
      </c>
      <c r="L241" s="9" t="s">
        <v>396</v>
      </c>
      <c r="M241" s="9">
        <v>23</v>
      </c>
      <c r="N241" s="11">
        <v>43616</v>
      </c>
      <c r="O241" s="32">
        <f t="shared" si="18"/>
        <v>17</v>
      </c>
      <c r="P241" s="9">
        <v>663321</v>
      </c>
      <c r="Q241" s="9" t="s">
        <v>614</v>
      </c>
      <c r="R241" s="7"/>
      <c r="S241" s="9">
        <v>0</v>
      </c>
      <c r="T241" s="12">
        <v>0</v>
      </c>
      <c r="U241" s="9">
        <v>1</v>
      </c>
      <c r="V241">
        <f t="shared" si="0"/>
        <v>2018</v>
      </c>
      <c r="W241">
        <f t="shared" si="1"/>
        <v>1</v>
      </c>
      <c r="X241">
        <f t="shared" si="2"/>
        <v>1</v>
      </c>
      <c r="AC241" s="15">
        <v>43593</v>
      </c>
      <c r="AJ241" s="13"/>
      <c r="AK241" s="14"/>
      <c r="AP241" s="13"/>
      <c r="AQ241" s="14"/>
      <c r="AT241" t="e">
        <f>VLOOKUP(A241,'Repeat TJ List'!A:A,1,FALSE)</f>
        <v>#N/A</v>
      </c>
    </row>
    <row r="242" spans="1:46" ht="13">
      <c r="A242" s="7" t="s">
        <v>615</v>
      </c>
      <c r="B242" s="78" t="str">
        <f t="shared" si="15"/>
        <v>Ryan</v>
      </c>
      <c r="C242" s="78" t="str">
        <f t="shared" si="16"/>
        <v>Thompson</v>
      </c>
      <c r="D242" s="78" t="str">
        <f t="shared" si="17"/>
        <v>thompry</v>
      </c>
      <c r="E242" s="15">
        <v>43101</v>
      </c>
      <c r="F242" s="9" t="s">
        <v>121</v>
      </c>
      <c r="G242" s="9" t="s">
        <v>84</v>
      </c>
      <c r="H242" s="9" t="s">
        <v>37</v>
      </c>
      <c r="I242" s="9" t="s">
        <v>38</v>
      </c>
      <c r="J242" s="9" t="s">
        <v>39</v>
      </c>
      <c r="K242" s="9" t="s">
        <v>64</v>
      </c>
      <c r="L242" s="9" t="s">
        <v>616</v>
      </c>
      <c r="M242" s="9">
        <v>25</v>
      </c>
      <c r="N242" s="11">
        <v>43614</v>
      </c>
      <c r="O242" s="32">
        <f t="shared" si="18"/>
        <v>17</v>
      </c>
      <c r="P242" s="9">
        <v>657044</v>
      </c>
      <c r="Q242" s="9">
        <v>16647</v>
      </c>
      <c r="R242" s="7"/>
      <c r="S242" s="9">
        <v>0</v>
      </c>
      <c r="T242" s="12">
        <v>0</v>
      </c>
      <c r="U242" s="9">
        <v>1</v>
      </c>
      <c r="V242">
        <f t="shared" si="0"/>
        <v>2018</v>
      </c>
      <c r="W242">
        <f t="shared" si="1"/>
        <v>1</v>
      </c>
      <c r="X242">
        <f t="shared" si="2"/>
        <v>1</v>
      </c>
      <c r="AC242" s="15">
        <v>43606</v>
      </c>
      <c r="AJ242" s="13"/>
      <c r="AK242" s="14"/>
      <c r="AP242" s="13"/>
      <c r="AQ242" s="14"/>
      <c r="AT242" t="e">
        <f>VLOOKUP(A242,'Repeat TJ List'!A:A,1,FALSE)</f>
        <v>#N/A</v>
      </c>
    </row>
    <row r="243" spans="1:46" ht="13">
      <c r="A243" s="7" t="s">
        <v>617</v>
      </c>
      <c r="B243" s="78" t="str">
        <f t="shared" si="15"/>
        <v>Chad</v>
      </c>
      <c r="C243" s="78" t="str">
        <f t="shared" si="16"/>
        <v>Sykes</v>
      </c>
      <c r="D243" s="78" t="str">
        <f t="shared" si="17"/>
        <v>sykesch</v>
      </c>
      <c r="E243" s="8">
        <v>43101</v>
      </c>
      <c r="F243" s="9" t="s">
        <v>35</v>
      </c>
      <c r="G243" s="9" t="s">
        <v>63</v>
      </c>
      <c r="H243" s="9" t="s">
        <v>37</v>
      </c>
      <c r="I243" s="9" t="s">
        <v>38</v>
      </c>
      <c r="J243" s="9" t="s">
        <v>39</v>
      </c>
      <c r="K243" s="9" t="s">
        <v>152</v>
      </c>
      <c r="L243" s="9" t="s">
        <v>618</v>
      </c>
      <c r="M243" s="9">
        <v>22</v>
      </c>
      <c r="N243" s="11">
        <v>43633</v>
      </c>
      <c r="O243" s="32">
        <f t="shared" si="18"/>
        <v>17</v>
      </c>
      <c r="P243" s="9">
        <v>687877</v>
      </c>
      <c r="Q243" s="9" t="s">
        <v>619</v>
      </c>
      <c r="R243" s="7"/>
      <c r="S243" s="9">
        <v>0</v>
      </c>
      <c r="T243" s="12">
        <v>0</v>
      </c>
      <c r="U243" s="9">
        <v>1</v>
      </c>
      <c r="V243">
        <f t="shared" si="0"/>
        <v>2018</v>
      </c>
      <c r="W243">
        <f t="shared" si="1"/>
        <v>1</v>
      </c>
      <c r="X243">
        <f t="shared" si="2"/>
        <v>1</v>
      </c>
      <c r="AJ243" s="13"/>
      <c r="AK243" s="14"/>
      <c r="AP243" s="13"/>
      <c r="AQ243" s="14"/>
      <c r="AT243" t="e">
        <f>VLOOKUP(A243,'Repeat TJ List'!A:A,1,FALSE)</f>
        <v>#N/A</v>
      </c>
    </row>
    <row r="244" spans="1:46" ht="13">
      <c r="A244" s="7" t="s">
        <v>620</v>
      </c>
      <c r="B244" s="78" t="str">
        <f t="shared" si="15"/>
        <v>Kyle</v>
      </c>
      <c r="C244" s="78" t="str">
        <f t="shared" si="16"/>
        <v>Molnar</v>
      </c>
      <c r="D244" s="78" t="str">
        <f t="shared" si="17"/>
        <v>molnaky</v>
      </c>
      <c r="E244" s="15">
        <v>43101</v>
      </c>
      <c r="F244" s="9" t="s">
        <v>35</v>
      </c>
      <c r="G244" s="9" t="s">
        <v>63</v>
      </c>
      <c r="H244" s="9" t="s">
        <v>37</v>
      </c>
      <c r="I244" s="9" t="s">
        <v>38</v>
      </c>
      <c r="J244" s="9" t="s">
        <v>39</v>
      </c>
      <c r="K244" s="9" t="s">
        <v>45</v>
      </c>
      <c r="L244" s="9" t="s">
        <v>621</v>
      </c>
      <c r="M244" s="9">
        <v>21</v>
      </c>
      <c r="N244" s="11"/>
      <c r="O244" s="32" t="str">
        <f t="shared" si="18"/>
        <v/>
      </c>
      <c r="P244" s="9"/>
      <c r="Q244" s="9"/>
      <c r="R244" s="7"/>
      <c r="S244" s="9">
        <v>0</v>
      </c>
      <c r="T244" s="12">
        <v>0</v>
      </c>
      <c r="U244" s="9">
        <v>1</v>
      </c>
      <c r="V244">
        <f t="shared" si="0"/>
        <v>2018</v>
      </c>
      <c r="W244">
        <f t="shared" si="1"/>
        <v>1</v>
      </c>
      <c r="X244">
        <f t="shared" si="2"/>
        <v>1</v>
      </c>
      <c r="AJ244" s="13"/>
      <c r="AK244" s="14"/>
      <c r="AP244" s="13"/>
      <c r="AQ244" s="14"/>
      <c r="AT244" t="str">
        <f>VLOOKUP(A244,'Repeat TJ List'!A:A,1,FALSE)</f>
        <v>Kyle Molnar</v>
      </c>
    </row>
    <row r="245" spans="1:46" ht="13">
      <c r="A245" s="7" t="s">
        <v>622</v>
      </c>
      <c r="B245" s="78" t="str">
        <f t="shared" si="15"/>
        <v>Remey</v>
      </c>
      <c r="C245" s="78" t="str">
        <f t="shared" si="16"/>
        <v>Reed</v>
      </c>
      <c r="D245" s="78" t="str">
        <f t="shared" si="17"/>
        <v>reedre</v>
      </c>
      <c r="E245" s="15">
        <v>43101</v>
      </c>
      <c r="F245" s="9" t="s">
        <v>157</v>
      </c>
      <c r="G245" s="9" t="s">
        <v>115</v>
      </c>
      <c r="H245" s="9" t="s">
        <v>37</v>
      </c>
      <c r="I245" s="9" t="s">
        <v>38</v>
      </c>
      <c r="J245" s="9" t="s">
        <v>39</v>
      </c>
      <c r="K245" s="9" t="s">
        <v>40</v>
      </c>
      <c r="L245" s="9" t="s">
        <v>332</v>
      </c>
      <c r="M245" s="9">
        <v>23</v>
      </c>
      <c r="N245" s="11">
        <v>43660</v>
      </c>
      <c r="O245" s="32">
        <f t="shared" si="18"/>
        <v>18</v>
      </c>
      <c r="P245" s="9">
        <v>668995</v>
      </c>
      <c r="Q245" s="9" t="s">
        <v>623</v>
      </c>
      <c r="R245" s="7"/>
      <c r="S245" s="9">
        <v>0</v>
      </c>
      <c r="T245" s="12">
        <v>0</v>
      </c>
      <c r="U245" s="9">
        <v>1</v>
      </c>
      <c r="V245">
        <f t="shared" si="0"/>
        <v>2018</v>
      </c>
      <c r="W245">
        <f t="shared" si="1"/>
        <v>1</v>
      </c>
      <c r="X245">
        <f t="shared" si="2"/>
        <v>1</v>
      </c>
      <c r="AC245" s="15">
        <v>43630</v>
      </c>
      <c r="AJ245" s="13"/>
      <c r="AK245" s="14"/>
      <c r="AP245" s="13"/>
      <c r="AQ245" s="14"/>
      <c r="AT245" t="e">
        <f>VLOOKUP(A245,'Repeat TJ List'!A:A,1,FALSE)</f>
        <v>#N/A</v>
      </c>
    </row>
    <row r="246" spans="1:46" ht="13">
      <c r="A246" s="7" t="s">
        <v>624</v>
      </c>
      <c r="B246" s="78" t="str">
        <f t="shared" si="15"/>
        <v>Randy</v>
      </c>
      <c r="C246" s="78" t="str">
        <f t="shared" si="16"/>
        <v>LeBlanc</v>
      </c>
      <c r="D246" s="78" t="str">
        <f t="shared" si="17"/>
        <v>leblara</v>
      </c>
      <c r="E246" s="15">
        <v>43101</v>
      </c>
      <c r="F246" s="9" t="s">
        <v>73</v>
      </c>
      <c r="G246" s="9" t="s">
        <v>84</v>
      </c>
      <c r="H246" s="9" t="s">
        <v>37</v>
      </c>
      <c r="I246" s="9" t="s">
        <v>38</v>
      </c>
      <c r="J246" s="9" t="s">
        <v>39</v>
      </c>
      <c r="K246" s="9" t="s">
        <v>575</v>
      </c>
      <c r="L246" s="9" t="s">
        <v>576</v>
      </c>
      <c r="M246" s="9">
        <v>26</v>
      </c>
      <c r="N246" s="11"/>
      <c r="O246" s="32" t="str">
        <f t="shared" si="18"/>
        <v/>
      </c>
      <c r="P246" s="9">
        <v>592492</v>
      </c>
      <c r="Q246" s="9" t="s">
        <v>625</v>
      </c>
      <c r="R246" s="7"/>
      <c r="S246" s="9">
        <v>0</v>
      </c>
      <c r="T246" s="12">
        <v>0</v>
      </c>
      <c r="U246" s="9">
        <v>1</v>
      </c>
      <c r="V246">
        <f t="shared" si="0"/>
        <v>2018</v>
      </c>
      <c r="W246">
        <f t="shared" si="1"/>
        <v>1</v>
      </c>
      <c r="X246">
        <f t="shared" si="2"/>
        <v>1</v>
      </c>
      <c r="AJ246" s="13"/>
      <c r="AK246" s="14"/>
      <c r="AP246" s="13"/>
      <c r="AQ246" s="14"/>
      <c r="AT246" t="str">
        <f>VLOOKUP(A246,'Repeat TJ List'!A:A,1,FALSE)</f>
        <v>Randy LeBlanc</v>
      </c>
    </row>
    <row r="247" spans="1:46" ht="13">
      <c r="A247" s="7" t="s">
        <v>626</v>
      </c>
      <c r="B247" s="78" t="str">
        <f t="shared" si="15"/>
        <v>Zach</v>
      </c>
      <c r="C247" s="78" t="str">
        <f t="shared" si="16"/>
        <v>Featherstone</v>
      </c>
      <c r="D247" s="78" t="str">
        <f t="shared" si="17"/>
        <v>feathza</v>
      </c>
      <c r="E247" s="15">
        <v>43101</v>
      </c>
      <c r="F247" s="9" t="s">
        <v>73</v>
      </c>
      <c r="G247" s="9" t="s">
        <v>128</v>
      </c>
      <c r="H247" s="9" t="s">
        <v>37</v>
      </c>
      <c r="I247" s="9" t="s">
        <v>53</v>
      </c>
      <c r="J247" s="9" t="s">
        <v>39</v>
      </c>
      <c r="K247" s="9" t="s">
        <v>152</v>
      </c>
      <c r="L247" s="9" t="s">
        <v>627</v>
      </c>
      <c r="M247" s="9">
        <v>22</v>
      </c>
      <c r="N247" s="11"/>
      <c r="O247" s="32" t="str">
        <f t="shared" si="18"/>
        <v/>
      </c>
      <c r="P247" s="9">
        <v>670146</v>
      </c>
      <c r="Q247" s="9" t="s">
        <v>628</v>
      </c>
      <c r="R247" s="7"/>
      <c r="S247" s="9">
        <v>0</v>
      </c>
      <c r="T247" s="12">
        <v>0</v>
      </c>
      <c r="U247" s="9">
        <v>1</v>
      </c>
      <c r="V247">
        <f t="shared" si="0"/>
        <v>2018</v>
      </c>
      <c r="W247">
        <f t="shared" si="1"/>
        <v>1</v>
      </c>
      <c r="X247">
        <f t="shared" si="2"/>
        <v>1</v>
      </c>
      <c r="AJ247" s="13"/>
      <c r="AK247" s="14"/>
      <c r="AP247" s="13"/>
      <c r="AQ247" s="14"/>
      <c r="AT247" t="e">
        <f>VLOOKUP(A247,'Repeat TJ List'!A:A,1,FALSE)</f>
        <v>#N/A</v>
      </c>
    </row>
    <row r="248" spans="1:46" ht="13">
      <c r="A248" s="7" t="s">
        <v>629</v>
      </c>
      <c r="B248" s="78" t="str">
        <f t="shared" si="15"/>
        <v>Jon</v>
      </c>
      <c r="C248" s="78" t="str">
        <f t="shared" si="16"/>
        <v>Olsen</v>
      </c>
      <c r="D248" s="78" t="str">
        <f t="shared" si="17"/>
        <v>olsenjo</v>
      </c>
      <c r="E248" s="15">
        <v>43101</v>
      </c>
      <c r="F248" s="9" t="s">
        <v>73</v>
      </c>
      <c r="G248" s="9" t="s">
        <v>63</v>
      </c>
      <c r="H248" s="9" t="s">
        <v>37</v>
      </c>
      <c r="I248" s="9" t="s">
        <v>38</v>
      </c>
      <c r="J248" s="9" t="s">
        <v>39</v>
      </c>
      <c r="K248" s="9" t="s">
        <v>45</v>
      </c>
      <c r="L248" s="9" t="s">
        <v>621</v>
      </c>
      <c r="M248" s="9">
        <v>21</v>
      </c>
      <c r="N248" s="11"/>
      <c r="O248" s="32" t="str">
        <f t="shared" si="18"/>
        <v/>
      </c>
      <c r="P248" s="9">
        <v>663537</v>
      </c>
      <c r="Q248" s="9"/>
      <c r="R248" s="7"/>
      <c r="S248" s="9">
        <v>0</v>
      </c>
      <c r="T248" s="12">
        <v>0</v>
      </c>
      <c r="U248" s="9">
        <v>1</v>
      </c>
      <c r="V248">
        <f t="shared" si="0"/>
        <v>2018</v>
      </c>
      <c r="W248">
        <f t="shared" si="1"/>
        <v>1</v>
      </c>
      <c r="X248">
        <f t="shared" si="2"/>
        <v>1</v>
      </c>
      <c r="AJ248" s="13"/>
      <c r="AK248" s="14"/>
      <c r="AP248" s="13"/>
      <c r="AQ248" s="14"/>
      <c r="AT248" t="e">
        <f>VLOOKUP(A248,'Repeat TJ List'!A:A,1,FALSE)</f>
        <v>#N/A</v>
      </c>
    </row>
    <row r="249" spans="1:46" ht="13">
      <c r="A249" s="7" t="s">
        <v>630</v>
      </c>
      <c r="B249" s="78" t="str">
        <f t="shared" si="15"/>
        <v>Montana</v>
      </c>
      <c r="C249" s="78" t="str">
        <f t="shared" si="16"/>
        <v>Semmel</v>
      </c>
      <c r="D249" s="78" t="str">
        <f t="shared" si="17"/>
        <v>semmemo</v>
      </c>
      <c r="E249" s="15">
        <v>43101</v>
      </c>
      <c r="F249" s="9" t="s">
        <v>107</v>
      </c>
      <c r="G249" s="9" t="s">
        <v>158</v>
      </c>
      <c r="H249" s="9" t="s">
        <v>37</v>
      </c>
      <c r="I249" s="9" t="s">
        <v>38</v>
      </c>
      <c r="J249" s="9" t="s">
        <v>39</v>
      </c>
      <c r="K249" s="9" t="s">
        <v>96</v>
      </c>
      <c r="L249" s="9"/>
      <c r="M249" s="9">
        <v>16</v>
      </c>
      <c r="N249" s="11">
        <v>43672</v>
      </c>
      <c r="O249" s="32">
        <f t="shared" si="18"/>
        <v>19</v>
      </c>
      <c r="P249" s="9">
        <v>687512</v>
      </c>
      <c r="Q249" s="9" t="s">
        <v>631</v>
      </c>
      <c r="R249" s="7" t="s">
        <v>228</v>
      </c>
      <c r="S249" s="9">
        <v>0</v>
      </c>
      <c r="T249" s="12">
        <v>0</v>
      </c>
      <c r="U249" s="9">
        <v>1</v>
      </c>
      <c r="V249">
        <f t="shared" si="0"/>
        <v>2018</v>
      </c>
      <c r="W249">
        <f t="shared" si="1"/>
        <v>1</v>
      </c>
      <c r="X249">
        <f t="shared" si="2"/>
        <v>1</v>
      </c>
      <c r="AJ249" s="13"/>
      <c r="AK249" s="14"/>
      <c r="AP249" s="13"/>
      <c r="AQ249" s="14"/>
      <c r="AT249" t="e">
        <f>VLOOKUP(A249,'Repeat TJ List'!A:A,1,FALSE)</f>
        <v>#N/A</v>
      </c>
    </row>
    <row r="250" spans="1:46" ht="13">
      <c r="A250" s="7" t="s">
        <v>632</v>
      </c>
      <c r="B250" s="78" t="str">
        <f t="shared" si="15"/>
        <v>Nik</v>
      </c>
      <c r="C250" s="78" t="str">
        <f t="shared" si="16"/>
        <v>Turley</v>
      </c>
      <c r="D250" s="78" t="str">
        <f t="shared" si="17"/>
        <v>turleni</v>
      </c>
      <c r="E250" s="15">
        <v>43101</v>
      </c>
      <c r="F250" s="9" t="s">
        <v>176</v>
      </c>
      <c r="G250" s="9" t="s">
        <v>36</v>
      </c>
      <c r="H250" s="9" t="s">
        <v>37</v>
      </c>
      <c r="I250" s="9" t="s">
        <v>53</v>
      </c>
      <c r="J250" s="9" t="s">
        <v>39</v>
      </c>
      <c r="K250" s="9" t="s">
        <v>45</v>
      </c>
      <c r="L250" s="9"/>
      <c r="M250" s="9">
        <v>28</v>
      </c>
      <c r="N250" s="11"/>
      <c r="O250" s="32" t="str">
        <f t="shared" si="18"/>
        <v/>
      </c>
      <c r="P250" s="9">
        <v>543867</v>
      </c>
      <c r="Q250" s="9">
        <v>5530</v>
      </c>
      <c r="R250" s="7"/>
      <c r="S250" s="9">
        <v>0</v>
      </c>
      <c r="T250" s="12">
        <v>0</v>
      </c>
      <c r="U250" s="9">
        <v>1</v>
      </c>
      <c r="V250">
        <f t="shared" si="0"/>
        <v>2018</v>
      </c>
      <c r="W250">
        <f t="shared" si="1"/>
        <v>1</v>
      </c>
      <c r="X250">
        <f t="shared" si="2"/>
        <v>1</v>
      </c>
      <c r="AC250" s="15">
        <v>43885</v>
      </c>
      <c r="AJ250" s="13"/>
      <c r="AK250" s="14"/>
      <c r="AP250" s="13"/>
      <c r="AQ250" s="14"/>
      <c r="AT250" t="e">
        <f>VLOOKUP(A250,'Repeat TJ List'!A:A,1,FALSE)</f>
        <v>#N/A</v>
      </c>
    </row>
    <row r="251" spans="1:46" ht="13">
      <c r="A251" s="7" t="s">
        <v>633</v>
      </c>
      <c r="B251" s="78" t="str">
        <f t="shared" si="15"/>
        <v>Erik</v>
      </c>
      <c r="C251" s="78" t="str">
        <f t="shared" si="16"/>
        <v>Sabrowski</v>
      </c>
      <c r="D251" s="78" t="str">
        <f t="shared" si="17"/>
        <v>sabroer</v>
      </c>
      <c r="E251" s="15">
        <v>43101</v>
      </c>
      <c r="F251" s="9" t="s">
        <v>48</v>
      </c>
      <c r="G251" s="9" t="s">
        <v>63</v>
      </c>
      <c r="H251" s="9" t="s">
        <v>37</v>
      </c>
      <c r="I251" s="9" t="s">
        <v>53</v>
      </c>
      <c r="J251" s="9" t="s">
        <v>161</v>
      </c>
      <c r="K251" s="9"/>
      <c r="L251" s="9"/>
      <c r="M251" s="9">
        <v>20</v>
      </c>
      <c r="N251" s="11"/>
      <c r="O251" s="32" t="str">
        <f t="shared" si="18"/>
        <v/>
      </c>
      <c r="P251" s="9">
        <v>681870</v>
      </c>
      <c r="Q251" s="9"/>
      <c r="R251" s="7"/>
      <c r="S251" s="9">
        <v>0</v>
      </c>
      <c r="T251" s="12">
        <v>0</v>
      </c>
      <c r="U251" s="9">
        <v>1</v>
      </c>
      <c r="V251">
        <f t="shared" si="0"/>
        <v>2018</v>
      </c>
      <c r="W251">
        <f t="shared" si="1"/>
        <v>1</v>
      </c>
      <c r="X251">
        <f t="shared" si="2"/>
        <v>1</v>
      </c>
      <c r="AJ251" s="13"/>
      <c r="AK251" s="14"/>
      <c r="AP251" s="13"/>
      <c r="AQ251" s="14"/>
      <c r="AT251" t="e">
        <f>VLOOKUP(A251,'Repeat TJ List'!A:A,1,FALSE)</f>
        <v>#N/A</v>
      </c>
    </row>
    <row r="252" spans="1:46" ht="13">
      <c r="A252" s="7" t="s">
        <v>634</v>
      </c>
      <c r="B252" s="78" t="str">
        <f t="shared" si="15"/>
        <v>Luis</v>
      </c>
      <c r="C252" s="78" t="str">
        <f t="shared" si="16"/>
        <v>Munoz</v>
      </c>
      <c r="D252" s="78" t="str">
        <f t="shared" si="17"/>
        <v>munozlu</v>
      </c>
      <c r="E252" s="15">
        <v>43101</v>
      </c>
      <c r="F252" s="9" t="s">
        <v>100</v>
      </c>
      <c r="G252" s="9" t="s">
        <v>128</v>
      </c>
      <c r="H252" s="9" t="s">
        <v>37</v>
      </c>
      <c r="I252" s="9" t="s">
        <v>38</v>
      </c>
      <c r="J252" s="9" t="s">
        <v>108</v>
      </c>
      <c r="K252" s="9"/>
      <c r="L252" s="9"/>
      <c r="M252" s="9">
        <v>21</v>
      </c>
      <c r="N252" s="11"/>
      <c r="O252" s="32" t="str">
        <f t="shared" si="18"/>
        <v/>
      </c>
      <c r="P252" s="9">
        <v>668406</v>
      </c>
      <c r="Q252" s="9" t="s">
        <v>635</v>
      </c>
      <c r="R252" s="7"/>
      <c r="S252" s="9">
        <v>0</v>
      </c>
      <c r="T252" s="12">
        <v>0</v>
      </c>
      <c r="U252" s="9">
        <v>1</v>
      </c>
      <c r="V252">
        <f t="shared" si="0"/>
        <v>2018</v>
      </c>
      <c r="W252">
        <f t="shared" si="1"/>
        <v>1</v>
      </c>
      <c r="X252">
        <f t="shared" si="2"/>
        <v>1</v>
      </c>
      <c r="AJ252" s="13"/>
      <c r="AK252" s="14"/>
      <c r="AP252" s="13"/>
      <c r="AQ252" s="14"/>
      <c r="AT252" t="e">
        <f>VLOOKUP(A252,'Repeat TJ List'!A:A,1,FALSE)</f>
        <v>#N/A</v>
      </c>
    </row>
    <row r="253" spans="1:46" ht="13">
      <c r="A253" s="7" t="s">
        <v>636</v>
      </c>
      <c r="B253" s="78" t="str">
        <f t="shared" si="15"/>
        <v>Patrick</v>
      </c>
      <c r="C253" s="78" t="str">
        <f t="shared" si="16"/>
        <v>Ruotolo</v>
      </c>
      <c r="D253" s="78" t="str">
        <f t="shared" si="17"/>
        <v>ruotopa</v>
      </c>
      <c r="E253" s="15">
        <v>43101</v>
      </c>
      <c r="F253" s="9" t="s">
        <v>78</v>
      </c>
      <c r="G253" s="9" t="s">
        <v>84</v>
      </c>
      <c r="H253" s="9" t="s">
        <v>37</v>
      </c>
      <c r="I253" s="9" t="s">
        <v>38</v>
      </c>
      <c r="J253" s="9" t="s">
        <v>39</v>
      </c>
      <c r="K253" s="9" t="s">
        <v>79</v>
      </c>
      <c r="L253" s="10" t="s">
        <v>96</v>
      </c>
      <c r="M253" s="9">
        <v>23</v>
      </c>
      <c r="N253" s="11"/>
      <c r="O253" s="32" t="str">
        <f t="shared" si="18"/>
        <v/>
      </c>
      <c r="P253" s="9">
        <v>669018</v>
      </c>
      <c r="Q253" s="9" t="s">
        <v>637</v>
      </c>
      <c r="R253" s="7"/>
      <c r="S253" s="9">
        <v>0</v>
      </c>
      <c r="T253" s="12">
        <v>0</v>
      </c>
      <c r="U253" s="9">
        <v>1</v>
      </c>
      <c r="V253">
        <f t="shared" si="0"/>
        <v>2018</v>
      </c>
      <c r="W253">
        <f t="shared" si="1"/>
        <v>1</v>
      </c>
      <c r="X253">
        <f t="shared" si="2"/>
        <v>1</v>
      </c>
      <c r="AC253" s="15">
        <v>43663</v>
      </c>
      <c r="AJ253" s="13"/>
      <c r="AK253" s="14"/>
      <c r="AP253" s="13"/>
      <c r="AQ253" s="14"/>
      <c r="AT253" t="e">
        <f>VLOOKUP(A253,'Repeat TJ List'!A:A,1,FALSE)</f>
        <v>#N/A</v>
      </c>
    </row>
    <row r="254" spans="1:46" ht="13">
      <c r="A254" s="7" t="s">
        <v>638</v>
      </c>
      <c r="B254" s="78" t="str">
        <f t="shared" si="15"/>
        <v>Peter</v>
      </c>
      <c r="C254" s="78" t="str">
        <f t="shared" si="16"/>
        <v>Maris</v>
      </c>
      <c r="D254" s="78" t="str">
        <f t="shared" si="17"/>
        <v>marispe</v>
      </c>
      <c r="E254" s="15">
        <v>43101</v>
      </c>
      <c r="F254" s="9" t="s">
        <v>257</v>
      </c>
      <c r="G254" s="9" t="s">
        <v>84</v>
      </c>
      <c r="H254" s="9" t="s">
        <v>274</v>
      </c>
      <c r="I254" s="9" t="s">
        <v>38</v>
      </c>
      <c r="J254" s="9" t="s">
        <v>39</v>
      </c>
      <c r="K254" s="9" t="s">
        <v>45</v>
      </c>
      <c r="L254" s="10" t="s">
        <v>572</v>
      </c>
      <c r="M254" s="9">
        <v>24</v>
      </c>
      <c r="N254" s="11">
        <v>43642</v>
      </c>
      <c r="O254" s="32">
        <f t="shared" si="18"/>
        <v>18</v>
      </c>
      <c r="P254" s="9">
        <v>665285</v>
      </c>
      <c r="Q254" s="9" t="s">
        <v>639</v>
      </c>
      <c r="R254" s="7"/>
      <c r="S254" s="9">
        <v>0</v>
      </c>
      <c r="T254" s="12">
        <v>0</v>
      </c>
      <c r="U254" s="9">
        <v>1</v>
      </c>
      <c r="V254">
        <f t="shared" si="0"/>
        <v>2018</v>
      </c>
      <c r="W254">
        <f t="shared" si="1"/>
        <v>1</v>
      </c>
      <c r="X254">
        <f t="shared" si="2"/>
        <v>1</v>
      </c>
      <c r="AC254" s="15">
        <v>43598</v>
      </c>
      <c r="AJ254" s="13"/>
      <c r="AK254" s="14"/>
      <c r="AP254" s="13"/>
      <c r="AQ254" s="14"/>
      <c r="AT254" t="e">
        <f>VLOOKUP(A254,'Repeat TJ List'!A:A,1,FALSE)</f>
        <v>#N/A</v>
      </c>
    </row>
    <row r="255" spans="1:46" ht="13">
      <c r="A255" s="7" t="s">
        <v>640</v>
      </c>
      <c r="B255" s="78" t="str">
        <f t="shared" si="15"/>
        <v>Seth</v>
      </c>
      <c r="C255" s="78" t="str">
        <f t="shared" si="16"/>
        <v>Nordlin</v>
      </c>
      <c r="D255" s="78" t="str">
        <f t="shared" si="17"/>
        <v>nordlse</v>
      </c>
      <c r="E255" s="15">
        <v>43101</v>
      </c>
      <c r="F255" s="9" t="s">
        <v>211</v>
      </c>
      <c r="G255" s="9" t="s">
        <v>165</v>
      </c>
      <c r="H255" s="9" t="s">
        <v>37</v>
      </c>
      <c r="I255" s="9" t="s">
        <v>38</v>
      </c>
      <c r="J255" s="9" t="s">
        <v>39</v>
      </c>
      <c r="K255" s="9" t="s">
        <v>220</v>
      </c>
      <c r="L255" s="9" t="s">
        <v>641</v>
      </c>
      <c r="M255" s="9">
        <v>20</v>
      </c>
      <c r="N255" s="11"/>
      <c r="O255" s="32" t="str">
        <f t="shared" si="18"/>
        <v/>
      </c>
      <c r="P255" s="9">
        <v>676699</v>
      </c>
      <c r="Q255" s="9" t="s">
        <v>642</v>
      </c>
      <c r="R255" s="7"/>
      <c r="S255" s="9">
        <v>0</v>
      </c>
      <c r="T255" s="12">
        <v>0</v>
      </c>
      <c r="U255" s="9">
        <v>1</v>
      </c>
      <c r="V255">
        <f t="shared" si="0"/>
        <v>2018</v>
      </c>
      <c r="W255">
        <f t="shared" si="1"/>
        <v>1</v>
      </c>
      <c r="X255">
        <f t="shared" si="2"/>
        <v>1</v>
      </c>
      <c r="AC255" s="15"/>
      <c r="AJ255" s="13"/>
      <c r="AK255" s="14"/>
      <c r="AP255" s="13"/>
      <c r="AQ255" s="14"/>
      <c r="AT255" t="e">
        <f>VLOOKUP(A255,'Repeat TJ List'!A:A,1,FALSE)</f>
        <v>#N/A</v>
      </c>
    </row>
    <row r="256" spans="1:46" ht="13">
      <c r="A256" s="7" t="s">
        <v>643</v>
      </c>
      <c r="B256" s="78" t="str">
        <f t="shared" si="15"/>
        <v>Mike</v>
      </c>
      <c r="C256" s="78" t="str">
        <f t="shared" si="16"/>
        <v>Ellenbest</v>
      </c>
      <c r="D256" s="78" t="str">
        <f t="shared" si="17"/>
        <v>ellenmi</v>
      </c>
      <c r="E256" s="15">
        <v>43101</v>
      </c>
      <c r="F256" s="9" t="s">
        <v>114</v>
      </c>
      <c r="G256" s="9" t="s">
        <v>115</v>
      </c>
      <c r="H256" s="9" t="s">
        <v>37</v>
      </c>
      <c r="I256" s="9" t="s">
        <v>38</v>
      </c>
      <c r="J256" s="9" t="s">
        <v>39</v>
      </c>
      <c r="K256" s="9" t="s">
        <v>253</v>
      </c>
      <c r="L256" s="9" t="s">
        <v>644</v>
      </c>
      <c r="M256" s="9">
        <v>22</v>
      </c>
      <c r="N256" s="11">
        <v>43600</v>
      </c>
      <c r="O256" s="32">
        <f t="shared" si="18"/>
        <v>16</v>
      </c>
      <c r="P256" s="9">
        <v>670436</v>
      </c>
      <c r="Q256" s="9" t="s">
        <v>645</v>
      </c>
      <c r="R256" s="7"/>
      <c r="S256" s="9">
        <v>0</v>
      </c>
      <c r="T256" s="12">
        <v>0</v>
      </c>
      <c r="U256" s="9">
        <v>1</v>
      </c>
      <c r="V256">
        <f t="shared" si="0"/>
        <v>2018</v>
      </c>
      <c r="W256">
        <f t="shared" si="1"/>
        <v>1</v>
      </c>
      <c r="X256">
        <f t="shared" si="2"/>
        <v>1</v>
      </c>
      <c r="AC256" s="15">
        <v>43600</v>
      </c>
      <c r="AJ256" s="13"/>
      <c r="AK256" s="14"/>
      <c r="AP256" s="13"/>
      <c r="AQ256" s="14"/>
      <c r="AT256" t="e">
        <f>VLOOKUP(A256,'Repeat TJ List'!A:A,1,FALSE)</f>
        <v>#N/A</v>
      </c>
    </row>
    <row r="257" spans="1:46" ht="13">
      <c r="A257" s="7" t="s">
        <v>646</v>
      </c>
      <c r="B257" s="78" t="str">
        <f t="shared" si="15"/>
        <v>Kevin</v>
      </c>
      <c r="C257" s="78" t="str">
        <f t="shared" si="16"/>
        <v>Strohschein</v>
      </c>
      <c r="D257" s="78" t="str">
        <f t="shared" si="17"/>
        <v>strohke</v>
      </c>
      <c r="E257" s="15">
        <v>43101</v>
      </c>
      <c r="F257" s="9" t="s">
        <v>317</v>
      </c>
      <c r="G257" s="9" t="s">
        <v>63</v>
      </c>
      <c r="H257" s="9" t="s">
        <v>131</v>
      </c>
      <c r="I257" s="9" t="s">
        <v>38</v>
      </c>
      <c r="J257" s="9" t="s">
        <v>39</v>
      </c>
      <c r="K257" s="9" t="s">
        <v>203</v>
      </c>
      <c r="L257" s="9" t="s">
        <v>647</v>
      </c>
      <c r="M257" s="9">
        <v>20</v>
      </c>
      <c r="N257" s="11">
        <v>43641</v>
      </c>
      <c r="O257" s="32">
        <f t="shared" si="18"/>
        <v>18</v>
      </c>
      <c r="P257" s="9">
        <v>680959</v>
      </c>
      <c r="Q257" s="9" t="s">
        <v>648</v>
      </c>
      <c r="R257" s="7"/>
      <c r="S257" s="9">
        <v>0</v>
      </c>
      <c r="T257" s="12">
        <v>0</v>
      </c>
      <c r="U257" s="9">
        <v>1</v>
      </c>
      <c r="V257">
        <f t="shared" si="0"/>
        <v>2018</v>
      </c>
      <c r="W257">
        <f t="shared" si="1"/>
        <v>1</v>
      </c>
      <c r="X257">
        <f t="shared" si="2"/>
        <v>1</v>
      </c>
      <c r="AJ257" s="13"/>
      <c r="AK257" s="14"/>
      <c r="AP257" s="13"/>
      <c r="AQ257" s="14"/>
      <c r="AT257" t="e">
        <f>VLOOKUP(A257,'Repeat TJ List'!A:A,1,FALSE)</f>
        <v>#N/A</v>
      </c>
    </row>
    <row r="258" spans="1:46" ht="13">
      <c r="A258" s="7" t="s">
        <v>649</v>
      </c>
      <c r="B258" s="78" t="str">
        <f t="shared" si="15"/>
        <v>Clayton</v>
      </c>
      <c r="C258" s="78" t="str">
        <f t="shared" si="16"/>
        <v>Beeter</v>
      </c>
      <c r="D258" s="78" t="str">
        <f t="shared" si="17"/>
        <v>beetecl</v>
      </c>
      <c r="E258" s="15">
        <v>43070</v>
      </c>
      <c r="F258" s="9" t="s">
        <v>306</v>
      </c>
      <c r="G258" s="9" t="s">
        <v>158</v>
      </c>
      <c r="H258" s="9" t="s">
        <v>37</v>
      </c>
      <c r="I258" s="9" t="s">
        <v>38</v>
      </c>
      <c r="J258" s="9" t="s">
        <v>39</v>
      </c>
      <c r="K258" s="9" t="s">
        <v>40</v>
      </c>
      <c r="L258" s="9" t="s">
        <v>230</v>
      </c>
      <c r="M258" s="9">
        <v>18</v>
      </c>
      <c r="N258" s="11"/>
      <c r="O258" s="32" t="str">
        <f t="shared" si="18"/>
        <v/>
      </c>
      <c r="P258" s="9"/>
      <c r="Q258" s="9"/>
      <c r="R258" s="7" t="s">
        <v>42</v>
      </c>
      <c r="S258" s="9">
        <v>0</v>
      </c>
      <c r="T258" s="12">
        <v>0</v>
      </c>
      <c r="U258" s="9">
        <v>1</v>
      </c>
      <c r="V258">
        <f t="shared" si="0"/>
        <v>2017</v>
      </c>
      <c r="W258">
        <f t="shared" si="1"/>
        <v>12</v>
      </c>
      <c r="X258">
        <f t="shared" si="2"/>
        <v>1</v>
      </c>
      <c r="AJ258" s="13"/>
      <c r="AK258" s="14"/>
      <c r="AP258" s="13"/>
      <c r="AQ258" s="14"/>
      <c r="AT258" t="e">
        <f>VLOOKUP(A258,'Repeat TJ List'!A:A,1,FALSE)</f>
        <v>#N/A</v>
      </c>
    </row>
    <row r="259" spans="1:46" ht="13">
      <c r="A259" s="7" t="s">
        <v>650</v>
      </c>
      <c r="B259" s="78" t="str">
        <f t="shared" ref="B259:B322" si="19">LEFT(A259,SEARCH(" ",A259,1)-1)</f>
        <v>Justin</v>
      </c>
      <c r="C259" s="78" t="str">
        <f t="shared" ref="C259:C322" si="20">MID(A259,SEARCH(" ",A259,1)+1,LEN(A259))</f>
        <v>Hooper</v>
      </c>
      <c r="D259" s="78" t="str">
        <f t="shared" ref="D259:D322" si="21">LEFT(LOWER((C259)),5)&amp;LEFT(LOWER(B259),2)</f>
        <v>hoopeju</v>
      </c>
      <c r="E259" s="15">
        <v>43047</v>
      </c>
      <c r="F259" s="9" t="s">
        <v>329</v>
      </c>
      <c r="G259" s="9" t="s">
        <v>63</v>
      </c>
      <c r="H259" s="9" t="s">
        <v>37</v>
      </c>
      <c r="I259" s="9" t="s">
        <v>53</v>
      </c>
      <c r="J259" s="9" t="s">
        <v>39</v>
      </c>
      <c r="K259" s="9" t="s">
        <v>45</v>
      </c>
      <c r="L259" s="9" t="s">
        <v>621</v>
      </c>
      <c r="M259" s="9">
        <v>20</v>
      </c>
      <c r="N259" s="11"/>
      <c r="O259" s="32" t="str">
        <f t="shared" si="18"/>
        <v/>
      </c>
      <c r="P259" s="9">
        <v>663771</v>
      </c>
      <c r="Q259" s="9"/>
      <c r="R259" s="7"/>
      <c r="S259" s="9">
        <v>0</v>
      </c>
      <c r="T259" s="12">
        <v>0</v>
      </c>
      <c r="U259" s="9">
        <v>1</v>
      </c>
      <c r="V259">
        <f t="shared" si="0"/>
        <v>2017</v>
      </c>
      <c r="W259">
        <f t="shared" si="1"/>
        <v>11</v>
      </c>
      <c r="X259">
        <f t="shared" si="2"/>
        <v>8</v>
      </c>
      <c r="AJ259" s="13"/>
      <c r="AK259" s="14"/>
      <c r="AP259" s="13"/>
      <c r="AQ259" s="14"/>
      <c r="AT259" t="e">
        <f>VLOOKUP(A259,'Repeat TJ List'!A:A,1,FALSE)</f>
        <v>#N/A</v>
      </c>
    </row>
    <row r="260" spans="1:46" ht="13">
      <c r="A260" s="16" t="s">
        <v>651</v>
      </c>
      <c r="B260" s="78" t="str">
        <f t="shared" si="19"/>
        <v>Andrew</v>
      </c>
      <c r="C260" s="78" t="str">
        <f t="shared" si="20"/>
        <v>Vernon</v>
      </c>
      <c r="D260" s="78" t="str">
        <f t="shared" si="21"/>
        <v>vernoan</v>
      </c>
      <c r="E260" s="29">
        <v>43027</v>
      </c>
      <c r="F260" s="18" t="s">
        <v>127</v>
      </c>
      <c r="G260" s="18" t="s">
        <v>115</v>
      </c>
      <c r="H260" s="18" t="s">
        <v>37</v>
      </c>
      <c r="I260" s="18" t="s">
        <v>38</v>
      </c>
      <c r="J260" s="18" t="s">
        <v>39</v>
      </c>
      <c r="K260" s="18" t="s">
        <v>152</v>
      </c>
      <c r="L260" s="18" t="s">
        <v>652</v>
      </c>
      <c r="M260" s="18">
        <v>23</v>
      </c>
      <c r="N260" s="19"/>
      <c r="O260" s="32" t="str">
        <f t="shared" si="18"/>
        <v/>
      </c>
      <c r="P260" s="18">
        <v>669709</v>
      </c>
      <c r="Q260" s="18" t="s">
        <v>653</v>
      </c>
      <c r="R260" s="34" t="s">
        <v>315</v>
      </c>
      <c r="S260" s="18">
        <v>0</v>
      </c>
      <c r="T260" s="20">
        <v>0</v>
      </c>
      <c r="U260" s="18">
        <v>1</v>
      </c>
      <c r="V260" s="21">
        <f t="shared" si="0"/>
        <v>2017</v>
      </c>
      <c r="W260" s="21">
        <f t="shared" si="1"/>
        <v>10</v>
      </c>
      <c r="X260" s="21">
        <f t="shared" si="2"/>
        <v>19</v>
      </c>
      <c r="Y260" s="23"/>
      <c r="Z260" s="23"/>
      <c r="AA260" s="23"/>
      <c r="AB260" s="23"/>
      <c r="AC260" s="23"/>
      <c r="AD260" s="23"/>
      <c r="AE260" s="23"/>
      <c r="AF260" s="23"/>
      <c r="AG260" s="23"/>
      <c r="AH260" s="23"/>
      <c r="AI260" s="23"/>
      <c r="AJ260" s="24"/>
      <c r="AK260" s="25"/>
      <c r="AL260" s="23"/>
      <c r="AM260" s="23"/>
      <c r="AN260" s="23"/>
      <c r="AO260" s="23"/>
      <c r="AP260" s="24"/>
      <c r="AQ260" s="25"/>
      <c r="AR260" s="23"/>
      <c r="AS260" s="23"/>
      <c r="AT260" t="e">
        <f>VLOOKUP(A260,'Repeat TJ List'!A:A,1,FALSE)</f>
        <v>#N/A</v>
      </c>
    </row>
    <row r="261" spans="1:46" ht="13">
      <c r="A261" s="7" t="s">
        <v>654</v>
      </c>
      <c r="B261" s="78" t="str">
        <f t="shared" si="19"/>
        <v>Jason</v>
      </c>
      <c r="C261" s="78" t="str">
        <f t="shared" si="20"/>
        <v>Morgan</v>
      </c>
      <c r="D261" s="78" t="str">
        <f t="shared" si="21"/>
        <v>morgaja</v>
      </c>
      <c r="E261" s="15">
        <v>43011</v>
      </c>
      <c r="F261" s="9" t="s">
        <v>62</v>
      </c>
      <c r="G261" s="9" t="s">
        <v>63</v>
      </c>
      <c r="H261" s="9" t="s">
        <v>37</v>
      </c>
      <c r="I261" s="9" t="s">
        <v>38</v>
      </c>
      <c r="J261" s="9" t="s">
        <v>39</v>
      </c>
      <c r="K261" s="9" t="s">
        <v>302</v>
      </c>
      <c r="L261" s="9" t="s">
        <v>152</v>
      </c>
      <c r="M261" s="9">
        <v>21</v>
      </c>
      <c r="N261" s="11">
        <v>43632</v>
      </c>
      <c r="O261" s="32">
        <f t="shared" si="18"/>
        <v>20</v>
      </c>
      <c r="P261" s="9">
        <v>656764</v>
      </c>
      <c r="Q261" s="9" t="s">
        <v>655</v>
      </c>
      <c r="R261" s="7"/>
      <c r="S261" s="9">
        <v>0</v>
      </c>
      <c r="T261" s="12">
        <v>0</v>
      </c>
      <c r="U261" s="9">
        <v>1</v>
      </c>
      <c r="V261">
        <f t="shared" si="0"/>
        <v>2017</v>
      </c>
      <c r="W261">
        <f t="shared" si="1"/>
        <v>10</v>
      </c>
      <c r="X261">
        <f t="shared" si="2"/>
        <v>3</v>
      </c>
      <c r="AJ261" s="13"/>
      <c r="AK261" s="14"/>
      <c r="AP261" s="13"/>
      <c r="AQ261" s="14"/>
      <c r="AT261" t="e">
        <f>VLOOKUP(A261,'Repeat TJ List'!A:A,1,FALSE)</f>
        <v>#N/A</v>
      </c>
    </row>
    <row r="262" spans="1:46" ht="13">
      <c r="A262" s="7" t="s">
        <v>656</v>
      </c>
      <c r="B262" s="78" t="str">
        <f t="shared" si="19"/>
        <v>Drew</v>
      </c>
      <c r="C262" s="78" t="str">
        <f t="shared" si="20"/>
        <v>Storen</v>
      </c>
      <c r="D262" s="78" t="str">
        <f t="shared" si="21"/>
        <v>storedr</v>
      </c>
      <c r="E262" s="8">
        <v>43004</v>
      </c>
      <c r="F262" s="9" t="s">
        <v>187</v>
      </c>
      <c r="G262" s="9" t="s">
        <v>36</v>
      </c>
      <c r="H262" s="9" t="s">
        <v>37</v>
      </c>
      <c r="I262" s="9" t="s">
        <v>38</v>
      </c>
      <c r="J262" s="9" t="s">
        <v>39</v>
      </c>
      <c r="K262" s="9" t="s">
        <v>198</v>
      </c>
      <c r="L262" s="9" t="s">
        <v>657</v>
      </c>
      <c r="M262" s="9">
        <v>29</v>
      </c>
      <c r="N262" s="11"/>
      <c r="O262" s="32" t="str">
        <f t="shared" si="18"/>
        <v/>
      </c>
      <c r="P262" s="9">
        <v>519322</v>
      </c>
      <c r="Q262" s="9">
        <v>6983</v>
      </c>
      <c r="R262" s="7" t="s">
        <v>191</v>
      </c>
      <c r="S262" s="9">
        <v>0</v>
      </c>
      <c r="T262" s="12">
        <v>0</v>
      </c>
      <c r="U262" s="9">
        <v>1</v>
      </c>
      <c r="V262">
        <f t="shared" si="0"/>
        <v>2017</v>
      </c>
      <c r="W262">
        <f t="shared" si="1"/>
        <v>9</v>
      </c>
      <c r="X262">
        <f t="shared" si="2"/>
        <v>26</v>
      </c>
      <c r="AC262" s="15">
        <v>43609</v>
      </c>
      <c r="AJ262" s="13"/>
      <c r="AK262" s="14"/>
      <c r="AP262" s="13"/>
      <c r="AQ262" s="14"/>
      <c r="AT262" t="e">
        <f>VLOOKUP(A262,'Repeat TJ List'!A:A,1,FALSE)</f>
        <v>#N/A</v>
      </c>
    </row>
    <row r="263" spans="1:46" ht="13">
      <c r="A263" s="7" t="s">
        <v>658</v>
      </c>
      <c r="B263" s="78" t="str">
        <f t="shared" si="19"/>
        <v>Jesen</v>
      </c>
      <c r="C263" s="78" t="str">
        <f t="shared" si="20"/>
        <v>Therrien</v>
      </c>
      <c r="D263" s="78" t="str">
        <f t="shared" si="21"/>
        <v>therrje</v>
      </c>
      <c r="E263" s="8">
        <v>42997</v>
      </c>
      <c r="F263" s="9" t="s">
        <v>124</v>
      </c>
      <c r="G263" s="9" t="s">
        <v>36</v>
      </c>
      <c r="H263" s="9" t="s">
        <v>37</v>
      </c>
      <c r="I263" s="9" t="s">
        <v>38</v>
      </c>
      <c r="J263" s="9" t="s">
        <v>161</v>
      </c>
      <c r="K263" s="9"/>
      <c r="L263" s="9"/>
      <c r="M263" s="9">
        <v>24</v>
      </c>
      <c r="N263" s="11"/>
      <c r="O263" s="32" t="str">
        <f t="shared" si="18"/>
        <v/>
      </c>
      <c r="P263" s="9">
        <v>592279</v>
      </c>
      <c r="Q263" s="9">
        <v>15853</v>
      </c>
      <c r="R263" s="7" t="s">
        <v>139</v>
      </c>
      <c r="S263" s="9">
        <v>0</v>
      </c>
      <c r="T263" s="12">
        <v>0</v>
      </c>
      <c r="U263" s="9">
        <v>1</v>
      </c>
      <c r="V263">
        <f t="shared" si="0"/>
        <v>2017</v>
      </c>
      <c r="W263">
        <f t="shared" si="1"/>
        <v>9</v>
      </c>
      <c r="X263">
        <f t="shared" si="2"/>
        <v>19</v>
      </c>
      <c r="AJ263" s="13"/>
      <c r="AK263" s="14"/>
      <c r="AP263" s="13"/>
      <c r="AQ263" s="14"/>
      <c r="AT263" t="e">
        <f>VLOOKUP(A263,'Repeat TJ List'!A:A,1,FALSE)</f>
        <v>#N/A</v>
      </c>
    </row>
    <row r="264" spans="1:46" ht="13">
      <c r="A264" s="7" t="s">
        <v>659</v>
      </c>
      <c r="B264" s="78" t="str">
        <f t="shared" si="19"/>
        <v>Nash</v>
      </c>
      <c r="C264" s="78" t="str">
        <f t="shared" si="20"/>
        <v>Walters</v>
      </c>
      <c r="D264" s="78" t="str">
        <f t="shared" si="21"/>
        <v>waltena</v>
      </c>
      <c r="E264" s="8">
        <v>42997</v>
      </c>
      <c r="F264" s="9" t="s">
        <v>127</v>
      </c>
      <c r="G264" s="9" t="s">
        <v>128</v>
      </c>
      <c r="H264" s="9" t="s">
        <v>37</v>
      </c>
      <c r="I264" s="9" t="s">
        <v>38</v>
      </c>
      <c r="J264" s="9" t="s">
        <v>39</v>
      </c>
      <c r="K264" s="9" t="s">
        <v>40</v>
      </c>
      <c r="L264" s="9"/>
      <c r="M264" s="9">
        <v>20</v>
      </c>
      <c r="N264" s="11">
        <v>43633</v>
      </c>
      <c r="O264" s="32">
        <f t="shared" si="18"/>
        <v>21</v>
      </c>
      <c r="P264" s="9">
        <v>663534</v>
      </c>
      <c r="Q264" s="9" t="s">
        <v>660</v>
      </c>
      <c r="R264" s="7" t="s">
        <v>315</v>
      </c>
      <c r="S264" s="9">
        <v>0</v>
      </c>
      <c r="T264" s="12">
        <v>0</v>
      </c>
      <c r="U264" s="9">
        <v>1</v>
      </c>
      <c r="V264">
        <f t="shared" si="0"/>
        <v>2017</v>
      </c>
      <c r="W264">
        <f t="shared" si="1"/>
        <v>9</v>
      </c>
      <c r="X264">
        <f t="shared" si="2"/>
        <v>19</v>
      </c>
      <c r="AC264" s="15"/>
      <c r="AJ264" s="13"/>
      <c r="AK264" s="14"/>
      <c r="AP264" s="13"/>
      <c r="AQ264" s="14"/>
      <c r="AT264" t="e">
        <f>VLOOKUP(A264,'Repeat TJ List'!A:A,1,FALSE)</f>
        <v>#N/A</v>
      </c>
    </row>
    <row r="265" spans="1:46" ht="13">
      <c r="A265" s="7" t="s">
        <v>661</v>
      </c>
      <c r="B265" s="78" t="str">
        <f t="shared" si="19"/>
        <v>T.J.</v>
      </c>
      <c r="C265" s="78" t="str">
        <f t="shared" si="20"/>
        <v>Rivera</v>
      </c>
      <c r="D265" s="78" t="str">
        <f t="shared" si="21"/>
        <v>rivert.</v>
      </c>
      <c r="E265" s="8">
        <v>42992</v>
      </c>
      <c r="F265" s="9" t="s">
        <v>70</v>
      </c>
      <c r="G265" s="9" t="s">
        <v>36</v>
      </c>
      <c r="H265" s="9" t="s">
        <v>160</v>
      </c>
      <c r="I265" s="9" t="s">
        <v>38</v>
      </c>
      <c r="J265" s="9" t="s">
        <v>39</v>
      </c>
      <c r="K265" s="9" t="s">
        <v>101</v>
      </c>
      <c r="L265" s="9" t="s">
        <v>662</v>
      </c>
      <c r="M265" s="9">
        <v>28</v>
      </c>
      <c r="N265" s="11"/>
      <c r="O265" s="32" t="str">
        <f t="shared" si="18"/>
        <v/>
      </c>
      <c r="P265" s="9">
        <v>608061</v>
      </c>
      <c r="Q265" s="9">
        <v>12495</v>
      </c>
      <c r="R265" s="7" t="s">
        <v>139</v>
      </c>
      <c r="S265" s="9">
        <v>0</v>
      </c>
      <c r="T265" s="12">
        <v>0</v>
      </c>
      <c r="U265" s="9">
        <v>1</v>
      </c>
      <c r="V265">
        <f t="shared" si="0"/>
        <v>2017</v>
      </c>
      <c r="W265">
        <f t="shared" si="1"/>
        <v>9</v>
      </c>
      <c r="X265">
        <f t="shared" si="2"/>
        <v>14</v>
      </c>
      <c r="AC265" s="15">
        <v>43286</v>
      </c>
      <c r="AD265" s="15">
        <v>43297</v>
      </c>
      <c r="AE265" s="7" t="s">
        <v>663</v>
      </c>
      <c r="AJ265" s="13"/>
      <c r="AK265" s="14"/>
      <c r="AP265" s="13"/>
      <c r="AQ265" s="14"/>
      <c r="AT265" t="e">
        <f>VLOOKUP(A265,'Repeat TJ List'!A:A,1,FALSE)</f>
        <v>#N/A</v>
      </c>
    </row>
    <row r="266" spans="1:46" ht="13">
      <c r="A266" s="7" t="s">
        <v>664</v>
      </c>
      <c r="B266" s="78" t="str">
        <f t="shared" si="19"/>
        <v>Sam</v>
      </c>
      <c r="C266" s="78" t="str">
        <f t="shared" si="20"/>
        <v>Coonrod</v>
      </c>
      <c r="D266" s="78" t="str">
        <f t="shared" si="21"/>
        <v>coonrsa</v>
      </c>
      <c r="E266" s="8">
        <v>42984</v>
      </c>
      <c r="F266" s="9" t="s">
        <v>78</v>
      </c>
      <c r="G266" s="9" t="s">
        <v>84</v>
      </c>
      <c r="H266" s="9" t="s">
        <v>37</v>
      </c>
      <c r="I266" s="9" t="s">
        <v>38</v>
      </c>
      <c r="J266" s="9" t="s">
        <v>39</v>
      </c>
      <c r="K266" s="9" t="s">
        <v>141</v>
      </c>
      <c r="L266" s="9" t="s">
        <v>665</v>
      </c>
      <c r="M266" s="9">
        <v>24</v>
      </c>
      <c r="N266" s="11">
        <v>43559</v>
      </c>
      <c r="O266" s="32">
        <f t="shared" si="18"/>
        <v>19</v>
      </c>
      <c r="P266" s="9">
        <v>656322</v>
      </c>
      <c r="Q266" s="9">
        <v>17264</v>
      </c>
      <c r="R266" s="7"/>
      <c r="S266" s="9">
        <v>0</v>
      </c>
      <c r="T266" s="12">
        <v>0</v>
      </c>
      <c r="U266" s="9">
        <v>1</v>
      </c>
      <c r="V266">
        <f t="shared" si="0"/>
        <v>2017</v>
      </c>
      <c r="W266">
        <f t="shared" si="1"/>
        <v>9</v>
      </c>
      <c r="X266">
        <f t="shared" si="2"/>
        <v>6</v>
      </c>
      <c r="AC266" s="15">
        <v>43311</v>
      </c>
      <c r="AJ266" s="13"/>
      <c r="AK266" s="14"/>
      <c r="AP266" s="13"/>
      <c r="AQ266" s="14"/>
      <c r="AT266" t="e">
        <f>VLOOKUP(A266,'Repeat TJ List'!A:A,1,FALSE)</f>
        <v>#N/A</v>
      </c>
    </row>
    <row r="267" spans="1:46" ht="13">
      <c r="A267" s="7" t="s">
        <v>666</v>
      </c>
      <c r="B267" s="78" t="str">
        <f t="shared" si="19"/>
        <v>Chase</v>
      </c>
      <c r="C267" s="78" t="str">
        <f t="shared" si="20"/>
        <v>Ingram</v>
      </c>
      <c r="D267" s="78" t="str">
        <f t="shared" si="21"/>
        <v>ingrach</v>
      </c>
      <c r="E267" s="8">
        <v>42979</v>
      </c>
      <c r="F267" s="9" t="s">
        <v>70</v>
      </c>
      <c r="G267" s="9" t="s">
        <v>115</v>
      </c>
      <c r="H267" s="9" t="s">
        <v>37</v>
      </c>
      <c r="I267" s="9" t="s">
        <v>38</v>
      </c>
      <c r="J267" s="9" t="s">
        <v>39</v>
      </c>
      <c r="K267" s="9" t="s">
        <v>58</v>
      </c>
      <c r="L267" s="9" t="s">
        <v>667</v>
      </c>
      <c r="M267" s="9">
        <v>22</v>
      </c>
      <c r="N267" s="11"/>
      <c r="O267" s="32" t="str">
        <f t="shared" si="18"/>
        <v/>
      </c>
      <c r="P267" s="9">
        <v>663998</v>
      </c>
      <c r="Q267" s="9" t="s">
        <v>668</v>
      </c>
      <c r="R267" s="7"/>
      <c r="S267" s="9">
        <v>0</v>
      </c>
      <c r="T267" s="12">
        <v>0</v>
      </c>
      <c r="U267" s="9">
        <v>1</v>
      </c>
      <c r="V267">
        <f t="shared" si="0"/>
        <v>2017</v>
      </c>
      <c r="W267">
        <f t="shared" si="1"/>
        <v>9</v>
      </c>
      <c r="X267">
        <f t="shared" si="2"/>
        <v>1</v>
      </c>
      <c r="AJ267" s="13"/>
      <c r="AK267" s="14"/>
      <c r="AP267" s="13"/>
      <c r="AQ267" s="14"/>
      <c r="AT267" t="e">
        <f>VLOOKUP(A267,'Repeat TJ List'!A:A,1,FALSE)</f>
        <v>#N/A</v>
      </c>
    </row>
    <row r="268" spans="1:46" ht="13">
      <c r="A268" s="7" t="s">
        <v>669</v>
      </c>
      <c r="B268" s="78" t="str">
        <f t="shared" si="19"/>
        <v>Trevor</v>
      </c>
      <c r="C268" s="78" t="str">
        <f t="shared" si="20"/>
        <v>Rosenthal</v>
      </c>
      <c r="D268" s="78" t="str">
        <f t="shared" si="21"/>
        <v>rosentr</v>
      </c>
      <c r="E268" s="8">
        <v>42977</v>
      </c>
      <c r="F268" s="9" t="s">
        <v>57</v>
      </c>
      <c r="G268" s="9" t="s">
        <v>36</v>
      </c>
      <c r="H268" s="9" t="s">
        <v>37</v>
      </c>
      <c r="I268" s="9" t="s">
        <v>38</v>
      </c>
      <c r="J268" s="9" t="s">
        <v>39</v>
      </c>
      <c r="K268" s="9" t="s">
        <v>553</v>
      </c>
      <c r="L268" s="9" t="s">
        <v>670</v>
      </c>
      <c r="M268" s="9">
        <v>27</v>
      </c>
      <c r="N268" s="11">
        <v>43554</v>
      </c>
      <c r="O268" s="32">
        <f t="shared" si="18"/>
        <v>19</v>
      </c>
      <c r="P268" s="9">
        <v>572096</v>
      </c>
      <c r="Q268" s="9">
        <v>10745</v>
      </c>
      <c r="R268" s="7" t="s">
        <v>46</v>
      </c>
      <c r="S268" s="9">
        <v>0</v>
      </c>
      <c r="T268" s="12">
        <v>0</v>
      </c>
      <c r="U268" s="9">
        <v>1</v>
      </c>
      <c r="V268">
        <f t="shared" si="0"/>
        <v>2017</v>
      </c>
      <c r="W268">
        <f t="shared" si="1"/>
        <v>8</v>
      </c>
      <c r="X268">
        <f t="shared" si="2"/>
        <v>30</v>
      </c>
      <c r="AJ268" s="13"/>
      <c r="AK268" s="14"/>
      <c r="AP268" s="13"/>
      <c r="AQ268" s="14"/>
      <c r="AT268" t="e">
        <f>VLOOKUP(A268,'Repeat TJ List'!A:A,1,FALSE)</f>
        <v>#N/A</v>
      </c>
    </row>
    <row r="269" spans="1:46" ht="13">
      <c r="A269" s="7" t="s">
        <v>671</v>
      </c>
      <c r="B269" s="78" t="str">
        <f t="shared" si="19"/>
        <v>Luis</v>
      </c>
      <c r="C269" s="78" t="str">
        <f t="shared" si="20"/>
        <v>De Los Santos</v>
      </c>
      <c r="D269" s="78" t="str">
        <f t="shared" si="21"/>
        <v>de lolu</v>
      </c>
      <c r="E269" s="8">
        <v>42977</v>
      </c>
      <c r="F269" s="9" t="s">
        <v>70</v>
      </c>
      <c r="G269" s="9" t="s">
        <v>165</v>
      </c>
      <c r="H269" s="9" t="s">
        <v>37</v>
      </c>
      <c r="I269" s="9" t="s">
        <v>38</v>
      </c>
      <c r="J269" s="9" t="s">
        <v>108</v>
      </c>
      <c r="K269" s="9"/>
      <c r="L269" s="9"/>
      <c r="M269" s="9">
        <v>23</v>
      </c>
      <c r="N269" s="11"/>
      <c r="O269" s="32" t="str">
        <f t="shared" si="18"/>
        <v/>
      </c>
      <c r="P269" s="9">
        <v>664286</v>
      </c>
      <c r="Q269" s="9" t="s">
        <v>672</v>
      </c>
      <c r="R269" s="7" t="s">
        <v>71</v>
      </c>
      <c r="S269" s="9">
        <v>0</v>
      </c>
      <c r="T269" s="12">
        <v>0</v>
      </c>
      <c r="U269" s="9">
        <v>1</v>
      </c>
      <c r="V269">
        <f t="shared" si="0"/>
        <v>2017</v>
      </c>
      <c r="W269">
        <f t="shared" si="1"/>
        <v>8</v>
      </c>
      <c r="X269">
        <f t="shared" si="2"/>
        <v>30</v>
      </c>
      <c r="AJ269" s="13"/>
      <c r="AK269" s="14"/>
      <c r="AP269" s="13"/>
      <c r="AQ269" s="14"/>
      <c r="AT269" t="e">
        <f>VLOOKUP(A269,'Repeat TJ List'!A:A,1,FALSE)</f>
        <v>#N/A</v>
      </c>
    </row>
    <row r="270" spans="1:46" ht="13">
      <c r="A270" s="7" t="s">
        <v>673</v>
      </c>
      <c r="B270" s="78" t="str">
        <f t="shared" si="19"/>
        <v>Grant</v>
      </c>
      <c r="C270" s="78" t="str">
        <f t="shared" si="20"/>
        <v>Dayton</v>
      </c>
      <c r="D270" s="78" t="str">
        <f t="shared" si="21"/>
        <v>daytogr</v>
      </c>
      <c r="E270" s="8">
        <v>42976</v>
      </c>
      <c r="F270" s="9" t="s">
        <v>306</v>
      </c>
      <c r="G270" s="9" t="s">
        <v>36</v>
      </c>
      <c r="H270" s="9" t="s">
        <v>37</v>
      </c>
      <c r="I270" s="9" t="s">
        <v>53</v>
      </c>
      <c r="J270" s="9" t="s">
        <v>39</v>
      </c>
      <c r="K270" s="9" t="s">
        <v>49</v>
      </c>
      <c r="L270" s="9" t="s">
        <v>50</v>
      </c>
      <c r="M270" s="9">
        <v>29</v>
      </c>
      <c r="N270" s="11">
        <v>43585</v>
      </c>
      <c r="O270" s="32">
        <f t="shared" si="18"/>
        <v>20</v>
      </c>
      <c r="P270" s="9">
        <v>594795</v>
      </c>
      <c r="Q270" s="9">
        <v>11203</v>
      </c>
      <c r="R270" s="7" t="s">
        <v>46</v>
      </c>
      <c r="S270" s="9">
        <v>0</v>
      </c>
      <c r="T270" s="12">
        <v>0</v>
      </c>
      <c r="U270" s="9">
        <v>1</v>
      </c>
      <c r="V270">
        <f t="shared" si="0"/>
        <v>2017</v>
      </c>
      <c r="W270">
        <f t="shared" si="1"/>
        <v>8</v>
      </c>
      <c r="X270">
        <f t="shared" si="2"/>
        <v>29</v>
      </c>
      <c r="AC270" s="15">
        <v>43562</v>
      </c>
      <c r="AJ270" s="13"/>
      <c r="AK270" s="14"/>
      <c r="AP270" s="13"/>
      <c r="AQ270" s="14"/>
      <c r="AT270" t="e">
        <f>VLOOKUP(A270,'Repeat TJ List'!A:A,1,FALSE)</f>
        <v>#N/A</v>
      </c>
    </row>
    <row r="271" spans="1:46" ht="13">
      <c r="A271" s="7" t="s">
        <v>674</v>
      </c>
      <c r="B271" s="78" t="str">
        <f t="shared" si="19"/>
        <v>Jordan</v>
      </c>
      <c r="C271" s="78" t="str">
        <f t="shared" si="20"/>
        <v>Humphreys</v>
      </c>
      <c r="D271" s="78" t="str">
        <f t="shared" si="21"/>
        <v>humphjo</v>
      </c>
      <c r="E271" s="8">
        <v>42976</v>
      </c>
      <c r="F271" s="9" t="s">
        <v>70</v>
      </c>
      <c r="G271" s="9" t="s">
        <v>91</v>
      </c>
      <c r="H271" s="9" t="s">
        <v>37</v>
      </c>
      <c r="I271" s="9" t="s">
        <v>38</v>
      </c>
      <c r="J271" s="9" t="s">
        <v>39</v>
      </c>
      <c r="K271" s="9" t="s">
        <v>58</v>
      </c>
      <c r="L271" s="9"/>
      <c r="M271" s="9">
        <v>21</v>
      </c>
      <c r="N271" s="11"/>
      <c r="O271" s="32" t="str">
        <f t="shared" si="18"/>
        <v/>
      </c>
      <c r="P271" s="9">
        <v>664990</v>
      </c>
      <c r="Q271" s="9" t="s">
        <v>675</v>
      </c>
      <c r="R271" s="7"/>
      <c r="S271" s="9">
        <v>0</v>
      </c>
      <c r="T271" s="12">
        <v>0</v>
      </c>
      <c r="U271" s="9">
        <v>1</v>
      </c>
      <c r="V271">
        <f t="shared" si="0"/>
        <v>2017</v>
      </c>
      <c r="W271">
        <f t="shared" si="1"/>
        <v>8</v>
      </c>
      <c r="X271">
        <f t="shared" si="2"/>
        <v>29</v>
      </c>
      <c r="AC271" s="15">
        <v>43646</v>
      </c>
      <c r="AJ271" s="13"/>
      <c r="AK271" s="14"/>
      <c r="AP271" s="13"/>
      <c r="AQ271" s="14"/>
      <c r="AT271" t="e">
        <f>VLOOKUP(A271,'Repeat TJ List'!A:A,1,FALSE)</f>
        <v>#N/A</v>
      </c>
    </row>
    <row r="272" spans="1:46" ht="13">
      <c r="A272" s="7" t="s">
        <v>676</v>
      </c>
      <c r="B272" s="78" t="str">
        <f t="shared" si="19"/>
        <v>Drew</v>
      </c>
      <c r="C272" s="78" t="str">
        <f t="shared" si="20"/>
        <v>Rasmussen</v>
      </c>
      <c r="D272" s="78" t="str">
        <f t="shared" si="21"/>
        <v>rasmudr</v>
      </c>
      <c r="E272" s="15">
        <v>42970</v>
      </c>
      <c r="F272" s="9" t="s">
        <v>127</v>
      </c>
      <c r="G272" s="9" t="s">
        <v>63</v>
      </c>
      <c r="H272" s="9" t="s">
        <v>37</v>
      </c>
      <c r="I272" s="9" t="s">
        <v>38</v>
      </c>
      <c r="J272" s="9" t="s">
        <v>39</v>
      </c>
      <c r="K272" s="9" t="s">
        <v>74</v>
      </c>
      <c r="L272" s="9" t="s">
        <v>677</v>
      </c>
      <c r="M272" s="9">
        <v>21</v>
      </c>
      <c r="N272" s="11">
        <v>43567</v>
      </c>
      <c r="O272" s="32">
        <f t="shared" si="18"/>
        <v>20</v>
      </c>
      <c r="P272" s="9">
        <v>656876</v>
      </c>
      <c r="Q272" s="9" t="s">
        <v>678</v>
      </c>
      <c r="R272" s="7" t="s">
        <v>42</v>
      </c>
      <c r="S272" s="9">
        <v>0</v>
      </c>
      <c r="T272" s="12">
        <v>0</v>
      </c>
      <c r="U272" s="9">
        <v>1</v>
      </c>
      <c r="V272">
        <f t="shared" si="0"/>
        <v>2017</v>
      </c>
      <c r="W272">
        <f t="shared" si="1"/>
        <v>8</v>
      </c>
      <c r="X272">
        <f t="shared" si="2"/>
        <v>23</v>
      </c>
      <c r="AJ272" s="13"/>
      <c r="AK272" s="14"/>
      <c r="AP272" s="13"/>
      <c r="AQ272" s="14"/>
      <c r="AT272" t="str">
        <f>VLOOKUP(A272,'Repeat TJ List'!A:A,1,FALSE)</f>
        <v>Drew Rasmussen</v>
      </c>
    </row>
    <row r="273" spans="1:46" ht="13">
      <c r="A273" s="7" t="s">
        <v>679</v>
      </c>
      <c r="B273" s="78" t="str">
        <f t="shared" si="19"/>
        <v>Rubby</v>
      </c>
      <c r="C273" s="78" t="str">
        <f t="shared" si="20"/>
        <v>De La Rosa</v>
      </c>
      <c r="D273" s="78" t="str">
        <f t="shared" si="21"/>
        <v>de laru</v>
      </c>
      <c r="E273" s="8">
        <v>42969</v>
      </c>
      <c r="F273" s="9" t="s">
        <v>323</v>
      </c>
      <c r="G273" s="9" t="s">
        <v>95</v>
      </c>
      <c r="H273" s="9" t="s">
        <v>37</v>
      </c>
      <c r="I273" s="9" t="s">
        <v>38</v>
      </c>
      <c r="J273" s="9" t="s">
        <v>108</v>
      </c>
      <c r="K273" s="9"/>
      <c r="L273" s="9"/>
      <c r="M273" s="9">
        <v>28</v>
      </c>
      <c r="N273" s="11">
        <v>43560</v>
      </c>
      <c r="O273" s="32">
        <f t="shared" si="18"/>
        <v>19</v>
      </c>
      <c r="P273" s="9">
        <v>523989</v>
      </c>
      <c r="Q273" s="9">
        <v>3862</v>
      </c>
      <c r="R273" s="7" t="s">
        <v>139</v>
      </c>
      <c r="S273" s="9">
        <v>0</v>
      </c>
      <c r="T273" s="12">
        <v>0</v>
      </c>
      <c r="U273" s="9">
        <v>1</v>
      </c>
      <c r="V273">
        <f t="shared" si="0"/>
        <v>2017</v>
      </c>
      <c r="W273">
        <f t="shared" si="1"/>
        <v>8</v>
      </c>
      <c r="X273">
        <f t="shared" si="2"/>
        <v>22</v>
      </c>
      <c r="AC273" s="15">
        <v>43523</v>
      </c>
      <c r="AJ273" s="13"/>
      <c r="AK273" s="14"/>
      <c r="AP273" s="13"/>
      <c r="AQ273" s="14"/>
      <c r="AT273" t="str">
        <f>VLOOKUP(A273,'Repeat TJ List'!A:A,1,FALSE)</f>
        <v>Rubby De La Rosa</v>
      </c>
    </row>
    <row r="274" spans="1:46" ht="13">
      <c r="A274" s="7" t="s">
        <v>680</v>
      </c>
      <c r="B274" s="78" t="str">
        <f t="shared" si="19"/>
        <v>Justin</v>
      </c>
      <c r="C274" s="78" t="str">
        <f t="shared" si="20"/>
        <v>Steele</v>
      </c>
      <c r="D274" s="78" t="str">
        <f t="shared" si="21"/>
        <v>steelju</v>
      </c>
      <c r="E274" s="8">
        <v>42969</v>
      </c>
      <c r="F274" s="9" t="s">
        <v>164</v>
      </c>
      <c r="G274" s="9" t="s">
        <v>91</v>
      </c>
      <c r="H274" s="9" t="s">
        <v>37</v>
      </c>
      <c r="I274" s="9" t="s">
        <v>53</v>
      </c>
      <c r="J274" s="9" t="s">
        <v>39</v>
      </c>
      <c r="K274" s="9" t="s">
        <v>104</v>
      </c>
      <c r="L274" s="9"/>
      <c r="M274" s="9">
        <v>21</v>
      </c>
      <c r="N274" s="11">
        <v>43310</v>
      </c>
      <c r="O274" s="32">
        <f t="shared" si="18"/>
        <v>11</v>
      </c>
      <c r="P274" s="9">
        <v>657006</v>
      </c>
      <c r="Q274" s="9" t="s">
        <v>681</v>
      </c>
      <c r="R274" s="7"/>
      <c r="S274" s="9">
        <v>0</v>
      </c>
      <c r="T274" s="12">
        <v>0</v>
      </c>
      <c r="U274" s="9">
        <v>1</v>
      </c>
      <c r="V274">
        <f t="shared" si="0"/>
        <v>2017</v>
      </c>
      <c r="W274">
        <f t="shared" si="1"/>
        <v>8</v>
      </c>
      <c r="X274">
        <f t="shared" si="2"/>
        <v>22</v>
      </c>
      <c r="AC274" s="15">
        <v>43284</v>
      </c>
      <c r="AJ274" s="13"/>
      <c r="AK274" s="14"/>
      <c r="AP274" s="13"/>
      <c r="AQ274" s="14"/>
      <c r="AT274" t="e">
        <f>VLOOKUP(A274,'Repeat TJ List'!A:A,1,FALSE)</f>
        <v>#N/A</v>
      </c>
    </row>
    <row r="275" spans="1:46" ht="13">
      <c r="A275" s="7" t="s">
        <v>682</v>
      </c>
      <c r="B275" s="78" t="str">
        <f t="shared" si="19"/>
        <v>Kevin</v>
      </c>
      <c r="C275" s="78" t="str">
        <f t="shared" si="20"/>
        <v>Gowdy</v>
      </c>
      <c r="D275" s="78" t="str">
        <f t="shared" si="21"/>
        <v>gowdyke</v>
      </c>
      <c r="E275" s="8">
        <v>42962</v>
      </c>
      <c r="F275" s="9" t="s">
        <v>124</v>
      </c>
      <c r="G275" s="9" t="s">
        <v>128</v>
      </c>
      <c r="H275" s="9" t="s">
        <v>37</v>
      </c>
      <c r="I275" s="9" t="s">
        <v>38</v>
      </c>
      <c r="J275" s="9" t="s">
        <v>39</v>
      </c>
      <c r="K275" s="9" t="s">
        <v>45</v>
      </c>
      <c r="L275" s="9"/>
      <c r="M275" s="9">
        <v>19</v>
      </c>
      <c r="N275" s="11">
        <v>43563</v>
      </c>
      <c r="O275" s="32">
        <f t="shared" si="18"/>
        <v>20</v>
      </c>
      <c r="P275" s="9">
        <v>666151</v>
      </c>
      <c r="Q275" s="9" t="s">
        <v>683</v>
      </c>
      <c r="R275" s="7" t="s">
        <v>46</v>
      </c>
      <c r="S275" s="9">
        <v>0</v>
      </c>
      <c r="T275" s="12">
        <v>0</v>
      </c>
      <c r="U275" s="9">
        <v>1</v>
      </c>
      <c r="V275">
        <f t="shared" si="0"/>
        <v>2017</v>
      </c>
      <c r="W275">
        <f t="shared" si="1"/>
        <v>8</v>
      </c>
      <c r="X275">
        <f t="shared" si="2"/>
        <v>15</v>
      </c>
      <c r="Z275" s="15">
        <v>43288</v>
      </c>
      <c r="AC275" s="15">
        <v>43563</v>
      </c>
      <c r="AJ275" s="13"/>
      <c r="AK275" s="14"/>
      <c r="AP275" s="13"/>
      <c r="AQ275" s="14"/>
      <c r="AT275" t="e">
        <f>VLOOKUP(A275,'Repeat TJ List'!A:A,1,FALSE)</f>
        <v>#N/A</v>
      </c>
    </row>
    <row r="276" spans="1:46" ht="13">
      <c r="A276" s="16" t="s">
        <v>684</v>
      </c>
      <c r="B276" s="78" t="str">
        <f t="shared" si="19"/>
        <v>Peter</v>
      </c>
      <c r="C276" s="78" t="str">
        <f t="shared" si="20"/>
        <v>Fairbanks</v>
      </c>
      <c r="D276" s="78" t="str">
        <f t="shared" si="21"/>
        <v>fairbpe</v>
      </c>
      <c r="E276" s="35">
        <v>42961</v>
      </c>
      <c r="F276" s="18" t="s">
        <v>211</v>
      </c>
      <c r="G276" s="18" t="s">
        <v>91</v>
      </c>
      <c r="H276" s="18" t="s">
        <v>37</v>
      </c>
      <c r="I276" s="18" t="s">
        <v>38</v>
      </c>
      <c r="J276" s="18" t="s">
        <v>39</v>
      </c>
      <c r="K276" s="18" t="s">
        <v>553</v>
      </c>
      <c r="L276" s="18" t="s">
        <v>553</v>
      </c>
      <c r="M276" s="18">
        <v>23</v>
      </c>
      <c r="N276" s="31">
        <v>43559</v>
      </c>
      <c r="O276" s="32">
        <f t="shared" si="18"/>
        <v>20</v>
      </c>
      <c r="P276" s="18">
        <v>664126</v>
      </c>
      <c r="Q276" s="18">
        <v>17998</v>
      </c>
      <c r="R276" s="16"/>
      <c r="S276" s="18">
        <v>0</v>
      </c>
      <c r="T276" s="20">
        <v>0</v>
      </c>
      <c r="U276" s="18">
        <v>1</v>
      </c>
      <c r="V276" s="21">
        <f t="shared" si="0"/>
        <v>2017</v>
      </c>
      <c r="W276" s="21">
        <f t="shared" si="1"/>
        <v>8</v>
      </c>
      <c r="X276" s="21">
        <f t="shared" si="2"/>
        <v>14</v>
      </c>
      <c r="Y276" s="23"/>
      <c r="Z276" s="23"/>
      <c r="AA276" s="23"/>
      <c r="AB276" s="23"/>
      <c r="AC276" s="17">
        <v>43559</v>
      </c>
      <c r="AD276" s="23"/>
      <c r="AE276" s="23"/>
      <c r="AF276" s="23"/>
      <c r="AG276" s="23"/>
      <c r="AH276" s="23"/>
      <c r="AI276" s="23"/>
      <c r="AJ276" s="24"/>
      <c r="AK276" s="25"/>
      <c r="AL276" s="23"/>
      <c r="AM276" s="23"/>
      <c r="AN276" s="23"/>
      <c r="AO276" s="23"/>
      <c r="AP276" s="24"/>
      <c r="AQ276" s="25"/>
      <c r="AR276" s="23"/>
      <c r="AS276" s="23"/>
      <c r="AT276" t="str">
        <f>VLOOKUP(A276,'Repeat TJ List'!A:A,1,FALSE)</f>
        <v>Peter Fairbanks</v>
      </c>
    </row>
    <row r="277" spans="1:46" ht="13">
      <c r="A277" s="7" t="s">
        <v>685</v>
      </c>
      <c r="B277" s="78" t="str">
        <f t="shared" si="19"/>
        <v>Edinson</v>
      </c>
      <c r="C277" s="78" t="str">
        <f t="shared" si="20"/>
        <v>Volquez</v>
      </c>
      <c r="D277" s="78" t="str">
        <f t="shared" si="21"/>
        <v>volqued</v>
      </c>
      <c r="E277" s="8">
        <v>42951</v>
      </c>
      <c r="F277" s="9" t="s">
        <v>157</v>
      </c>
      <c r="G277" s="9" t="s">
        <v>36</v>
      </c>
      <c r="H277" s="9" t="s">
        <v>37</v>
      </c>
      <c r="I277" s="9" t="s">
        <v>38</v>
      </c>
      <c r="J277" s="9" t="s">
        <v>108</v>
      </c>
      <c r="K277" s="9"/>
      <c r="L277" s="9"/>
      <c r="M277" s="9">
        <v>33</v>
      </c>
      <c r="N277" s="11">
        <v>43554</v>
      </c>
      <c r="O277" s="32">
        <f t="shared" si="18"/>
        <v>20</v>
      </c>
      <c r="P277" s="9">
        <v>450172</v>
      </c>
      <c r="Q277" s="9">
        <v>3990</v>
      </c>
      <c r="R277" s="7" t="s">
        <v>191</v>
      </c>
      <c r="S277" s="9">
        <v>0</v>
      </c>
      <c r="T277" s="12">
        <v>0</v>
      </c>
      <c r="U277" s="9">
        <v>1</v>
      </c>
      <c r="V277">
        <f t="shared" si="0"/>
        <v>2017</v>
      </c>
      <c r="W277">
        <f t="shared" si="1"/>
        <v>8</v>
      </c>
      <c r="X277">
        <f t="shared" si="2"/>
        <v>4</v>
      </c>
      <c r="AJ277" s="13"/>
      <c r="AK277" s="14"/>
      <c r="AP277" s="13"/>
      <c r="AQ277" s="14"/>
      <c r="AT277" t="str">
        <f>VLOOKUP(A277,'Repeat TJ List'!A:A,1,FALSE)</f>
        <v>Edinson Volquez</v>
      </c>
    </row>
    <row r="278" spans="1:46" ht="13">
      <c r="A278" s="7" t="s">
        <v>686</v>
      </c>
      <c r="B278" s="78" t="str">
        <f t="shared" si="19"/>
        <v>Luis</v>
      </c>
      <c r="C278" s="78" t="str">
        <f t="shared" si="20"/>
        <v>Cordero</v>
      </c>
      <c r="D278" s="78" t="str">
        <f t="shared" si="21"/>
        <v>cordelu</v>
      </c>
      <c r="E278" s="8">
        <v>42950</v>
      </c>
      <c r="F278" s="9" t="s">
        <v>127</v>
      </c>
      <c r="G278" s="9" t="s">
        <v>128</v>
      </c>
      <c r="H278" s="9" t="s">
        <v>37</v>
      </c>
      <c r="I278" s="9" t="s">
        <v>53</v>
      </c>
      <c r="J278" s="9" t="s">
        <v>150</v>
      </c>
      <c r="K278" s="9"/>
      <c r="L278" s="9"/>
      <c r="M278" s="9">
        <v>18</v>
      </c>
      <c r="N278" s="11"/>
      <c r="O278" s="32" t="str">
        <f t="shared" si="18"/>
        <v/>
      </c>
      <c r="P278" s="9">
        <v>668551</v>
      </c>
      <c r="Q278" s="9" t="s">
        <v>687</v>
      </c>
      <c r="R278" s="7"/>
      <c r="S278" s="9">
        <v>0</v>
      </c>
      <c r="T278" s="12">
        <v>0</v>
      </c>
      <c r="U278" s="9">
        <v>1</v>
      </c>
      <c r="V278">
        <f t="shared" si="0"/>
        <v>2017</v>
      </c>
      <c r="W278">
        <f t="shared" si="1"/>
        <v>8</v>
      </c>
      <c r="X278">
        <f t="shared" si="2"/>
        <v>3</v>
      </c>
      <c r="AJ278" s="13"/>
      <c r="AK278" s="14"/>
      <c r="AP278" s="13"/>
      <c r="AQ278" s="14"/>
      <c r="AT278" t="e">
        <f>VLOOKUP(A278,'Repeat TJ List'!A:A,1,FALSE)</f>
        <v>#N/A</v>
      </c>
    </row>
    <row r="279" spans="1:46" ht="13">
      <c r="A279" s="7" t="s">
        <v>688</v>
      </c>
      <c r="B279" s="78" t="str">
        <f t="shared" si="19"/>
        <v>Brett</v>
      </c>
      <c r="C279" s="78" t="str">
        <f t="shared" si="20"/>
        <v>Eibner</v>
      </c>
      <c r="D279" s="78" t="str">
        <f t="shared" si="21"/>
        <v>eibnebr</v>
      </c>
      <c r="E279" s="8">
        <v>42948</v>
      </c>
      <c r="F279" s="9" t="s">
        <v>306</v>
      </c>
      <c r="G279" s="9" t="s">
        <v>95</v>
      </c>
      <c r="H279" s="9" t="s">
        <v>131</v>
      </c>
      <c r="I279" s="9" t="s">
        <v>38</v>
      </c>
      <c r="J279" s="9" t="s">
        <v>39</v>
      </c>
      <c r="K279" s="9" t="s">
        <v>40</v>
      </c>
      <c r="L279" s="9" t="s">
        <v>689</v>
      </c>
      <c r="M279" s="9">
        <v>28</v>
      </c>
      <c r="N279" s="11"/>
      <c r="O279" s="32" t="str">
        <f t="shared" si="18"/>
        <v/>
      </c>
      <c r="P279" s="9">
        <v>518649</v>
      </c>
      <c r="Q279" s="9">
        <v>11369</v>
      </c>
      <c r="R279" s="7" t="s">
        <v>42</v>
      </c>
      <c r="S279" s="9">
        <v>0</v>
      </c>
      <c r="T279" s="12">
        <v>0</v>
      </c>
      <c r="U279" s="9">
        <v>1</v>
      </c>
      <c r="V279">
        <f t="shared" si="0"/>
        <v>2017</v>
      </c>
      <c r="W279">
        <f t="shared" si="1"/>
        <v>8</v>
      </c>
      <c r="X279">
        <f t="shared" si="2"/>
        <v>1</v>
      </c>
      <c r="AC279" s="15">
        <v>43305</v>
      </c>
      <c r="AJ279" s="13"/>
      <c r="AK279" s="14"/>
      <c r="AP279" s="13"/>
      <c r="AQ279" s="14"/>
      <c r="AT279" t="e">
        <f>VLOOKUP(A279,'Repeat TJ List'!A:A,1,FALSE)</f>
        <v>#N/A</v>
      </c>
    </row>
    <row r="280" spans="1:46" ht="13">
      <c r="A280" s="7" t="s">
        <v>690</v>
      </c>
      <c r="B280" s="78" t="str">
        <f t="shared" si="19"/>
        <v>Joe</v>
      </c>
      <c r="C280" s="78" t="str">
        <f t="shared" si="20"/>
        <v>Record</v>
      </c>
      <c r="D280" s="78" t="str">
        <f t="shared" si="21"/>
        <v>recorjo</v>
      </c>
      <c r="E280" s="8">
        <v>42948</v>
      </c>
      <c r="F280" s="9" t="s">
        <v>73</v>
      </c>
      <c r="G280" s="9" t="s">
        <v>63</v>
      </c>
      <c r="H280" s="9" t="s">
        <v>37</v>
      </c>
      <c r="I280" s="9" t="s">
        <v>38</v>
      </c>
      <c r="J280" s="9" t="s">
        <v>39</v>
      </c>
      <c r="K280" s="9" t="s">
        <v>45</v>
      </c>
      <c r="L280" s="10" t="s">
        <v>572</v>
      </c>
      <c r="M280" s="9">
        <v>22</v>
      </c>
      <c r="N280" s="11">
        <v>43562</v>
      </c>
      <c r="O280" s="32">
        <f t="shared" si="18"/>
        <v>20</v>
      </c>
      <c r="P280" s="9">
        <v>682489</v>
      </c>
      <c r="Q280" s="9" t="s">
        <v>691</v>
      </c>
      <c r="R280" s="7" t="s">
        <v>46</v>
      </c>
      <c r="S280" s="9">
        <v>0</v>
      </c>
      <c r="T280" s="12">
        <v>0</v>
      </c>
      <c r="U280" s="9">
        <v>1</v>
      </c>
      <c r="V280">
        <f t="shared" si="0"/>
        <v>2017</v>
      </c>
      <c r="W280">
        <f t="shared" si="1"/>
        <v>8</v>
      </c>
      <c r="X280">
        <f t="shared" si="2"/>
        <v>1</v>
      </c>
      <c r="AJ280" s="13"/>
      <c r="AK280" s="14"/>
      <c r="AP280" s="13"/>
      <c r="AQ280" s="14"/>
      <c r="AT280" t="e">
        <f>VLOOKUP(A280,'Repeat TJ List'!A:A,1,FALSE)</f>
        <v>#N/A</v>
      </c>
    </row>
    <row r="281" spans="1:46" ht="13">
      <c r="A281" s="7" t="s">
        <v>288</v>
      </c>
      <c r="B281" s="78" t="str">
        <f t="shared" si="19"/>
        <v>Anderson</v>
      </c>
      <c r="C281" s="78" t="str">
        <f t="shared" si="20"/>
        <v>Espinoza</v>
      </c>
      <c r="D281" s="78" t="str">
        <f t="shared" si="21"/>
        <v>espinan</v>
      </c>
      <c r="E281" s="8">
        <v>42947</v>
      </c>
      <c r="F281" s="9" t="s">
        <v>48</v>
      </c>
      <c r="G281" s="9" t="s">
        <v>115</v>
      </c>
      <c r="H281" s="9" t="s">
        <v>37</v>
      </c>
      <c r="I281" s="9" t="s">
        <v>38</v>
      </c>
      <c r="J281" s="9" t="s">
        <v>150</v>
      </c>
      <c r="K281" s="9"/>
      <c r="L281" s="9"/>
      <c r="M281" s="9">
        <v>19</v>
      </c>
      <c r="N281" s="11"/>
      <c r="O281" s="32" t="str">
        <f t="shared" si="18"/>
        <v/>
      </c>
      <c r="P281" s="9">
        <v>659262</v>
      </c>
      <c r="Q281" s="9" t="s">
        <v>289</v>
      </c>
      <c r="R281" s="7" t="s">
        <v>42</v>
      </c>
      <c r="S281" s="9">
        <v>0</v>
      </c>
      <c r="T281" s="12">
        <v>0</v>
      </c>
      <c r="U281" s="9">
        <v>1</v>
      </c>
      <c r="V281">
        <f t="shared" si="0"/>
        <v>2017</v>
      </c>
      <c r="W281">
        <f t="shared" si="1"/>
        <v>7</v>
      </c>
      <c r="X281">
        <f t="shared" si="2"/>
        <v>31</v>
      </c>
      <c r="AC281" s="15">
        <v>43542</v>
      </c>
      <c r="AJ281" s="13"/>
      <c r="AK281" s="14"/>
      <c r="AP281" s="13"/>
      <c r="AQ281" s="14"/>
      <c r="AT281" t="str">
        <f>VLOOKUP(A281,'Repeat TJ List'!A:A,1,FALSE)</f>
        <v>Anderson Espinoza</v>
      </c>
    </row>
    <row r="282" spans="1:46" ht="13">
      <c r="A282" s="7" t="s">
        <v>692</v>
      </c>
      <c r="B282" s="78" t="str">
        <f t="shared" si="19"/>
        <v>Zack</v>
      </c>
      <c r="C282" s="78" t="str">
        <f t="shared" si="20"/>
        <v>Burdi</v>
      </c>
      <c r="D282" s="78" t="str">
        <f t="shared" si="21"/>
        <v>burdiza</v>
      </c>
      <c r="E282" s="8">
        <v>42943</v>
      </c>
      <c r="F282" s="9" t="s">
        <v>62</v>
      </c>
      <c r="G282" s="9" t="s">
        <v>95</v>
      </c>
      <c r="H282" s="9" t="s">
        <v>37</v>
      </c>
      <c r="I282" s="9" t="s">
        <v>38</v>
      </c>
      <c r="J282" s="9" t="s">
        <v>39</v>
      </c>
      <c r="K282" s="9" t="s">
        <v>141</v>
      </c>
      <c r="L282" s="9" t="s">
        <v>199</v>
      </c>
      <c r="M282" s="9">
        <v>22</v>
      </c>
      <c r="N282" s="11"/>
      <c r="O282" s="32" t="str">
        <f t="shared" si="18"/>
        <v/>
      </c>
      <c r="P282" s="9">
        <v>641420</v>
      </c>
      <c r="Q282" s="9" t="s">
        <v>693</v>
      </c>
      <c r="R282" s="7" t="s">
        <v>139</v>
      </c>
      <c r="S282" s="9">
        <v>0</v>
      </c>
      <c r="T282" s="12">
        <v>0</v>
      </c>
      <c r="U282" s="9">
        <v>1</v>
      </c>
      <c r="V282">
        <f t="shared" si="0"/>
        <v>2017</v>
      </c>
      <c r="W282">
        <f t="shared" si="1"/>
        <v>7</v>
      </c>
      <c r="X282">
        <f t="shared" si="2"/>
        <v>27</v>
      </c>
      <c r="Y282" s="15">
        <v>43113</v>
      </c>
      <c r="AC282" s="15">
        <v>43316</v>
      </c>
      <c r="AJ282" s="13"/>
      <c r="AK282" s="14"/>
      <c r="AP282" s="13"/>
      <c r="AQ282" s="14"/>
      <c r="AT282" t="e">
        <f>VLOOKUP(A282,'Repeat TJ List'!A:A,1,FALSE)</f>
        <v>#N/A</v>
      </c>
    </row>
    <row r="283" spans="1:46" ht="13">
      <c r="A283" s="7" t="s">
        <v>694</v>
      </c>
      <c r="B283" s="78" t="str">
        <f t="shared" si="19"/>
        <v>Max</v>
      </c>
      <c r="C283" s="78" t="str">
        <f t="shared" si="20"/>
        <v>Kuhns</v>
      </c>
      <c r="D283" s="78" t="str">
        <f t="shared" si="21"/>
        <v>kuhnsma</v>
      </c>
      <c r="E283" s="8">
        <v>42942</v>
      </c>
      <c r="F283" s="9" t="s">
        <v>70</v>
      </c>
      <c r="G283" s="9" t="s">
        <v>115</v>
      </c>
      <c r="H283" s="9" t="s">
        <v>37</v>
      </c>
      <c r="I283" s="9" t="s">
        <v>38</v>
      </c>
      <c r="J283" s="9" t="s">
        <v>39</v>
      </c>
      <c r="K283" s="9" t="s">
        <v>54</v>
      </c>
      <c r="L283" s="9" t="s">
        <v>695</v>
      </c>
      <c r="M283" s="9">
        <v>22</v>
      </c>
      <c r="N283" s="11">
        <v>43582</v>
      </c>
      <c r="O283" s="32">
        <f t="shared" ref="O283:O346" si="22">IF(N283&gt;0,ROUND(((N283-E283)/365)*12,0),"")</f>
        <v>21</v>
      </c>
      <c r="P283" s="9">
        <v>670138</v>
      </c>
      <c r="Q283" s="9" t="s">
        <v>696</v>
      </c>
      <c r="R283" s="7" t="s">
        <v>71</v>
      </c>
      <c r="S283" s="9">
        <v>0</v>
      </c>
      <c r="T283" s="12">
        <v>0</v>
      </c>
      <c r="U283" s="9">
        <v>1</v>
      </c>
      <c r="V283">
        <f t="shared" si="0"/>
        <v>2017</v>
      </c>
      <c r="W283">
        <f t="shared" si="1"/>
        <v>7</v>
      </c>
      <c r="X283">
        <f t="shared" si="2"/>
        <v>26</v>
      </c>
      <c r="AC283" s="15">
        <v>43308</v>
      </c>
      <c r="AJ283" s="13"/>
      <c r="AK283" s="14"/>
      <c r="AP283" s="13"/>
      <c r="AQ283" s="14"/>
      <c r="AT283" t="e">
        <f>VLOOKUP(A283,'Repeat TJ List'!A:A,1,FALSE)</f>
        <v>#N/A</v>
      </c>
    </row>
    <row r="284" spans="1:46" ht="13">
      <c r="A284" s="16" t="s">
        <v>697</v>
      </c>
      <c r="B284" s="78" t="str">
        <f t="shared" si="19"/>
        <v>Nick</v>
      </c>
      <c r="C284" s="78" t="str">
        <f t="shared" si="20"/>
        <v>Longhi</v>
      </c>
      <c r="D284" s="78" t="str">
        <f t="shared" si="21"/>
        <v>longhni</v>
      </c>
      <c r="E284" s="29">
        <v>42941</v>
      </c>
      <c r="F284" s="18" t="s">
        <v>187</v>
      </c>
      <c r="G284" s="18" t="s">
        <v>84</v>
      </c>
      <c r="H284" s="18" t="s">
        <v>131</v>
      </c>
      <c r="I284" s="18" t="s">
        <v>53</v>
      </c>
      <c r="J284" s="18" t="s">
        <v>39</v>
      </c>
      <c r="K284" s="18" t="s">
        <v>58</v>
      </c>
      <c r="L284" s="18"/>
      <c r="M284" s="18">
        <v>21</v>
      </c>
      <c r="N284" s="36">
        <v>43195</v>
      </c>
      <c r="O284" s="32">
        <f t="shared" si="22"/>
        <v>8</v>
      </c>
      <c r="P284" s="18">
        <v>641802</v>
      </c>
      <c r="Q284" s="18" t="s">
        <v>698</v>
      </c>
      <c r="R284" s="16"/>
      <c r="S284" s="18">
        <v>0</v>
      </c>
      <c r="T284" s="20">
        <v>0</v>
      </c>
      <c r="U284" s="18">
        <v>1</v>
      </c>
      <c r="V284" s="21">
        <f t="shared" si="0"/>
        <v>2017</v>
      </c>
      <c r="W284" s="21">
        <f t="shared" si="1"/>
        <v>7</v>
      </c>
      <c r="X284">
        <f t="shared" si="2"/>
        <v>25</v>
      </c>
      <c r="Y284" s="23"/>
      <c r="Z284" s="23"/>
      <c r="AA284" s="23"/>
      <c r="AB284" s="23"/>
      <c r="AC284" s="23"/>
      <c r="AD284" s="23"/>
      <c r="AE284" s="23"/>
      <c r="AF284" s="23"/>
      <c r="AG284" s="23"/>
      <c r="AH284" s="23"/>
      <c r="AI284" s="23"/>
      <c r="AJ284" s="24"/>
      <c r="AK284" s="25"/>
      <c r="AL284" s="23"/>
      <c r="AM284" s="23"/>
      <c r="AN284" s="23"/>
      <c r="AO284" s="23"/>
      <c r="AP284" s="24"/>
      <c r="AQ284" s="25"/>
      <c r="AR284" s="23"/>
      <c r="AS284" s="23"/>
      <c r="AT284" t="e">
        <f>VLOOKUP(A284,'Repeat TJ List'!A:A,1,FALSE)</f>
        <v>#N/A</v>
      </c>
    </row>
    <row r="285" spans="1:46" ht="13">
      <c r="A285" s="7" t="s">
        <v>699</v>
      </c>
      <c r="B285" s="78" t="str">
        <f t="shared" si="19"/>
        <v>Darren</v>
      </c>
      <c r="C285" s="78" t="str">
        <f t="shared" si="20"/>
        <v>Shred</v>
      </c>
      <c r="D285" s="78" t="str">
        <f t="shared" si="21"/>
        <v>shredda</v>
      </c>
      <c r="E285" s="8">
        <v>42941</v>
      </c>
      <c r="F285" s="9" t="s">
        <v>187</v>
      </c>
      <c r="G285" s="9" t="s">
        <v>128</v>
      </c>
      <c r="H285" s="9" t="s">
        <v>37</v>
      </c>
      <c r="I285" s="9" t="s">
        <v>38</v>
      </c>
      <c r="J285" s="9" t="s">
        <v>161</v>
      </c>
      <c r="K285" s="9"/>
      <c r="L285" s="9"/>
      <c r="M285" s="9">
        <v>19</v>
      </c>
      <c r="N285" s="11"/>
      <c r="O285" s="32" t="str">
        <f t="shared" si="22"/>
        <v/>
      </c>
      <c r="P285" s="9">
        <v>647332</v>
      </c>
      <c r="Q285" s="9" t="s">
        <v>700</v>
      </c>
      <c r="R285" s="7" t="s">
        <v>191</v>
      </c>
      <c r="S285" s="9">
        <v>0</v>
      </c>
      <c r="T285" s="12">
        <v>0</v>
      </c>
      <c r="U285" s="9">
        <v>1</v>
      </c>
      <c r="V285">
        <f t="shared" si="0"/>
        <v>2017</v>
      </c>
      <c r="W285">
        <f t="shared" si="1"/>
        <v>7</v>
      </c>
      <c r="X285">
        <f t="shared" si="2"/>
        <v>25</v>
      </c>
      <c r="AJ285" s="13"/>
      <c r="AK285" s="14"/>
      <c r="AP285" s="13"/>
      <c r="AQ285" s="14"/>
      <c r="AT285" t="e">
        <f>VLOOKUP(A285,'Repeat TJ List'!A:A,1,FALSE)</f>
        <v>#N/A</v>
      </c>
    </row>
    <row r="286" spans="1:46" ht="13">
      <c r="A286" s="34" t="s">
        <v>701</v>
      </c>
      <c r="B286" s="78" t="str">
        <f t="shared" si="19"/>
        <v>Chi</v>
      </c>
      <c r="C286" s="78" t="str">
        <f t="shared" si="20"/>
        <v>Chi Gonzalez</v>
      </c>
      <c r="D286" s="78" t="str">
        <f t="shared" si="21"/>
        <v>chi gch</v>
      </c>
      <c r="E286" s="29">
        <v>42940</v>
      </c>
      <c r="F286" s="18" t="s">
        <v>211</v>
      </c>
      <c r="G286" s="18" t="s">
        <v>95</v>
      </c>
      <c r="H286" s="18" t="s">
        <v>37</v>
      </c>
      <c r="I286" s="18" t="s">
        <v>38</v>
      </c>
      <c r="J286" s="18" t="s">
        <v>39</v>
      </c>
      <c r="K286" s="18" t="s">
        <v>58</v>
      </c>
      <c r="L286" s="18" t="s">
        <v>702</v>
      </c>
      <c r="M286" s="18">
        <v>25</v>
      </c>
      <c r="N286" s="11">
        <v>43563</v>
      </c>
      <c r="O286" s="32">
        <f t="shared" si="22"/>
        <v>20</v>
      </c>
      <c r="P286" s="18">
        <v>592346</v>
      </c>
      <c r="Q286" s="18">
        <v>14663</v>
      </c>
      <c r="R286" s="16" t="s">
        <v>42</v>
      </c>
      <c r="S286" s="18">
        <v>0</v>
      </c>
      <c r="T286" s="20">
        <v>0</v>
      </c>
      <c r="U286" s="18">
        <v>1</v>
      </c>
      <c r="V286" s="21">
        <f t="shared" si="0"/>
        <v>2017</v>
      </c>
      <c r="W286" s="21">
        <f t="shared" si="1"/>
        <v>7</v>
      </c>
      <c r="X286">
        <f t="shared" si="2"/>
        <v>24</v>
      </c>
      <c r="Y286" s="23"/>
      <c r="Z286" s="23"/>
      <c r="AA286" s="23"/>
      <c r="AB286" s="23"/>
      <c r="AC286" s="28">
        <v>43329</v>
      </c>
      <c r="AD286" s="23"/>
      <c r="AE286" s="23"/>
      <c r="AF286" s="23"/>
      <c r="AG286" s="23"/>
      <c r="AH286" s="23"/>
      <c r="AI286" s="23"/>
      <c r="AJ286" s="24"/>
      <c r="AK286" s="25"/>
      <c r="AL286" s="23"/>
      <c r="AM286" s="23"/>
      <c r="AN286" s="23"/>
      <c r="AO286" s="23"/>
      <c r="AP286" s="24"/>
      <c r="AQ286" s="25"/>
      <c r="AR286" s="23"/>
      <c r="AS286" s="23"/>
      <c r="AT286" t="e">
        <f>VLOOKUP(A286,'Repeat TJ List'!A:A,1,FALSE)</f>
        <v>#N/A</v>
      </c>
    </row>
    <row r="287" spans="1:46" ht="13">
      <c r="A287" s="7" t="s">
        <v>703</v>
      </c>
      <c r="B287" s="78" t="str">
        <f t="shared" si="19"/>
        <v>Logan</v>
      </c>
      <c r="C287" s="78" t="str">
        <f t="shared" si="20"/>
        <v>Harasta</v>
      </c>
      <c r="D287" s="78" t="str">
        <f t="shared" si="21"/>
        <v>haraslo</v>
      </c>
      <c r="E287" s="8">
        <v>42937</v>
      </c>
      <c r="F287" s="9" t="s">
        <v>78</v>
      </c>
      <c r="G287" s="9" t="s">
        <v>165</v>
      </c>
      <c r="H287" s="9" t="s">
        <v>37</v>
      </c>
      <c r="I287" s="9" t="s">
        <v>38</v>
      </c>
      <c r="J287" s="9" t="s">
        <v>39</v>
      </c>
      <c r="K287" s="9" t="s">
        <v>101</v>
      </c>
      <c r="L287" s="9" t="s">
        <v>704</v>
      </c>
      <c r="M287" s="9">
        <v>20</v>
      </c>
      <c r="N287" s="11"/>
      <c r="O287" s="32" t="str">
        <f t="shared" si="22"/>
        <v/>
      </c>
      <c r="P287" s="9">
        <v>676612</v>
      </c>
      <c r="Q287" s="9" t="s">
        <v>705</v>
      </c>
      <c r="R287" s="7"/>
      <c r="S287" s="9">
        <v>0</v>
      </c>
      <c r="T287" s="12">
        <v>0</v>
      </c>
      <c r="U287" s="9">
        <v>1</v>
      </c>
      <c r="V287" s="21">
        <f t="shared" si="0"/>
        <v>2017</v>
      </c>
      <c r="W287" s="21">
        <f t="shared" si="1"/>
        <v>7</v>
      </c>
      <c r="X287">
        <f t="shared" si="2"/>
        <v>21</v>
      </c>
      <c r="Y287" s="15"/>
      <c r="AC287" s="15">
        <v>43283</v>
      </c>
      <c r="AJ287" s="13"/>
      <c r="AK287" s="14"/>
      <c r="AP287" s="13"/>
      <c r="AQ287" s="14"/>
      <c r="AT287" t="e">
        <f>VLOOKUP(A287,'Repeat TJ List'!A:A,1,FALSE)</f>
        <v>#N/A</v>
      </c>
    </row>
    <row r="288" spans="1:46" ht="13">
      <c r="A288" s="7" t="s">
        <v>706</v>
      </c>
      <c r="B288" s="78" t="str">
        <f t="shared" si="19"/>
        <v>Joe</v>
      </c>
      <c r="C288" s="78" t="str">
        <f t="shared" si="20"/>
        <v>Ross</v>
      </c>
      <c r="D288" s="78" t="str">
        <f t="shared" si="21"/>
        <v>rossjo</v>
      </c>
      <c r="E288" s="8">
        <v>42935</v>
      </c>
      <c r="F288" s="9" t="s">
        <v>317</v>
      </c>
      <c r="G288" s="9" t="s">
        <v>36</v>
      </c>
      <c r="H288" s="9" t="s">
        <v>37</v>
      </c>
      <c r="I288" s="9" t="s">
        <v>38</v>
      </c>
      <c r="J288" s="9" t="s">
        <v>39</v>
      </c>
      <c r="K288" s="9" t="s">
        <v>45</v>
      </c>
      <c r="L288" s="9"/>
      <c r="M288" s="9">
        <v>24</v>
      </c>
      <c r="N288" s="11">
        <v>43356</v>
      </c>
      <c r="O288" s="32">
        <f t="shared" si="22"/>
        <v>14</v>
      </c>
      <c r="P288" s="9">
        <v>605452</v>
      </c>
      <c r="Q288" s="9">
        <v>12972</v>
      </c>
      <c r="R288" s="7" t="s">
        <v>42</v>
      </c>
      <c r="S288" s="9">
        <v>0</v>
      </c>
      <c r="T288" s="12">
        <v>0</v>
      </c>
      <c r="U288" s="9">
        <v>1</v>
      </c>
      <c r="V288">
        <f t="shared" si="0"/>
        <v>2017</v>
      </c>
      <c r="W288">
        <f t="shared" si="1"/>
        <v>7</v>
      </c>
      <c r="X288">
        <f t="shared" si="2"/>
        <v>19</v>
      </c>
      <c r="Y288" s="15">
        <v>43101</v>
      </c>
      <c r="Z288" s="15">
        <v>43282</v>
      </c>
      <c r="AC288" s="15">
        <v>43318</v>
      </c>
      <c r="AJ288" s="13"/>
      <c r="AK288" s="14"/>
      <c r="AP288" s="13"/>
      <c r="AQ288" s="14"/>
      <c r="AT288" t="e">
        <f>VLOOKUP(A288,'Repeat TJ List'!A:A,1,FALSE)</f>
        <v>#N/A</v>
      </c>
    </row>
    <row r="289" spans="1:46" ht="13">
      <c r="A289" s="7" t="s">
        <v>707</v>
      </c>
      <c r="B289" s="78" t="str">
        <f t="shared" si="19"/>
        <v>Thomas</v>
      </c>
      <c r="C289" s="78" t="str">
        <f t="shared" si="20"/>
        <v>Szapucki</v>
      </c>
      <c r="D289" s="78" t="str">
        <f t="shared" si="21"/>
        <v>szaputh</v>
      </c>
      <c r="E289" s="8">
        <v>42935</v>
      </c>
      <c r="F289" s="9" t="s">
        <v>70</v>
      </c>
      <c r="G289" s="9" t="s">
        <v>115</v>
      </c>
      <c r="H289" s="9" t="s">
        <v>37</v>
      </c>
      <c r="I289" s="9" t="s">
        <v>53</v>
      </c>
      <c r="J289" s="9" t="s">
        <v>39</v>
      </c>
      <c r="K289" s="9" t="s">
        <v>58</v>
      </c>
      <c r="L289" s="9"/>
      <c r="M289" s="9">
        <v>21</v>
      </c>
      <c r="N289" s="11">
        <v>43563</v>
      </c>
      <c r="O289" s="32">
        <f t="shared" si="22"/>
        <v>21</v>
      </c>
      <c r="P289" s="9">
        <v>663378</v>
      </c>
      <c r="Q289" s="9" t="s">
        <v>708</v>
      </c>
      <c r="R289" s="7"/>
      <c r="S289" s="9">
        <v>0</v>
      </c>
      <c r="T289" s="12">
        <v>0</v>
      </c>
      <c r="U289" s="9">
        <v>1</v>
      </c>
      <c r="V289">
        <f t="shared" si="0"/>
        <v>2017</v>
      </c>
      <c r="W289">
        <f t="shared" si="1"/>
        <v>7</v>
      </c>
      <c r="X289">
        <f t="shared" si="2"/>
        <v>19</v>
      </c>
      <c r="AC289" s="15">
        <v>43563</v>
      </c>
      <c r="AJ289" s="13"/>
      <c r="AK289" s="14"/>
      <c r="AP289" s="13"/>
      <c r="AQ289" s="14"/>
      <c r="AT289" t="e">
        <f>VLOOKUP(A289,'Repeat TJ List'!A:A,1,FALSE)</f>
        <v>#N/A</v>
      </c>
    </row>
    <row r="290" spans="1:46" ht="13">
      <c r="A290" s="7" t="s">
        <v>709</v>
      </c>
      <c r="B290" s="78" t="str">
        <f t="shared" si="19"/>
        <v>Michael</v>
      </c>
      <c r="C290" s="78" t="str">
        <f t="shared" si="20"/>
        <v>Pineda</v>
      </c>
      <c r="D290" s="78" t="str">
        <f t="shared" si="21"/>
        <v>pinedmi</v>
      </c>
      <c r="E290" s="8">
        <v>42934</v>
      </c>
      <c r="F290" s="9" t="s">
        <v>107</v>
      </c>
      <c r="G290" s="9" t="s">
        <v>36</v>
      </c>
      <c r="H290" s="9" t="s">
        <v>37</v>
      </c>
      <c r="I290" s="9" t="s">
        <v>38</v>
      </c>
      <c r="J290" s="9" t="s">
        <v>108</v>
      </c>
      <c r="K290" s="9"/>
      <c r="L290" s="9"/>
      <c r="M290" s="9">
        <v>28</v>
      </c>
      <c r="N290" s="11">
        <v>43555</v>
      </c>
      <c r="O290" s="32">
        <f t="shared" si="22"/>
        <v>20</v>
      </c>
      <c r="P290" s="9">
        <v>501381</v>
      </c>
      <c r="Q290" s="9">
        <v>5372</v>
      </c>
      <c r="R290" s="7" t="s">
        <v>191</v>
      </c>
      <c r="S290" s="9">
        <v>0</v>
      </c>
      <c r="T290" s="12">
        <v>0</v>
      </c>
      <c r="U290" s="9">
        <v>1</v>
      </c>
      <c r="V290">
        <f t="shared" si="0"/>
        <v>2017</v>
      </c>
      <c r="W290">
        <f t="shared" si="1"/>
        <v>7</v>
      </c>
      <c r="X290">
        <f t="shared" si="2"/>
        <v>18</v>
      </c>
      <c r="Y290" s="15">
        <v>43118</v>
      </c>
      <c r="Z290" s="15">
        <v>43243</v>
      </c>
      <c r="AC290" s="15">
        <v>43318</v>
      </c>
      <c r="AD290" s="15">
        <v>43337</v>
      </c>
      <c r="AE290" s="7" t="s">
        <v>710</v>
      </c>
      <c r="AJ290" s="13"/>
      <c r="AK290" s="14"/>
      <c r="AP290" s="13"/>
      <c r="AQ290" s="14"/>
      <c r="AT290" t="e">
        <f>VLOOKUP(A290,'Repeat TJ List'!A:A,1,FALSE)</f>
        <v>#N/A</v>
      </c>
    </row>
    <row r="291" spans="1:46" ht="13">
      <c r="A291" s="7" t="s">
        <v>711</v>
      </c>
      <c r="B291" s="78" t="str">
        <f t="shared" si="19"/>
        <v>Andre</v>
      </c>
      <c r="C291" s="78" t="str">
        <f t="shared" si="20"/>
        <v>Rienzo</v>
      </c>
      <c r="D291" s="78" t="str">
        <f t="shared" si="21"/>
        <v>rienzan</v>
      </c>
      <c r="E291" s="8">
        <v>42930</v>
      </c>
      <c r="F291" s="9" t="s">
        <v>48</v>
      </c>
      <c r="G291" s="9" t="s">
        <v>95</v>
      </c>
      <c r="H291" s="9" t="s">
        <v>37</v>
      </c>
      <c r="I291" s="9" t="s">
        <v>38</v>
      </c>
      <c r="J291" s="9" t="s">
        <v>116</v>
      </c>
      <c r="K291" s="9"/>
      <c r="L291" s="9"/>
      <c r="M291" s="9">
        <v>28</v>
      </c>
      <c r="N291" s="11"/>
      <c r="O291" s="32" t="str">
        <f t="shared" si="22"/>
        <v/>
      </c>
      <c r="P291" s="9">
        <v>516589</v>
      </c>
      <c r="Q291" s="9">
        <v>3507</v>
      </c>
      <c r="R291" s="7"/>
      <c r="S291" s="9">
        <v>0</v>
      </c>
      <c r="T291" s="12">
        <v>0</v>
      </c>
      <c r="U291" s="9">
        <v>1</v>
      </c>
      <c r="V291">
        <f t="shared" si="0"/>
        <v>2017</v>
      </c>
      <c r="W291">
        <f t="shared" si="1"/>
        <v>7</v>
      </c>
      <c r="X291">
        <f t="shared" si="2"/>
        <v>14</v>
      </c>
      <c r="AJ291" s="13"/>
      <c r="AK291" s="14"/>
      <c r="AP291" s="13"/>
      <c r="AQ291" s="14"/>
      <c r="AT291" t="e">
        <f>VLOOKUP(A291,'Repeat TJ List'!A:A,1,FALSE)</f>
        <v>#N/A</v>
      </c>
    </row>
    <row r="292" spans="1:46" ht="13">
      <c r="A292" s="7" t="s">
        <v>712</v>
      </c>
      <c r="B292" s="78" t="str">
        <f t="shared" si="19"/>
        <v>Drew</v>
      </c>
      <c r="C292" s="78" t="str">
        <f t="shared" si="20"/>
        <v>Smyly</v>
      </c>
      <c r="D292" s="78" t="str">
        <f t="shared" si="21"/>
        <v>smylydr</v>
      </c>
      <c r="E292" s="8">
        <v>42922</v>
      </c>
      <c r="F292" s="9" t="s">
        <v>100</v>
      </c>
      <c r="G292" s="9" t="s">
        <v>36</v>
      </c>
      <c r="H292" s="9" t="s">
        <v>37</v>
      </c>
      <c r="I292" s="9" t="s">
        <v>53</v>
      </c>
      <c r="J292" s="9" t="s">
        <v>39</v>
      </c>
      <c r="K292" s="9" t="s">
        <v>689</v>
      </c>
      <c r="L292" s="9" t="s">
        <v>689</v>
      </c>
      <c r="M292" s="9">
        <v>28</v>
      </c>
      <c r="N292" s="11">
        <v>43556</v>
      </c>
      <c r="O292" s="32">
        <f t="shared" si="22"/>
        <v>21</v>
      </c>
      <c r="P292" s="9">
        <v>592767</v>
      </c>
      <c r="Q292" s="9">
        <v>11760</v>
      </c>
      <c r="R292" s="7" t="s">
        <v>139</v>
      </c>
      <c r="S292" s="9">
        <v>0</v>
      </c>
      <c r="T292" s="12">
        <v>0</v>
      </c>
      <c r="U292" s="9">
        <v>1</v>
      </c>
      <c r="V292">
        <f t="shared" si="0"/>
        <v>2017</v>
      </c>
      <c r="W292">
        <f t="shared" si="1"/>
        <v>7</v>
      </c>
      <c r="X292">
        <f t="shared" si="2"/>
        <v>6</v>
      </c>
      <c r="AC292" s="15">
        <v>43342</v>
      </c>
      <c r="AJ292" s="13"/>
      <c r="AK292" s="14"/>
      <c r="AP292" s="13"/>
      <c r="AQ292" s="14"/>
      <c r="AT292" t="e">
        <f>VLOOKUP(A292,'Repeat TJ List'!A:A,1,FALSE)</f>
        <v>#N/A</v>
      </c>
    </row>
    <row r="293" spans="1:46" ht="13">
      <c r="A293" s="7" t="s">
        <v>713</v>
      </c>
      <c r="B293" s="78" t="str">
        <f t="shared" si="19"/>
        <v>Jason</v>
      </c>
      <c r="C293" s="78" t="str">
        <f t="shared" si="20"/>
        <v>Foley</v>
      </c>
      <c r="D293" s="78" t="str">
        <f t="shared" si="21"/>
        <v>foleyja</v>
      </c>
      <c r="E293" s="8">
        <v>42917</v>
      </c>
      <c r="F293" s="9" t="s">
        <v>87</v>
      </c>
      <c r="G293" s="9" t="s">
        <v>91</v>
      </c>
      <c r="H293" s="9" t="s">
        <v>37</v>
      </c>
      <c r="I293" s="9" t="s">
        <v>38</v>
      </c>
      <c r="J293" s="9" t="s">
        <v>39</v>
      </c>
      <c r="K293" s="9" t="s">
        <v>101</v>
      </c>
      <c r="L293" s="9" t="s">
        <v>714</v>
      </c>
      <c r="M293" s="9">
        <v>21</v>
      </c>
      <c r="N293" s="11">
        <v>43560</v>
      </c>
      <c r="O293" s="32">
        <f t="shared" si="22"/>
        <v>21</v>
      </c>
      <c r="P293" s="9">
        <v>671345</v>
      </c>
      <c r="Q293" s="9" t="s">
        <v>715</v>
      </c>
      <c r="R293" s="7"/>
      <c r="S293" s="9">
        <v>0</v>
      </c>
      <c r="T293" s="12">
        <v>0</v>
      </c>
      <c r="U293" s="9">
        <v>1</v>
      </c>
      <c r="V293">
        <f t="shared" si="0"/>
        <v>2017</v>
      </c>
      <c r="W293">
        <f t="shared" si="1"/>
        <v>7</v>
      </c>
      <c r="X293">
        <f t="shared" si="2"/>
        <v>1</v>
      </c>
      <c r="AJ293" s="13"/>
      <c r="AK293" s="14"/>
      <c r="AP293" s="13"/>
      <c r="AQ293" s="14"/>
      <c r="AT293" t="e">
        <f>VLOOKUP(A293,'Repeat TJ List'!A:A,1,FALSE)</f>
        <v>#N/A</v>
      </c>
    </row>
    <row r="294" spans="1:46" ht="13">
      <c r="A294" s="7" t="s">
        <v>716</v>
      </c>
      <c r="B294" s="78" t="str">
        <f t="shared" si="19"/>
        <v>Wes</v>
      </c>
      <c r="C294" s="78" t="str">
        <f t="shared" si="20"/>
        <v>Helsabeck</v>
      </c>
      <c r="D294" s="78" t="str">
        <f t="shared" si="21"/>
        <v>helsawe</v>
      </c>
      <c r="E294" s="8">
        <v>42917</v>
      </c>
      <c r="F294" s="9" t="s">
        <v>306</v>
      </c>
      <c r="G294" s="9" t="s">
        <v>91</v>
      </c>
      <c r="H294" s="9" t="s">
        <v>37</v>
      </c>
      <c r="I294" s="9" t="s">
        <v>53</v>
      </c>
      <c r="J294" s="9" t="s">
        <v>39</v>
      </c>
      <c r="K294" s="9" t="s">
        <v>152</v>
      </c>
      <c r="L294" s="9" t="s">
        <v>717</v>
      </c>
      <c r="M294" s="9">
        <v>24</v>
      </c>
      <c r="N294" s="11">
        <v>43559</v>
      </c>
      <c r="O294" s="32">
        <f t="shared" si="22"/>
        <v>21</v>
      </c>
      <c r="P294" s="9">
        <v>663434</v>
      </c>
      <c r="Q294" s="9" t="s">
        <v>718</v>
      </c>
      <c r="R294" s="7"/>
      <c r="S294" s="9">
        <v>0</v>
      </c>
      <c r="T294" s="12">
        <v>0</v>
      </c>
      <c r="U294" s="9">
        <v>1</v>
      </c>
      <c r="V294">
        <f t="shared" si="0"/>
        <v>2017</v>
      </c>
      <c r="W294">
        <f t="shared" si="1"/>
        <v>7</v>
      </c>
      <c r="X294">
        <f t="shared" si="2"/>
        <v>1</v>
      </c>
      <c r="AC294" s="15">
        <v>43305</v>
      </c>
      <c r="AJ294" s="13"/>
      <c r="AK294" s="14"/>
      <c r="AP294" s="13"/>
      <c r="AQ294" s="14"/>
      <c r="AT294" t="e">
        <f>VLOOKUP(A294,'Repeat TJ List'!A:A,1,FALSE)</f>
        <v>#N/A</v>
      </c>
    </row>
    <row r="295" spans="1:46" ht="13">
      <c r="A295" s="7" t="s">
        <v>719</v>
      </c>
      <c r="B295" s="78" t="str">
        <f t="shared" si="19"/>
        <v>Mario</v>
      </c>
      <c r="C295" s="78" t="str">
        <f t="shared" si="20"/>
        <v>Sanchez</v>
      </c>
      <c r="D295" s="78" t="str">
        <f t="shared" si="21"/>
        <v>sanchma</v>
      </c>
      <c r="E295" s="8">
        <v>42917</v>
      </c>
      <c r="F295" s="9" t="s">
        <v>124</v>
      </c>
      <c r="G295" s="9" t="s">
        <v>84</v>
      </c>
      <c r="H295" s="9" t="s">
        <v>37</v>
      </c>
      <c r="I295" s="9" t="s">
        <v>38</v>
      </c>
      <c r="J295" s="9" t="s">
        <v>150</v>
      </c>
      <c r="K295" s="9"/>
      <c r="L295" s="9"/>
      <c r="M295" s="9">
        <v>22</v>
      </c>
      <c r="N295" s="11">
        <v>43561</v>
      </c>
      <c r="O295" s="32">
        <f t="shared" si="22"/>
        <v>21</v>
      </c>
      <c r="P295" s="9">
        <v>532936</v>
      </c>
      <c r="Q295" s="9" t="s">
        <v>720</v>
      </c>
      <c r="R295" s="7"/>
      <c r="S295" s="9">
        <v>0</v>
      </c>
      <c r="T295" s="12">
        <v>0</v>
      </c>
      <c r="U295" s="9">
        <v>1</v>
      </c>
      <c r="V295">
        <f t="shared" si="0"/>
        <v>2017</v>
      </c>
      <c r="W295">
        <f t="shared" si="1"/>
        <v>7</v>
      </c>
      <c r="X295">
        <f t="shared" si="2"/>
        <v>1</v>
      </c>
      <c r="AC295" s="15">
        <v>43313</v>
      </c>
      <c r="AJ295" s="13"/>
      <c r="AK295" s="14"/>
      <c r="AP295" s="13"/>
      <c r="AQ295" s="14"/>
      <c r="AT295" t="e">
        <f>VLOOKUP(A295,'Repeat TJ List'!A:A,1,FALSE)</f>
        <v>#N/A</v>
      </c>
    </row>
    <row r="296" spans="1:46" ht="13">
      <c r="A296" s="7" t="s">
        <v>721</v>
      </c>
      <c r="B296" s="78" t="str">
        <f t="shared" si="19"/>
        <v>Frankie</v>
      </c>
      <c r="C296" s="78" t="str">
        <f t="shared" si="20"/>
        <v>Tostado</v>
      </c>
      <c r="D296" s="78" t="str">
        <f t="shared" si="21"/>
        <v>tostafr</v>
      </c>
      <c r="E296" s="8">
        <v>42917</v>
      </c>
      <c r="F296" s="9" t="s">
        <v>78</v>
      </c>
      <c r="G296" s="9" t="s">
        <v>63</v>
      </c>
      <c r="H296" s="9" t="s">
        <v>131</v>
      </c>
      <c r="I296" s="9" t="s">
        <v>53</v>
      </c>
      <c r="J296" s="9" t="s">
        <v>39</v>
      </c>
      <c r="K296" s="9" t="s">
        <v>45</v>
      </c>
      <c r="L296" s="9" t="s">
        <v>722</v>
      </c>
      <c r="M296" s="9">
        <v>19</v>
      </c>
      <c r="N296" s="11">
        <v>43270</v>
      </c>
      <c r="O296" s="32">
        <f t="shared" si="22"/>
        <v>12</v>
      </c>
      <c r="P296" s="9">
        <v>676762</v>
      </c>
      <c r="Q296" s="9" t="s">
        <v>723</v>
      </c>
      <c r="R296" s="7"/>
      <c r="S296" s="9">
        <v>0</v>
      </c>
      <c r="T296" s="12">
        <v>0</v>
      </c>
      <c r="U296" s="9">
        <v>1</v>
      </c>
      <c r="V296">
        <f t="shared" si="0"/>
        <v>2017</v>
      </c>
      <c r="W296">
        <f t="shared" si="1"/>
        <v>7</v>
      </c>
      <c r="X296">
        <f t="shared" si="2"/>
        <v>1</v>
      </c>
      <c r="AJ296" s="13"/>
      <c r="AK296" s="14"/>
      <c r="AP296" s="13"/>
      <c r="AQ296" s="14"/>
      <c r="AT296" t="e">
        <f>VLOOKUP(A296,'Repeat TJ List'!A:A,1,FALSE)</f>
        <v>#N/A</v>
      </c>
    </row>
    <row r="297" spans="1:46" ht="13">
      <c r="A297" s="7" t="s">
        <v>724</v>
      </c>
      <c r="B297" s="78" t="str">
        <f t="shared" si="19"/>
        <v>Patrick</v>
      </c>
      <c r="C297" s="78" t="str">
        <f t="shared" si="20"/>
        <v>Weigel</v>
      </c>
      <c r="D297" s="78" t="str">
        <f t="shared" si="21"/>
        <v>weigepa</v>
      </c>
      <c r="E297" s="8">
        <v>42913</v>
      </c>
      <c r="F297" s="9" t="s">
        <v>340</v>
      </c>
      <c r="G297" s="9" t="s">
        <v>95</v>
      </c>
      <c r="H297" s="9" t="s">
        <v>37</v>
      </c>
      <c r="I297" s="9" t="s">
        <v>38</v>
      </c>
      <c r="J297" s="9" t="s">
        <v>39</v>
      </c>
      <c r="K297" s="9" t="s">
        <v>45</v>
      </c>
      <c r="L297" s="9" t="s">
        <v>725</v>
      </c>
      <c r="M297" s="9">
        <v>22</v>
      </c>
      <c r="N297" s="11">
        <v>43603</v>
      </c>
      <c r="O297" s="32">
        <f t="shared" si="22"/>
        <v>23</v>
      </c>
      <c r="P297" s="9">
        <v>622256</v>
      </c>
      <c r="Q297" s="9" t="s">
        <v>726</v>
      </c>
      <c r="R297" s="7" t="s">
        <v>139</v>
      </c>
      <c r="S297" s="9">
        <v>0</v>
      </c>
      <c r="T297" s="12">
        <v>0</v>
      </c>
      <c r="U297" s="9">
        <v>1</v>
      </c>
      <c r="V297">
        <f t="shared" si="0"/>
        <v>2017</v>
      </c>
      <c r="W297">
        <f t="shared" si="1"/>
        <v>6</v>
      </c>
      <c r="X297">
        <f t="shared" si="2"/>
        <v>27</v>
      </c>
      <c r="AC297" s="15">
        <v>43326</v>
      </c>
      <c r="AJ297" s="13"/>
      <c r="AK297" s="14"/>
      <c r="AP297" s="13"/>
      <c r="AQ297" s="14"/>
      <c r="AT297" t="e">
        <f>VLOOKUP(A297,'Repeat TJ List'!A:A,1,FALSE)</f>
        <v>#N/A</v>
      </c>
    </row>
    <row r="298" spans="1:46" ht="13">
      <c r="A298" s="7" t="s">
        <v>727</v>
      </c>
      <c r="B298" s="78" t="str">
        <f t="shared" si="19"/>
        <v>Lucas</v>
      </c>
      <c r="C298" s="78" t="str">
        <f t="shared" si="20"/>
        <v>Luetge</v>
      </c>
      <c r="D298" s="78" t="str">
        <f t="shared" si="21"/>
        <v>luetglu</v>
      </c>
      <c r="E298" s="8">
        <v>42913</v>
      </c>
      <c r="F298" s="9" t="s">
        <v>52</v>
      </c>
      <c r="G298" s="9" t="s">
        <v>95</v>
      </c>
      <c r="H298" s="9" t="s">
        <v>37</v>
      </c>
      <c r="I298" s="9" t="s">
        <v>53</v>
      </c>
      <c r="J298" s="9" t="s">
        <v>39</v>
      </c>
      <c r="K298" s="9" t="s">
        <v>40</v>
      </c>
      <c r="L298" s="9" t="s">
        <v>728</v>
      </c>
      <c r="M298" s="9">
        <v>30</v>
      </c>
      <c r="N298" s="11">
        <v>43617</v>
      </c>
      <c r="O298" s="32">
        <f t="shared" si="22"/>
        <v>23</v>
      </c>
      <c r="P298" s="9">
        <v>476595</v>
      </c>
      <c r="Q298" s="9">
        <v>8337</v>
      </c>
      <c r="R298" s="7"/>
      <c r="S298" s="9">
        <v>0</v>
      </c>
      <c r="T298" s="12">
        <v>0</v>
      </c>
      <c r="U298" s="9">
        <v>1</v>
      </c>
      <c r="V298">
        <f t="shared" si="0"/>
        <v>2017</v>
      </c>
      <c r="W298">
        <f t="shared" si="1"/>
        <v>6</v>
      </c>
      <c r="X298">
        <f t="shared" si="2"/>
        <v>27</v>
      </c>
      <c r="Y298" s="15">
        <v>43024</v>
      </c>
      <c r="AC298" s="15">
        <v>43559</v>
      </c>
      <c r="AJ298" s="13"/>
      <c r="AK298" s="14"/>
      <c r="AP298" s="13"/>
      <c r="AQ298" s="14"/>
      <c r="AT298" t="e">
        <f>VLOOKUP(A298,'Repeat TJ List'!A:A,1,FALSE)</f>
        <v>#N/A</v>
      </c>
    </row>
    <row r="299" spans="1:46" ht="13">
      <c r="A299" s="7" t="s">
        <v>729</v>
      </c>
      <c r="B299" s="78" t="str">
        <f t="shared" si="19"/>
        <v>Zach</v>
      </c>
      <c r="C299" s="78" t="str">
        <f t="shared" si="20"/>
        <v>Putnam</v>
      </c>
      <c r="D299" s="78" t="str">
        <f t="shared" si="21"/>
        <v>putnaza</v>
      </c>
      <c r="E299" s="8">
        <v>42909</v>
      </c>
      <c r="F299" s="9" t="s">
        <v>62</v>
      </c>
      <c r="G299" s="9" t="s">
        <v>36</v>
      </c>
      <c r="H299" s="9" t="s">
        <v>37</v>
      </c>
      <c r="I299" s="9" t="s">
        <v>38</v>
      </c>
      <c r="J299" s="9" t="s">
        <v>39</v>
      </c>
      <c r="K299" s="9" t="s">
        <v>188</v>
      </c>
      <c r="L299" s="9" t="s">
        <v>188</v>
      </c>
      <c r="M299" s="9">
        <v>29</v>
      </c>
      <c r="N299" s="11"/>
      <c r="O299" s="32" t="str">
        <f t="shared" si="22"/>
        <v/>
      </c>
      <c r="P299" s="9">
        <v>474029</v>
      </c>
      <c r="Q299" s="9">
        <v>9080</v>
      </c>
      <c r="R299" s="7" t="s">
        <v>139</v>
      </c>
      <c r="S299" s="9">
        <v>0</v>
      </c>
      <c r="T299" s="12">
        <v>0</v>
      </c>
      <c r="U299" s="9">
        <v>1</v>
      </c>
      <c r="V299">
        <f t="shared" si="0"/>
        <v>2017</v>
      </c>
      <c r="W299">
        <f t="shared" si="1"/>
        <v>6</v>
      </c>
      <c r="X299">
        <f t="shared" si="2"/>
        <v>23</v>
      </c>
      <c r="AJ299" s="13"/>
      <c r="AK299" s="14"/>
      <c r="AP299" s="13"/>
      <c r="AQ299" s="14"/>
      <c r="AT299" t="e">
        <f>VLOOKUP(A299,'Repeat TJ List'!A:A,1,FALSE)</f>
        <v>#N/A</v>
      </c>
    </row>
    <row r="300" spans="1:46" ht="13">
      <c r="A300" s="7" t="s">
        <v>730</v>
      </c>
      <c r="B300" s="78" t="str">
        <f t="shared" si="19"/>
        <v>Andrew</v>
      </c>
      <c r="C300" s="78" t="str">
        <f t="shared" si="20"/>
        <v>Miller</v>
      </c>
      <c r="D300" s="78" t="str">
        <f t="shared" si="21"/>
        <v>millean</v>
      </c>
      <c r="E300" s="15">
        <v>42909</v>
      </c>
      <c r="F300" s="9" t="s">
        <v>157</v>
      </c>
      <c r="G300" s="9" t="s">
        <v>63</v>
      </c>
      <c r="H300" s="9" t="s">
        <v>37</v>
      </c>
      <c r="I300" s="9" t="s">
        <v>53</v>
      </c>
      <c r="J300" s="9" t="s">
        <v>39</v>
      </c>
      <c r="K300" s="9" t="s">
        <v>277</v>
      </c>
      <c r="L300" s="9" t="s">
        <v>285</v>
      </c>
      <c r="M300" s="9">
        <v>20</v>
      </c>
      <c r="N300" s="11">
        <v>43327</v>
      </c>
      <c r="O300" s="32">
        <f t="shared" si="22"/>
        <v>14</v>
      </c>
      <c r="P300" s="9">
        <v>663700</v>
      </c>
      <c r="Q300" s="9" t="s">
        <v>731</v>
      </c>
      <c r="R300" s="7" t="s">
        <v>139</v>
      </c>
      <c r="S300" s="9">
        <v>0</v>
      </c>
      <c r="T300" s="12">
        <v>0</v>
      </c>
      <c r="U300" s="9">
        <v>1</v>
      </c>
      <c r="V300">
        <f t="shared" si="0"/>
        <v>2017</v>
      </c>
      <c r="W300">
        <f t="shared" si="1"/>
        <v>6</v>
      </c>
      <c r="X300">
        <f t="shared" si="2"/>
        <v>23</v>
      </c>
      <c r="AJ300" s="13"/>
      <c r="AK300" s="14"/>
      <c r="AP300" s="13"/>
      <c r="AQ300" s="14"/>
      <c r="AT300" t="e">
        <f>VLOOKUP(A300,'Repeat TJ List'!A:A,1,FALSE)</f>
        <v>#N/A</v>
      </c>
    </row>
    <row r="301" spans="1:46" ht="13">
      <c r="A301" s="7" t="s">
        <v>732</v>
      </c>
      <c r="B301" s="78" t="str">
        <f t="shared" si="19"/>
        <v>Jandel</v>
      </c>
      <c r="C301" s="78" t="str">
        <f t="shared" si="20"/>
        <v>Gustave</v>
      </c>
      <c r="D301" s="78" t="str">
        <f t="shared" si="21"/>
        <v>gustaja</v>
      </c>
      <c r="E301" s="8">
        <v>42907</v>
      </c>
      <c r="F301" s="9" t="s">
        <v>121</v>
      </c>
      <c r="G301" s="9" t="s">
        <v>36</v>
      </c>
      <c r="H301" s="9" t="s">
        <v>37</v>
      </c>
      <c r="I301" s="9" t="s">
        <v>38</v>
      </c>
      <c r="J301" s="9" t="s">
        <v>108</v>
      </c>
      <c r="K301" s="9"/>
      <c r="L301" s="9"/>
      <c r="M301" s="9">
        <v>24</v>
      </c>
      <c r="N301" s="11">
        <v>43678</v>
      </c>
      <c r="O301" s="32">
        <f t="shared" si="22"/>
        <v>25</v>
      </c>
      <c r="P301" s="9">
        <v>594311</v>
      </c>
      <c r="Q301" s="9">
        <v>14665</v>
      </c>
      <c r="R301" s="7" t="s">
        <v>733</v>
      </c>
      <c r="S301" s="9">
        <v>0</v>
      </c>
      <c r="T301" s="12">
        <v>0</v>
      </c>
      <c r="U301" s="9">
        <v>1</v>
      </c>
      <c r="V301">
        <f t="shared" si="0"/>
        <v>2017</v>
      </c>
      <c r="W301">
        <f t="shared" si="1"/>
        <v>6</v>
      </c>
      <c r="X301">
        <f t="shared" si="2"/>
        <v>21</v>
      </c>
      <c r="AC301" s="15">
        <v>43589</v>
      </c>
      <c r="AD301" s="15">
        <v>43282</v>
      </c>
      <c r="AE301" s="7" t="s">
        <v>734</v>
      </c>
      <c r="AJ301" s="13"/>
      <c r="AK301" s="14"/>
      <c r="AP301" s="13"/>
      <c r="AQ301" s="14"/>
      <c r="AT301" t="e">
        <f>VLOOKUP(A301,'Repeat TJ List'!A:A,1,FALSE)</f>
        <v>#N/A</v>
      </c>
    </row>
    <row r="302" spans="1:46" ht="13">
      <c r="A302" s="7" t="s">
        <v>735</v>
      </c>
      <c r="B302" s="78" t="str">
        <f t="shared" si="19"/>
        <v>Gleyber</v>
      </c>
      <c r="C302" s="78" t="str">
        <f t="shared" si="20"/>
        <v>Torres</v>
      </c>
      <c r="D302" s="78" t="str">
        <f t="shared" si="21"/>
        <v>torregl</v>
      </c>
      <c r="E302" s="8">
        <v>42907</v>
      </c>
      <c r="F302" s="9" t="s">
        <v>107</v>
      </c>
      <c r="G302" s="9" t="s">
        <v>95</v>
      </c>
      <c r="H302" s="9" t="s">
        <v>736</v>
      </c>
      <c r="I302" s="9" t="s">
        <v>737</v>
      </c>
      <c r="J302" s="9" t="s">
        <v>150</v>
      </c>
      <c r="K302" s="9"/>
      <c r="L302" s="9"/>
      <c r="M302" s="9">
        <v>20</v>
      </c>
      <c r="N302" s="11">
        <v>43196</v>
      </c>
      <c r="O302" s="32">
        <f t="shared" si="22"/>
        <v>10</v>
      </c>
      <c r="P302" s="9">
        <v>650402</v>
      </c>
      <c r="Q302" s="9">
        <v>16997</v>
      </c>
      <c r="R302" s="7" t="s">
        <v>71</v>
      </c>
      <c r="S302" s="9">
        <v>0</v>
      </c>
      <c r="T302" s="12">
        <v>0</v>
      </c>
      <c r="U302" s="9">
        <v>1</v>
      </c>
      <c r="V302">
        <f t="shared" si="0"/>
        <v>2017</v>
      </c>
      <c r="W302">
        <f t="shared" si="1"/>
        <v>6</v>
      </c>
      <c r="X302">
        <f t="shared" si="2"/>
        <v>21</v>
      </c>
      <c r="AJ302" s="13"/>
      <c r="AK302" s="14"/>
      <c r="AP302" s="13"/>
      <c r="AQ302" s="14"/>
      <c r="AT302" t="e">
        <f>VLOOKUP(A302,'Repeat TJ List'!A:A,1,FALSE)</f>
        <v>#N/A</v>
      </c>
    </row>
    <row r="303" spans="1:46" ht="13">
      <c r="A303" s="7" t="s">
        <v>738</v>
      </c>
      <c r="B303" s="78" t="str">
        <f t="shared" si="19"/>
        <v>Edgardo</v>
      </c>
      <c r="C303" s="78" t="str">
        <f t="shared" si="20"/>
        <v>Sandoval</v>
      </c>
      <c r="D303" s="78" t="str">
        <f t="shared" si="21"/>
        <v>sandoed</v>
      </c>
      <c r="E303" s="8">
        <v>42907</v>
      </c>
      <c r="F303" s="9" t="s">
        <v>121</v>
      </c>
      <c r="G303" s="9" t="s">
        <v>115</v>
      </c>
      <c r="H303" s="9" t="s">
        <v>37</v>
      </c>
      <c r="I303" s="9" t="s">
        <v>38</v>
      </c>
      <c r="J303" s="9" t="s">
        <v>739</v>
      </c>
      <c r="K303" s="9"/>
      <c r="L303" s="9"/>
      <c r="M303" s="9">
        <v>20</v>
      </c>
      <c r="N303" s="11">
        <v>43308</v>
      </c>
      <c r="O303" s="32">
        <f t="shared" si="22"/>
        <v>13</v>
      </c>
      <c r="P303" s="9">
        <v>656031</v>
      </c>
      <c r="Q303" s="9" t="s">
        <v>740</v>
      </c>
      <c r="R303" s="7"/>
      <c r="S303" s="9">
        <v>0</v>
      </c>
      <c r="T303" s="12">
        <v>0</v>
      </c>
      <c r="U303" s="9">
        <v>1</v>
      </c>
      <c r="V303">
        <f t="shared" si="0"/>
        <v>2017</v>
      </c>
      <c r="W303">
        <f t="shared" si="1"/>
        <v>6</v>
      </c>
      <c r="X303">
        <f t="shared" si="2"/>
        <v>21</v>
      </c>
      <c r="AC303" s="15">
        <v>43273</v>
      </c>
      <c r="AJ303" s="13"/>
      <c r="AK303" s="14"/>
      <c r="AP303" s="13"/>
      <c r="AQ303" s="14"/>
      <c r="AT303" t="e">
        <f>VLOOKUP(A303,'Repeat TJ List'!A:A,1,FALSE)</f>
        <v>#N/A</v>
      </c>
    </row>
    <row r="304" spans="1:46" ht="13">
      <c r="A304" s="7" t="s">
        <v>741</v>
      </c>
      <c r="B304" s="78" t="str">
        <f t="shared" si="19"/>
        <v>Braxton</v>
      </c>
      <c r="C304" s="78" t="str">
        <f t="shared" si="20"/>
        <v>Garrett</v>
      </c>
      <c r="D304" s="78" t="str">
        <f t="shared" si="21"/>
        <v>garrebr</v>
      </c>
      <c r="E304" s="8">
        <v>42906</v>
      </c>
      <c r="F304" s="9" t="s">
        <v>157</v>
      </c>
      <c r="G304" s="9" t="s">
        <v>115</v>
      </c>
      <c r="H304" s="9" t="s">
        <v>37</v>
      </c>
      <c r="I304" s="9" t="s">
        <v>53</v>
      </c>
      <c r="J304" s="9" t="s">
        <v>39</v>
      </c>
      <c r="K304" s="9" t="s">
        <v>49</v>
      </c>
      <c r="L304" s="9"/>
      <c r="M304" s="9">
        <v>20</v>
      </c>
      <c r="N304" s="11">
        <v>43564</v>
      </c>
      <c r="O304" s="32">
        <f t="shared" si="22"/>
        <v>22</v>
      </c>
      <c r="P304" s="9">
        <v>666129</v>
      </c>
      <c r="Q304" s="9" t="s">
        <v>742</v>
      </c>
      <c r="R304" s="7" t="s">
        <v>139</v>
      </c>
      <c r="S304" s="9">
        <v>0</v>
      </c>
      <c r="T304" s="12">
        <v>0</v>
      </c>
      <c r="U304" s="9">
        <v>1</v>
      </c>
      <c r="V304">
        <f t="shared" si="0"/>
        <v>2017</v>
      </c>
      <c r="W304">
        <f t="shared" si="1"/>
        <v>6</v>
      </c>
      <c r="X304">
        <f t="shared" si="2"/>
        <v>20</v>
      </c>
      <c r="AC304" s="15">
        <v>43564</v>
      </c>
      <c r="AJ304" s="13"/>
      <c r="AK304" s="14"/>
      <c r="AP304" s="13"/>
      <c r="AQ304" s="14"/>
      <c r="AT304" t="e">
        <f>VLOOKUP(A304,'Repeat TJ List'!A:A,1,FALSE)</f>
        <v>#N/A</v>
      </c>
    </row>
    <row r="305" spans="1:46" ht="13">
      <c r="A305" s="7" t="s">
        <v>743</v>
      </c>
      <c r="B305" s="78" t="str">
        <f t="shared" si="19"/>
        <v>Jordan</v>
      </c>
      <c r="C305" s="78" t="str">
        <f t="shared" si="20"/>
        <v>Holloway</v>
      </c>
      <c r="D305" s="78" t="str">
        <f t="shared" si="21"/>
        <v>hollojo</v>
      </c>
      <c r="E305" s="8">
        <v>42905</v>
      </c>
      <c r="F305" s="9" t="s">
        <v>157</v>
      </c>
      <c r="G305" s="9" t="s">
        <v>115</v>
      </c>
      <c r="H305" s="9" t="s">
        <v>37</v>
      </c>
      <c r="I305" s="9" t="s">
        <v>38</v>
      </c>
      <c r="J305" s="9" t="s">
        <v>39</v>
      </c>
      <c r="K305" s="9" t="s">
        <v>54</v>
      </c>
      <c r="L305" s="9"/>
      <c r="M305" s="9">
        <v>21</v>
      </c>
      <c r="N305" s="11">
        <v>43562</v>
      </c>
      <c r="O305" s="32">
        <f t="shared" si="22"/>
        <v>22</v>
      </c>
      <c r="P305" s="9">
        <v>656548</v>
      </c>
      <c r="Q305" s="9">
        <v>20631</v>
      </c>
      <c r="R305" s="7" t="s">
        <v>139</v>
      </c>
      <c r="S305" s="9">
        <v>0</v>
      </c>
      <c r="T305" s="12">
        <v>0</v>
      </c>
      <c r="U305" s="9">
        <v>1</v>
      </c>
      <c r="V305">
        <f t="shared" si="0"/>
        <v>2017</v>
      </c>
      <c r="W305">
        <f t="shared" si="1"/>
        <v>6</v>
      </c>
      <c r="X305">
        <f t="shared" si="2"/>
        <v>19</v>
      </c>
      <c r="AC305" s="15">
        <v>43272</v>
      </c>
      <c r="AJ305" s="13"/>
      <c r="AK305" s="14"/>
      <c r="AP305" s="13"/>
      <c r="AQ305" s="14"/>
      <c r="AT305" t="e">
        <f>VLOOKUP(A305,'Repeat TJ List'!A:A,1,FALSE)</f>
        <v>#N/A</v>
      </c>
    </row>
    <row r="306" spans="1:46" ht="13">
      <c r="A306" s="7" t="s">
        <v>744</v>
      </c>
      <c r="B306" s="78" t="str">
        <f t="shared" si="19"/>
        <v>Joe</v>
      </c>
      <c r="C306" s="78" t="str">
        <f t="shared" si="20"/>
        <v>Perez</v>
      </c>
      <c r="D306" s="78" t="str">
        <f t="shared" si="21"/>
        <v>perezjo</v>
      </c>
      <c r="E306" s="8">
        <v>42899</v>
      </c>
      <c r="F306" s="9" t="s">
        <v>121</v>
      </c>
      <c r="G306" s="9" t="s">
        <v>158</v>
      </c>
      <c r="H306" s="9" t="s">
        <v>149</v>
      </c>
      <c r="I306" s="9" t="s">
        <v>38</v>
      </c>
      <c r="J306" s="9" t="s">
        <v>39</v>
      </c>
      <c r="K306" s="9" t="s">
        <v>58</v>
      </c>
      <c r="L306" s="9"/>
      <c r="M306" s="9">
        <v>17</v>
      </c>
      <c r="N306" s="11">
        <v>43269</v>
      </c>
      <c r="O306" s="32">
        <f t="shared" si="22"/>
        <v>12</v>
      </c>
      <c r="P306" s="9">
        <v>669309</v>
      </c>
      <c r="Q306" s="9" t="s">
        <v>745</v>
      </c>
      <c r="R306" s="7" t="s">
        <v>139</v>
      </c>
      <c r="S306" s="9">
        <v>0</v>
      </c>
      <c r="T306" s="12">
        <v>0</v>
      </c>
      <c r="U306" s="9">
        <v>1</v>
      </c>
      <c r="V306">
        <f t="shared" si="0"/>
        <v>2017</v>
      </c>
      <c r="W306">
        <f t="shared" si="1"/>
        <v>6</v>
      </c>
      <c r="X306">
        <f t="shared" si="2"/>
        <v>13</v>
      </c>
      <c r="AJ306" s="13"/>
      <c r="AK306" s="14"/>
      <c r="AP306" s="13"/>
      <c r="AQ306" s="14"/>
      <c r="AT306" t="e">
        <f>VLOOKUP(A306,'Repeat TJ List'!A:A,1,FALSE)</f>
        <v>#N/A</v>
      </c>
    </row>
    <row r="307" spans="1:46" ht="13">
      <c r="A307" s="7" t="s">
        <v>746</v>
      </c>
      <c r="B307" s="78" t="str">
        <f t="shared" si="19"/>
        <v>Matt</v>
      </c>
      <c r="C307" s="78" t="str">
        <f t="shared" si="20"/>
        <v>Smith</v>
      </c>
      <c r="D307" s="78" t="str">
        <f t="shared" si="21"/>
        <v>smithma</v>
      </c>
      <c r="E307" s="15">
        <v>42892</v>
      </c>
      <c r="F307" s="9" t="s">
        <v>127</v>
      </c>
      <c r="G307" s="9" t="s">
        <v>115</v>
      </c>
      <c r="H307" s="9" t="s">
        <v>37</v>
      </c>
      <c r="I307" s="9" t="s">
        <v>38</v>
      </c>
      <c r="J307" s="9" t="s">
        <v>39</v>
      </c>
      <c r="K307" s="9" t="s">
        <v>110</v>
      </c>
      <c r="L307" s="9" t="s">
        <v>747</v>
      </c>
      <c r="M307" s="9">
        <v>23</v>
      </c>
      <c r="N307" s="11">
        <v>43559</v>
      </c>
      <c r="O307" s="32">
        <f t="shared" si="22"/>
        <v>22</v>
      </c>
      <c r="P307" s="9">
        <v>670299</v>
      </c>
      <c r="Q307" s="9" t="s">
        <v>748</v>
      </c>
      <c r="R307" s="7" t="s">
        <v>315</v>
      </c>
      <c r="S307" s="9">
        <v>0</v>
      </c>
      <c r="T307" s="12">
        <v>0</v>
      </c>
      <c r="U307" s="9">
        <v>1</v>
      </c>
      <c r="V307">
        <f t="shared" si="0"/>
        <v>2017</v>
      </c>
      <c r="W307">
        <f t="shared" si="1"/>
        <v>6</v>
      </c>
      <c r="X307">
        <f t="shared" si="2"/>
        <v>6</v>
      </c>
      <c r="AC307" s="15">
        <v>43374</v>
      </c>
      <c r="AJ307" s="13"/>
      <c r="AK307" s="14"/>
      <c r="AP307" s="13"/>
      <c r="AQ307" s="14"/>
      <c r="AT307" t="e">
        <f>VLOOKUP(A307,'Repeat TJ List'!A:A,1,FALSE)</f>
        <v>#N/A</v>
      </c>
    </row>
    <row r="308" spans="1:46" ht="13">
      <c r="A308" s="16" t="s">
        <v>749</v>
      </c>
      <c r="B308" s="78" t="str">
        <f t="shared" si="19"/>
        <v>Yosmer</v>
      </c>
      <c r="C308" s="78" t="str">
        <f t="shared" si="20"/>
        <v>Leal</v>
      </c>
      <c r="D308" s="78" t="str">
        <f t="shared" si="21"/>
        <v>lealyo</v>
      </c>
      <c r="E308" s="29">
        <v>42892</v>
      </c>
      <c r="F308" s="18" t="s">
        <v>127</v>
      </c>
      <c r="G308" s="30" t="s">
        <v>128</v>
      </c>
      <c r="H308" s="18" t="s">
        <v>37</v>
      </c>
      <c r="I308" s="18" t="s">
        <v>38</v>
      </c>
      <c r="J308" s="18" t="s">
        <v>150</v>
      </c>
      <c r="K308" s="18"/>
      <c r="L308" s="18"/>
      <c r="M308" s="30">
        <v>21</v>
      </c>
      <c r="N308" s="37"/>
      <c r="O308" s="32" t="str">
        <f t="shared" si="22"/>
        <v/>
      </c>
      <c r="P308" s="18">
        <v>642510</v>
      </c>
      <c r="Q308" s="18" t="s">
        <v>750</v>
      </c>
      <c r="R308" s="16"/>
      <c r="S308" s="18">
        <v>0</v>
      </c>
      <c r="T308" s="20">
        <v>0</v>
      </c>
      <c r="U308" s="30">
        <v>1</v>
      </c>
      <c r="V308" s="21">
        <f t="shared" si="0"/>
        <v>2017</v>
      </c>
      <c r="W308" s="21">
        <f t="shared" si="1"/>
        <v>6</v>
      </c>
      <c r="X308">
        <f t="shared" si="2"/>
        <v>6</v>
      </c>
      <c r="Y308" s="23"/>
      <c r="Z308" s="23"/>
      <c r="AA308" s="23"/>
      <c r="AB308" s="23"/>
      <c r="AC308" s="23"/>
      <c r="AD308" s="23"/>
      <c r="AE308" s="23"/>
      <c r="AF308" s="23"/>
      <c r="AG308" s="23"/>
      <c r="AH308" s="23"/>
      <c r="AI308" s="23"/>
      <c r="AJ308" s="24"/>
      <c r="AK308" s="25"/>
      <c r="AL308" s="23"/>
      <c r="AM308" s="23"/>
      <c r="AN308" s="23"/>
      <c r="AO308" s="23"/>
      <c r="AP308" s="24"/>
      <c r="AQ308" s="25"/>
      <c r="AR308" s="23"/>
      <c r="AS308" s="23"/>
      <c r="AT308" t="str">
        <f>VLOOKUP(A308,'Repeat TJ List'!A:A,1,FALSE)</f>
        <v>Yosmer Leal</v>
      </c>
    </row>
    <row r="309" spans="1:46" ht="13">
      <c r="A309" s="7" t="s">
        <v>751</v>
      </c>
      <c r="B309" s="78" t="str">
        <f t="shared" si="19"/>
        <v>Brandon</v>
      </c>
      <c r="C309" s="78" t="str">
        <f t="shared" si="20"/>
        <v>Walter</v>
      </c>
      <c r="D309" s="78" t="str">
        <f t="shared" si="21"/>
        <v>waltebr</v>
      </c>
      <c r="E309" s="15">
        <v>42887</v>
      </c>
      <c r="F309" s="9" t="s">
        <v>67</v>
      </c>
      <c r="G309" s="9" t="s">
        <v>63</v>
      </c>
      <c r="H309" s="9" t="s">
        <v>37</v>
      </c>
      <c r="I309" s="9" t="s">
        <v>53</v>
      </c>
      <c r="J309" s="9" t="s">
        <v>39</v>
      </c>
      <c r="K309" s="9" t="s">
        <v>335</v>
      </c>
      <c r="L309" s="9" t="s">
        <v>335</v>
      </c>
      <c r="M309" s="9">
        <v>20</v>
      </c>
      <c r="N309" s="11">
        <v>43641</v>
      </c>
      <c r="O309" s="32">
        <f t="shared" si="22"/>
        <v>25</v>
      </c>
      <c r="P309" s="9">
        <v>687888</v>
      </c>
      <c r="Q309" s="9" t="s">
        <v>752</v>
      </c>
      <c r="R309" s="7"/>
      <c r="S309" s="9">
        <v>0</v>
      </c>
      <c r="T309" s="12">
        <v>0</v>
      </c>
      <c r="U309" s="9">
        <v>1</v>
      </c>
      <c r="V309" s="21">
        <f t="shared" si="0"/>
        <v>2017</v>
      </c>
      <c r="W309" s="21">
        <f t="shared" si="1"/>
        <v>6</v>
      </c>
      <c r="X309">
        <f t="shared" si="2"/>
        <v>1</v>
      </c>
      <c r="AC309" s="15"/>
      <c r="AJ309" s="13"/>
      <c r="AK309" s="14"/>
      <c r="AP309" s="13"/>
      <c r="AQ309" s="14"/>
      <c r="AT309" t="e">
        <f>VLOOKUP(A309,'Repeat TJ List'!A:A,1,FALSE)</f>
        <v>#N/A</v>
      </c>
    </row>
    <row r="310" spans="1:46" ht="13">
      <c r="A310" s="7" t="s">
        <v>753</v>
      </c>
      <c r="B310" s="78" t="str">
        <f t="shared" si="19"/>
        <v>Noah</v>
      </c>
      <c r="C310" s="78" t="str">
        <f t="shared" si="20"/>
        <v>Murdock</v>
      </c>
      <c r="D310" s="78" t="str">
        <f t="shared" si="21"/>
        <v>murdono</v>
      </c>
      <c r="E310" s="15">
        <v>42887</v>
      </c>
      <c r="F310" s="9" t="s">
        <v>329</v>
      </c>
      <c r="G310" s="9" t="s">
        <v>63</v>
      </c>
      <c r="H310" s="9" t="s">
        <v>37</v>
      </c>
      <c r="I310" s="9" t="s">
        <v>38</v>
      </c>
      <c r="J310" s="9" t="s">
        <v>39</v>
      </c>
      <c r="K310" s="9" t="s">
        <v>302</v>
      </c>
      <c r="L310" s="9" t="s">
        <v>302</v>
      </c>
      <c r="M310" s="9">
        <v>18</v>
      </c>
      <c r="N310" s="11">
        <v>43637</v>
      </c>
      <c r="O310" s="32">
        <f t="shared" si="22"/>
        <v>25</v>
      </c>
      <c r="P310" s="9">
        <v>668716</v>
      </c>
      <c r="Q310" s="9" t="s">
        <v>754</v>
      </c>
      <c r="R310" s="7"/>
      <c r="S310" s="9">
        <v>0</v>
      </c>
      <c r="T310" s="12">
        <v>0</v>
      </c>
      <c r="U310" s="9">
        <v>1</v>
      </c>
      <c r="V310" s="21">
        <f t="shared" si="0"/>
        <v>2017</v>
      </c>
      <c r="W310" s="21">
        <f t="shared" si="1"/>
        <v>6</v>
      </c>
      <c r="X310">
        <f t="shared" si="2"/>
        <v>1</v>
      </c>
      <c r="AC310" s="15"/>
      <c r="AJ310" s="13"/>
      <c r="AK310" s="14"/>
      <c r="AP310" s="13"/>
      <c r="AQ310" s="14"/>
      <c r="AT310" t="e">
        <f>VLOOKUP(A310,'Repeat TJ List'!A:A,1,FALSE)</f>
        <v>#N/A</v>
      </c>
    </row>
    <row r="311" spans="1:46" ht="13">
      <c r="A311" s="7" t="s">
        <v>755</v>
      </c>
      <c r="B311" s="78" t="str">
        <f t="shared" si="19"/>
        <v>Travis</v>
      </c>
      <c r="C311" s="78" t="str">
        <f t="shared" si="20"/>
        <v>Herrin</v>
      </c>
      <c r="D311" s="78" t="str">
        <f t="shared" si="21"/>
        <v>herritr</v>
      </c>
      <c r="E311" s="8">
        <v>42887</v>
      </c>
      <c r="F311" s="9" t="s">
        <v>35</v>
      </c>
      <c r="G311" s="9" t="s">
        <v>115</v>
      </c>
      <c r="H311" s="9" t="s">
        <v>37</v>
      </c>
      <c r="I311" s="9" t="s">
        <v>38</v>
      </c>
      <c r="J311" s="9" t="s">
        <v>39</v>
      </c>
      <c r="K311" s="9" t="s">
        <v>198</v>
      </c>
      <c r="L311" s="9" t="s">
        <v>756</v>
      </c>
      <c r="M311" s="9">
        <v>22</v>
      </c>
      <c r="N311" s="11">
        <v>43336</v>
      </c>
      <c r="O311" s="32">
        <f t="shared" si="22"/>
        <v>15</v>
      </c>
      <c r="P311" s="9">
        <v>663386</v>
      </c>
      <c r="Q311" s="9" t="s">
        <v>757</v>
      </c>
      <c r="R311" s="7"/>
      <c r="S311" s="9">
        <v>0</v>
      </c>
      <c r="T311" s="12">
        <v>0</v>
      </c>
      <c r="U311" s="9">
        <v>1</v>
      </c>
      <c r="V311" s="21">
        <f t="shared" si="0"/>
        <v>2017</v>
      </c>
      <c r="W311" s="21">
        <f t="shared" si="1"/>
        <v>6</v>
      </c>
      <c r="X311">
        <f t="shared" si="2"/>
        <v>1</v>
      </c>
      <c r="AC311" s="15">
        <v>43319</v>
      </c>
      <c r="AJ311" s="13"/>
      <c r="AK311" s="14"/>
      <c r="AP311" s="13"/>
      <c r="AQ311" s="14"/>
      <c r="AT311" t="e">
        <f>VLOOKUP(A311,'Repeat TJ List'!A:A,1,FALSE)</f>
        <v>#N/A</v>
      </c>
    </row>
    <row r="312" spans="1:46" ht="13">
      <c r="A312" s="7" t="s">
        <v>758</v>
      </c>
      <c r="B312" s="78" t="str">
        <f t="shared" si="19"/>
        <v>Joel</v>
      </c>
      <c r="C312" s="78" t="str">
        <f t="shared" si="20"/>
        <v>Huertas</v>
      </c>
      <c r="D312" s="78" t="str">
        <f t="shared" si="21"/>
        <v>huertjo</v>
      </c>
      <c r="E312" s="8">
        <v>42887</v>
      </c>
      <c r="F312" s="9" t="s">
        <v>70</v>
      </c>
      <c r="G312" s="9" t="s">
        <v>115</v>
      </c>
      <c r="H312" s="9" t="s">
        <v>37</v>
      </c>
      <c r="I312" s="9" t="s">
        <v>53</v>
      </c>
      <c r="J312" s="9" t="s">
        <v>144</v>
      </c>
      <c r="K312" s="9"/>
      <c r="L312" s="9"/>
      <c r="M312" s="9">
        <v>21</v>
      </c>
      <c r="N312" s="11"/>
      <c r="O312" s="32" t="str">
        <f t="shared" si="22"/>
        <v/>
      </c>
      <c r="P312" s="9">
        <v>656563</v>
      </c>
      <c r="Q312" s="9" t="s">
        <v>759</v>
      </c>
      <c r="R312" s="7"/>
      <c r="S312" s="9">
        <v>0</v>
      </c>
      <c r="T312" s="12">
        <v>0</v>
      </c>
      <c r="U312" s="9">
        <v>1</v>
      </c>
      <c r="V312">
        <f t="shared" si="0"/>
        <v>2017</v>
      </c>
      <c r="W312">
        <f t="shared" si="1"/>
        <v>6</v>
      </c>
      <c r="X312">
        <f t="shared" si="2"/>
        <v>1</v>
      </c>
      <c r="AC312" s="15">
        <v>43270</v>
      </c>
      <c r="AJ312" s="13"/>
      <c r="AK312" s="14"/>
      <c r="AP312" s="13"/>
      <c r="AQ312" s="14"/>
      <c r="AT312" t="e">
        <f>VLOOKUP(A312,'Repeat TJ List'!A:A,1,FALSE)</f>
        <v>#N/A</v>
      </c>
    </row>
    <row r="313" spans="1:46" ht="13">
      <c r="A313" s="7" t="s">
        <v>760</v>
      </c>
      <c r="B313" s="78" t="str">
        <f t="shared" si="19"/>
        <v>Nick</v>
      </c>
      <c r="C313" s="78" t="str">
        <f t="shared" si="20"/>
        <v>Burdi</v>
      </c>
      <c r="D313" s="78" t="str">
        <f t="shared" si="21"/>
        <v>burdini</v>
      </c>
      <c r="E313" s="8">
        <v>42886</v>
      </c>
      <c r="F313" s="9" t="s">
        <v>73</v>
      </c>
      <c r="G313" s="9" t="s">
        <v>84</v>
      </c>
      <c r="H313" s="9" t="s">
        <v>37</v>
      </c>
      <c r="I313" s="9" t="s">
        <v>38</v>
      </c>
      <c r="J313" s="9" t="s">
        <v>39</v>
      </c>
      <c r="K313" s="9" t="s">
        <v>141</v>
      </c>
      <c r="L313" s="9" t="s">
        <v>199</v>
      </c>
      <c r="M313" s="9">
        <v>24</v>
      </c>
      <c r="N313" s="11">
        <v>43304</v>
      </c>
      <c r="O313" s="32">
        <f t="shared" si="22"/>
        <v>14</v>
      </c>
      <c r="P313" s="9">
        <v>595897</v>
      </c>
      <c r="Q313" s="9">
        <v>16074</v>
      </c>
      <c r="R313" s="7" t="s">
        <v>42</v>
      </c>
      <c r="S313" s="9">
        <v>0</v>
      </c>
      <c r="T313" s="12">
        <v>0</v>
      </c>
      <c r="U313" s="9">
        <v>1</v>
      </c>
      <c r="V313">
        <f t="shared" si="0"/>
        <v>2017</v>
      </c>
      <c r="W313">
        <f t="shared" si="1"/>
        <v>5</v>
      </c>
      <c r="X313">
        <f t="shared" si="2"/>
        <v>31</v>
      </c>
      <c r="Z313" s="15">
        <v>43194</v>
      </c>
      <c r="AC313" s="15">
        <v>43297</v>
      </c>
      <c r="AD313" s="15">
        <v>43315</v>
      </c>
      <c r="AE313" s="7" t="s">
        <v>761</v>
      </c>
      <c r="AJ313" s="13"/>
      <c r="AK313" s="14"/>
      <c r="AP313" s="13"/>
      <c r="AQ313" s="14"/>
      <c r="AT313" t="e">
        <f>VLOOKUP(A313,'Repeat TJ List'!A:A,1,FALSE)</f>
        <v>#N/A</v>
      </c>
    </row>
    <row r="314" spans="1:46" ht="13">
      <c r="A314" s="7" t="s">
        <v>762</v>
      </c>
      <c r="B314" s="78" t="str">
        <f t="shared" si="19"/>
        <v>Josh</v>
      </c>
      <c r="C314" s="78" t="str">
        <f t="shared" si="20"/>
        <v>Roberson</v>
      </c>
      <c r="D314" s="78" t="str">
        <f t="shared" si="21"/>
        <v>roberjo</v>
      </c>
      <c r="E314" s="15">
        <v>42886</v>
      </c>
      <c r="F314" s="9" t="s">
        <v>157</v>
      </c>
      <c r="G314" s="9" t="s">
        <v>63</v>
      </c>
      <c r="H314" s="9" t="s">
        <v>37</v>
      </c>
      <c r="I314" s="9" t="s">
        <v>38</v>
      </c>
      <c r="J314" s="9" t="s">
        <v>39</v>
      </c>
      <c r="K314" s="9" t="s">
        <v>152</v>
      </c>
      <c r="L314" s="9" t="s">
        <v>763</v>
      </c>
      <c r="M314" s="9">
        <v>21</v>
      </c>
      <c r="N314" s="11">
        <v>43274</v>
      </c>
      <c r="O314" s="32">
        <f t="shared" si="22"/>
        <v>13</v>
      </c>
      <c r="P314" s="9">
        <v>675963</v>
      </c>
      <c r="Q314" s="9" t="s">
        <v>764</v>
      </c>
      <c r="R314" s="7"/>
      <c r="S314" s="9">
        <v>0</v>
      </c>
      <c r="T314" s="12">
        <v>0</v>
      </c>
      <c r="U314" s="9">
        <v>1</v>
      </c>
      <c r="V314">
        <f t="shared" si="0"/>
        <v>2017</v>
      </c>
      <c r="W314">
        <f t="shared" si="1"/>
        <v>5</v>
      </c>
      <c r="X314">
        <f t="shared" si="2"/>
        <v>31</v>
      </c>
      <c r="AJ314" s="13"/>
      <c r="AK314" s="14"/>
      <c r="AP314" s="13"/>
      <c r="AQ314" s="14"/>
      <c r="AT314" t="e">
        <f>VLOOKUP(A314,'Repeat TJ List'!A:A,1,FALSE)</f>
        <v>#N/A</v>
      </c>
    </row>
    <row r="315" spans="1:46" ht="13">
      <c r="A315" s="7" t="s">
        <v>765</v>
      </c>
      <c r="B315" s="78" t="str">
        <f t="shared" si="19"/>
        <v>Bo</v>
      </c>
      <c r="C315" s="78" t="str">
        <f t="shared" si="20"/>
        <v>Tucker</v>
      </c>
      <c r="D315" s="78" t="str">
        <f t="shared" si="21"/>
        <v>tuckebo</v>
      </c>
      <c r="E315" s="8">
        <v>42885</v>
      </c>
      <c r="F315" s="9" t="s">
        <v>35</v>
      </c>
      <c r="G315" s="9" t="s">
        <v>128</v>
      </c>
      <c r="H315" s="9" t="s">
        <v>37</v>
      </c>
      <c r="I315" s="9" t="s">
        <v>53</v>
      </c>
      <c r="J315" s="9" t="s">
        <v>39</v>
      </c>
      <c r="K315" s="9" t="s">
        <v>203</v>
      </c>
      <c r="L315" s="9" t="s">
        <v>203</v>
      </c>
      <c r="M315" s="9">
        <v>22</v>
      </c>
      <c r="N315" s="11">
        <v>43305</v>
      </c>
      <c r="O315" s="32">
        <f t="shared" si="22"/>
        <v>14</v>
      </c>
      <c r="P315" s="9">
        <v>657060</v>
      </c>
      <c r="Q315" s="9" t="s">
        <v>766</v>
      </c>
      <c r="R315" s="7"/>
      <c r="S315" s="9">
        <v>0</v>
      </c>
      <c r="T315" s="12">
        <v>0</v>
      </c>
      <c r="U315" s="9">
        <v>1</v>
      </c>
      <c r="V315">
        <f t="shared" si="0"/>
        <v>2017</v>
      </c>
      <c r="W315">
        <f t="shared" si="1"/>
        <v>5</v>
      </c>
      <c r="X315">
        <f t="shared" si="2"/>
        <v>30</v>
      </c>
      <c r="AC315" s="15">
        <v>43305</v>
      </c>
      <c r="AJ315" s="13"/>
      <c r="AK315" s="14"/>
      <c r="AP315" s="13"/>
      <c r="AQ315" s="14"/>
      <c r="AT315" t="e">
        <f>VLOOKUP(A315,'Repeat TJ List'!A:A,1,FALSE)</f>
        <v>#N/A</v>
      </c>
    </row>
    <row r="316" spans="1:46" ht="13">
      <c r="A316" s="7" t="s">
        <v>767</v>
      </c>
      <c r="B316" s="78" t="str">
        <f t="shared" si="19"/>
        <v>Logan</v>
      </c>
      <c r="C316" s="78" t="str">
        <f t="shared" si="20"/>
        <v>Gragg</v>
      </c>
      <c r="D316" s="78" t="str">
        <f t="shared" si="21"/>
        <v>gragglo</v>
      </c>
      <c r="E316" s="15">
        <v>42885</v>
      </c>
      <c r="F316" s="9" t="s">
        <v>57</v>
      </c>
      <c r="G316" s="9" t="s">
        <v>63</v>
      </c>
      <c r="H316" s="9" t="s">
        <v>37</v>
      </c>
      <c r="I316" s="9" t="s">
        <v>38</v>
      </c>
      <c r="J316" s="9" t="s">
        <v>39</v>
      </c>
      <c r="K316" s="9" t="s">
        <v>689</v>
      </c>
      <c r="L316" s="9" t="s">
        <v>768</v>
      </c>
      <c r="M316" s="9">
        <v>18</v>
      </c>
      <c r="N316" s="11">
        <v>43636</v>
      </c>
      <c r="O316" s="32">
        <f t="shared" si="22"/>
        <v>25</v>
      </c>
      <c r="P316" s="9">
        <v>685401</v>
      </c>
      <c r="Q316" s="9" t="s">
        <v>769</v>
      </c>
      <c r="R316" s="7"/>
      <c r="S316" s="9">
        <v>0</v>
      </c>
      <c r="T316" s="12">
        <v>0</v>
      </c>
      <c r="U316" s="9">
        <v>1</v>
      </c>
      <c r="V316">
        <f t="shared" si="0"/>
        <v>2017</v>
      </c>
      <c r="W316">
        <f t="shared" si="1"/>
        <v>5</v>
      </c>
      <c r="X316">
        <f t="shared" si="2"/>
        <v>30</v>
      </c>
      <c r="AC316" s="15"/>
      <c r="AJ316" s="13"/>
      <c r="AK316" s="14"/>
      <c r="AP316" s="13"/>
      <c r="AQ316" s="14"/>
      <c r="AT316" t="e">
        <f>VLOOKUP(A316,'Repeat TJ List'!A:A,1,FALSE)</f>
        <v>#N/A</v>
      </c>
    </row>
    <row r="317" spans="1:46" ht="13">
      <c r="A317" s="7" t="s">
        <v>770</v>
      </c>
      <c r="B317" s="78" t="str">
        <f t="shared" si="19"/>
        <v>Rob</v>
      </c>
      <c r="C317" s="78" t="str">
        <f t="shared" si="20"/>
        <v>Wooten</v>
      </c>
      <c r="D317" s="78" t="str">
        <f t="shared" si="21"/>
        <v>wootero</v>
      </c>
      <c r="E317" s="8">
        <v>42878</v>
      </c>
      <c r="F317" s="9" t="s">
        <v>187</v>
      </c>
      <c r="G317" s="9" t="s">
        <v>95</v>
      </c>
      <c r="H317" s="9" t="s">
        <v>37</v>
      </c>
      <c r="I317" s="9" t="s">
        <v>38</v>
      </c>
      <c r="J317" s="9" t="s">
        <v>39</v>
      </c>
      <c r="K317" s="9" t="s">
        <v>152</v>
      </c>
      <c r="L317" s="9" t="s">
        <v>152</v>
      </c>
      <c r="M317" s="9">
        <v>31</v>
      </c>
      <c r="N317" s="11">
        <v>43344</v>
      </c>
      <c r="O317" s="32">
        <f t="shared" si="22"/>
        <v>15</v>
      </c>
      <c r="P317" s="9">
        <v>543942</v>
      </c>
      <c r="Q317" s="9">
        <v>8532</v>
      </c>
      <c r="R317" s="7" t="s">
        <v>191</v>
      </c>
      <c r="S317" s="9">
        <v>0</v>
      </c>
      <c r="T317" s="12">
        <v>0</v>
      </c>
      <c r="U317" s="9">
        <v>1</v>
      </c>
      <c r="V317">
        <f t="shared" si="0"/>
        <v>2017</v>
      </c>
      <c r="W317">
        <f t="shared" si="1"/>
        <v>5</v>
      </c>
      <c r="X317">
        <f t="shared" si="2"/>
        <v>23</v>
      </c>
      <c r="AC317" s="15">
        <v>43277</v>
      </c>
      <c r="AJ317" s="13"/>
      <c r="AK317" s="14"/>
      <c r="AP317" s="13"/>
      <c r="AQ317" s="14"/>
      <c r="AT317" t="str">
        <f>VLOOKUP(A317,'Repeat TJ List'!A:A,1,FALSE)</f>
        <v>Rob Wooten</v>
      </c>
    </row>
    <row r="318" spans="1:46" ht="13">
      <c r="A318" s="7" t="s">
        <v>771</v>
      </c>
      <c r="B318" s="78" t="str">
        <f t="shared" si="19"/>
        <v>Luis</v>
      </c>
      <c r="C318" s="78" t="str">
        <f t="shared" si="20"/>
        <v>Mora</v>
      </c>
      <c r="D318" s="78" t="str">
        <f t="shared" si="21"/>
        <v>moralu</v>
      </c>
      <c r="E318" s="8">
        <v>42874</v>
      </c>
      <c r="F318" s="9" t="s">
        <v>340</v>
      </c>
      <c r="G318" s="9" t="s">
        <v>115</v>
      </c>
      <c r="H318" s="9" t="s">
        <v>37</v>
      </c>
      <c r="I318" s="9" t="s">
        <v>38</v>
      </c>
      <c r="J318" s="9" t="s">
        <v>108</v>
      </c>
      <c r="K318" s="9"/>
      <c r="L318" s="9"/>
      <c r="M318" s="9">
        <v>22</v>
      </c>
      <c r="N318" s="11">
        <v>43561</v>
      </c>
      <c r="O318" s="32">
        <f t="shared" si="22"/>
        <v>23</v>
      </c>
      <c r="P318" s="9">
        <v>650306</v>
      </c>
      <c r="Q318" s="9" t="s">
        <v>772</v>
      </c>
      <c r="R318" s="7" t="s">
        <v>773</v>
      </c>
      <c r="S318" s="9">
        <v>0</v>
      </c>
      <c r="T318" s="12">
        <v>0</v>
      </c>
      <c r="U318" s="9">
        <v>1</v>
      </c>
      <c r="V318">
        <f t="shared" si="0"/>
        <v>2017</v>
      </c>
      <c r="W318">
        <f t="shared" si="1"/>
        <v>5</v>
      </c>
      <c r="X318">
        <f t="shared" si="2"/>
        <v>19</v>
      </c>
      <c r="AC318" s="15">
        <v>43323</v>
      </c>
      <c r="AJ318" s="13"/>
      <c r="AK318" s="14"/>
      <c r="AP318" s="13"/>
      <c r="AQ318" s="14"/>
      <c r="AT318" t="e">
        <f>VLOOKUP(A318,'Repeat TJ List'!A:A,1,FALSE)</f>
        <v>#N/A</v>
      </c>
    </row>
    <row r="319" spans="1:46" ht="13">
      <c r="A319" s="7" t="s">
        <v>774</v>
      </c>
      <c r="B319" s="78" t="str">
        <f t="shared" si="19"/>
        <v>Shawn</v>
      </c>
      <c r="C319" s="78" t="str">
        <f t="shared" si="20"/>
        <v>Tolleson</v>
      </c>
      <c r="D319" s="78" t="str">
        <f t="shared" si="21"/>
        <v>tollesh</v>
      </c>
      <c r="E319" s="8">
        <v>42872</v>
      </c>
      <c r="F319" s="9" t="s">
        <v>257</v>
      </c>
      <c r="G319" s="9" t="s">
        <v>36</v>
      </c>
      <c r="H319" s="9" t="s">
        <v>37</v>
      </c>
      <c r="I319" s="9" t="s">
        <v>38</v>
      </c>
      <c r="J319" s="9" t="s">
        <v>39</v>
      </c>
      <c r="K319" s="9" t="s">
        <v>40</v>
      </c>
      <c r="L319" s="9" t="s">
        <v>775</v>
      </c>
      <c r="M319" s="9">
        <v>29</v>
      </c>
      <c r="N319" s="11"/>
      <c r="O319" s="32" t="str">
        <f t="shared" si="22"/>
        <v/>
      </c>
      <c r="P319" s="9">
        <v>474521</v>
      </c>
      <c r="Q319" s="9">
        <v>10481</v>
      </c>
      <c r="R319" s="7" t="s">
        <v>42</v>
      </c>
      <c r="S319" s="9">
        <v>0</v>
      </c>
      <c r="T319" s="12">
        <v>0</v>
      </c>
      <c r="U319" s="9">
        <v>0</v>
      </c>
      <c r="V319">
        <f t="shared" si="0"/>
        <v>2017</v>
      </c>
      <c r="W319">
        <f t="shared" si="1"/>
        <v>5</v>
      </c>
      <c r="X319">
        <f t="shared" si="2"/>
        <v>17</v>
      </c>
      <c r="AJ319" s="13"/>
      <c r="AK319" s="14"/>
      <c r="AP319" s="13"/>
      <c r="AQ319" s="14"/>
      <c r="AT319" t="e">
        <f>VLOOKUP(A319,'Repeat TJ List'!A:A,1,FALSE)</f>
        <v>#N/A</v>
      </c>
    </row>
    <row r="320" spans="1:46" ht="13">
      <c r="A320" s="7" t="s">
        <v>776</v>
      </c>
      <c r="B320" s="78" t="str">
        <f t="shared" si="19"/>
        <v>Evan</v>
      </c>
      <c r="C320" s="78" t="str">
        <f t="shared" si="20"/>
        <v>Grills</v>
      </c>
      <c r="D320" s="78" t="str">
        <f t="shared" si="21"/>
        <v>grillev</v>
      </c>
      <c r="E320" s="8">
        <v>42872</v>
      </c>
      <c r="F320" s="9" t="s">
        <v>44</v>
      </c>
      <c r="G320" s="9" t="s">
        <v>95</v>
      </c>
      <c r="H320" s="9" t="s">
        <v>37</v>
      </c>
      <c r="I320" s="9" t="s">
        <v>53</v>
      </c>
      <c r="J320" s="9" t="s">
        <v>161</v>
      </c>
      <c r="K320" s="9"/>
      <c r="L320" s="9"/>
      <c r="M320" s="9">
        <v>25</v>
      </c>
      <c r="N320" s="38">
        <v>43561</v>
      </c>
      <c r="O320" s="32">
        <f t="shared" si="22"/>
        <v>23</v>
      </c>
      <c r="P320" s="9">
        <v>592361</v>
      </c>
      <c r="Q320" s="9" t="s">
        <v>777</v>
      </c>
      <c r="R320" s="7" t="s">
        <v>778</v>
      </c>
      <c r="S320" s="9">
        <v>0</v>
      </c>
      <c r="T320" s="12">
        <v>0</v>
      </c>
      <c r="U320" s="9">
        <v>1</v>
      </c>
      <c r="V320">
        <f t="shared" si="0"/>
        <v>2017</v>
      </c>
      <c r="W320">
        <f t="shared" si="1"/>
        <v>5</v>
      </c>
      <c r="X320">
        <f t="shared" si="2"/>
        <v>17</v>
      </c>
      <c r="AC320" s="15">
        <v>43257</v>
      </c>
      <c r="AJ320" s="13"/>
      <c r="AK320" s="14"/>
      <c r="AP320" s="13"/>
      <c r="AQ320" s="14"/>
      <c r="AT320" t="e">
        <f>VLOOKUP(A320,'Repeat TJ List'!A:A,1,FALSE)</f>
        <v>#N/A</v>
      </c>
    </row>
    <row r="321" spans="1:46" ht="13">
      <c r="A321" s="7" t="s">
        <v>779</v>
      </c>
      <c r="B321" s="78" t="str">
        <f t="shared" si="19"/>
        <v>Ian</v>
      </c>
      <c r="C321" s="78" t="str">
        <f t="shared" si="20"/>
        <v>Gardeck</v>
      </c>
      <c r="D321" s="78" t="str">
        <f t="shared" si="21"/>
        <v>gardeia</v>
      </c>
      <c r="E321" s="8">
        <v>42871</v>
      </c>
      <c r="F321" s="9" t="s">
        <v>78</v>
      </c>
      <c r="G321" s="9" t="s">
        <v>91</v>
      </c>
      <c r="H321" s="9" t="s">
        <v>37</v>
      </c>
      <c r="I321" s="9" t="s">
        <v>38</v>
      </c>
      <c r="J321" s="9" t="s">
        <v>39</v>
      </c>
      <c r="K321" s="9" t="s">
        <v>141</v>
      </c>
      <c r="L321" s="9" t="s">
        <v>780</v>
      </c>
      <c r="M321" s="9">
        <v>26</v>
      </c>
      <c r="N321" s="38">
        <v>43319</v>
      </c>
      <c r="O321" s="32">
        <f t="shared" si="22"/>
        <v>15</v>
      </c>
      <c r="P321" s="9">
        <v>571687</v>
      </c>
      <c r="Q321" s="9" t="s">
        <v>781</v>
      </c>
      <c r="R321" s="7"/>
      <c r="S321" s="9">
        <v>0</v>
      </c>
      <c r="T321" s="12">
        <v>0</v>
      </c>
      <c r="U321" s="9">
        <v>1</v>
      </c>
      <c r="V321">
        <f t="shared" si="0"/>
        <v>2017</v>
      </c>
      <c r="W321">
        <f t="shared" si="1"/>
        <v>5</v>
      </c>
      <c r="X321">
        <f t="shared" si="2"/>
        <v>16</v>
      </c>
      <c r="AC321" s="15">
        <v>43303</v>
      </c>
      <c r="AJ321" s="13"/>
      <c r="AK321" s="14"/>
      <c r="AP321" s="13"/>
      <c r="AQ321" s="14"/>
      <c r="AT321" t="str">
        <f>VLOOKUP(A321,'Repeat TJ List'!A:A,1,FALSE)</f>
        <v>Ian Gardeck</v>
      </c>
    </row>
    <row r="322" spans="1:46" ht="13">
      <c r="A322" s="7" t="s">
        <v>782</v>
      </c>
      <c r="B322" s="78" t="str">
        <f t="shared" si="19"/>
        <v>Shelby</v>
      </c>
      <c r="C322" s="78" t="str">
        <f t="shared" si="20"/>
        <v>Miller</v>
      </c>
      <c r="D322" s="78" t="str">
        <f t="shared" si="21"/>
        <v>millesh</v>
      </c>
      <c r="E322" s="8">
        <v>42865</v>
      </c>
      <c r="F322" s="9" t="s">
        <v>323</v>
      </c>
      <c r="G322" s="9" t="s">
        <v>36</v>
      </c>
      <c r="H322" s="9" t="s">
        <v>37</v>
      </c>
      <c r="I322" s="9" t="s">
        <v>38</v>
      </c>
      <c r="J322" s="9" t="s">
        <v>39</v>
      </c>
      <c r="K322" s="9" t="s">
        <v>40</v>
      </c>
      <c r="L322" s="9"/>
      <c r="M322" s="9">
        <v>26</v>
      </c>
      <c r="N322" s="11">
        <v>43276</v>
      </c>
      <c r="O322" s="32">
        <f t="shared" si="22"/>
        <v>14</v>
      </c>
      <c r="P322" s="9">
        <v>571946</v>
      </c>
      <c r="Q322" s="9">
        <v>10197</v>
      </c>
      <c r="R322" s="7" t="s">
        <v>46</v>
      </c>
      <c r="S322" s="9">
        <v>0</v>
      </c>
      <c r="T322" s="12">
        <v>0</v>
      </c>
      <c r="U322" s="9">
        <v>1</v>
      </c>
      <c r="V322">
        <f t="shared" si="0"/>
        <v>2017</v>
      </c>
      <c r="W322">
        <f t="shared" si="1"/>
        <v>5</v>
      </c>
      <c r="X322">
        <f t="shared" si="2"/>
        <v>10</v>
      </c>
      <c r="Y322" s="15">
        <v>43017</v>
      </c>
      <c r="AA322" s="15">
        <v>43172</v>
      </c>
      <c r="AB322" s="15">
        <v>43215</v>
      </c>
      <c r="AC322" s="15">
        <v>43249</v>
      </c>
      <c r="AJ322" s="13"/>
      <c r="AK322" s="14"/>
      <c r="AP322" s="13"/>
      <c r="AQ322" s="14"/>
      <c r="AT322" t="e">
        <f>VLOOKUP(A322,'Repeat TJ List'!A:A,1,FALSE)</f>
        <v>#N/A</v>
      </c>
    </row>
    <row r="323" spans="1:46" ht="13">
      <c r="A323" s="7" t="s">
        <v>783</v>
      </c>
      <c r="B323" s="78" t="str">
        <f t="shared" ref="B323:B386" si="23">LEFT(A323,SEARCH(" ",A323,1)-1)</f>
        <v>Chase</v>
      </c>
      <c r="C323" s="78" t="str">
        <f t="shared" ref="C323:C386" si="24">MID(A323,SEARCH(" ",A323,1)+1,LEN(A323))</f>
        <v>Johnson</v>
      </c>
      <c r="D323" s="78" t="str">
        <f t="shared" ref="D323:D386" si="25">LEFT(LOWER((C323)),5)&amp;LEFT(LOWER(B323),2)</f>
        <v>johnsch</v>
      </c>
      <c r="E323" s="8">
        <v>42863</v>
      </c>
      <c r="F323" s="9" t="s">
        <v>78</v>
      </c>
      <c r="G323" s="9" t="s">
        <v>95</v>
      </c>
      <c r="H323" s="9" t="s">
        <v>37</v>
      </c>
      <c r="I323" s="9" t="s">
        <v>38</v>
      </c>
      <c r="J323" s="9" t="s">
        <v>39</v>
      </c>
      <c r="K323" s="9" t="s">
        <v>45</v>
      </c>
      <c r="L323" s="9" t="s">
        <v>784</v>
      </c>
      <c r="M323" s="9">
        <v>25</v>
      </c>
      <c r="N323" s="11">
        <v>43560</v>
      </c>
      <c r="O323" s="32">
        <f t="shared" si="22"/>
        <v>23</v>
      </c>
      <c r="P323" s="9">
        <v>592438</v>
      </c>
      <c r="Q323" s="9" t="s">
        <v>785</v>
      </c>
      <c r="R323" s="7"/>
      <c r="S323" s="9">
        <v>0</v>
      </c>
      <c r="T323" s="12">
        <v>0</v>
      </c>
      <c r="U323" s="9">
        <v>1</v>
      </c>
      <c r="V323">
        <f t="shared" si="0"/>
        <v>2017</v>
      </c>
      <c r="W323">
        <f t="shared" si="1"/>
        <v>5</v>
      </c>
      <c r="X323">
        <f t="shared" si="2"/>
        <v>8</v>
      </c>
      <c r="AC323" s="15">
        <v>43228</v>
      </c>
      <c r="AJ323" s="13"/>
      <c r="AK323" s="14"/>
      <c r="AP323" s="13"/>
      <c r="AQ323" s="14"/>
      <c r="AT323" t="e">
        <f>VLOOKUP(A323,'Repeat TJ List'!A:A,1,FALSE)</f>
        <v>#N/A</v>
      </c>
    </row>
    <row r="324" spans="1:46" ht="13">
      <c r="A324" s="7" t="s">
        <v>786</v>
      </c>
      <c r="B324" s="78" t="str">
        <f t="shared" si="23"/>
        <v>Blake</v>
      </c>
      <c r="C324" s="78" t="str">
        <f t="shared" si="24"/>
        <v>Tiberi</v>
      </c>
      <c r="D324" s="78" t="str">
        <f t="shared" si="25"/>
        <v>tiberbl</v>
      </c>
      <c r="E324" s="8">
        <v>42858</v>
      </c>
      <c r="F324" s="9" t="s">
        <v>70</v>
      </c>
      <c r="G324" s="9" t="s">
        <v>115</v>
      </c>
      <c r="H324" s="9" t="s">
        <v>149</v>
      </c>
      <c r="I324" s="9" t="s">
        <v>38</v>
      </c>
      <c r="J324" s="9" t="s">
        <v>39</v>
      </c>
      <c r="K324" s="9" t="s">
        <v>337</v>
      </c>
      <c r="L324" s="9" t="s">
        <v>199</v>
      </c>
      <c r="M324" s="9">
        <v>22</v>
      </c>
      <c r="N324" s="11">
        <v>43195</v>
      </c>
      <c r="O324" s="32">
        <f t="shared" si="22"/>
        <v>11</v>
      </c>
      <c r="P324" s="9">
        <v>669723</v>
      </c>
      <c r="Q324" s="9" t="s">
        <v>787</v>
      </c>
      <c r="R324" s="7"/>
      <c r="S324" s="9">
        <v>0</v>
      </c>
      <c r="T324" s="12">
        <v>0</v>
      </c>
      <c r="U324" s="9">
        <v>1</v>
      </c>
      <c r="V324">
        <f t="shared" si="0"/>
        <v>2017</v>
      </c>
      <c r="W324">
        <f t="shared" si="1"/>
        <v>5</v>
      </c>
      <c r="X324">
        <f t="shared" si="2"/>
        <v>3</v>
      </c>
      <c r="AJ324" s="13"/>
      <c r="AK324" s="14"/>
      <c r="AP324" s="13"/>
      <c r="AQ324" s="14"/>
      <c r="AT324" t="e">
        <f>VLOOKUP(A324,'Repeat TJ List'!A:A,1,FALSE)</f>
        <v>#N/A</v>
      </c>
    </row>
    <row r="325" spans="1:46" ht="13">
      <c r="A325" s="7" t="s">
        <v>788</v>
      </c>
      <c r="B325" s="78" t="str">
        <f t="shared" si="23"/>
        <v>Clarke</v>
      </c>
      <c r="C325" s="78" t="str">
        <f t="shared" si="24"/>
        <v>Schmidt</v>
      </c>
      <c r="D325" s="78" t="str">
        <f t="shared" si="25"/>
        <v>schmicl</v>
      </c>
      <c r="E325" s="15">
        <v>42858</v>
      </c>
      <c r="F325" s="9" t="s">
        <v>107</v>
      </c>
      <c r="G325" s="9" t="s">
        <v>63</v>
      </c>
      <c r="H325" s="9" t="s">
        <v>37</v>
      </c>
      <c r="I325" s="9" t="s">
        <v>38</v>
      </c>
      <c r="J325" s="9" t="s">
        <v>39</v>
      </c>
      <c r="K325" s="9" t="s">
        <v>203</v>
      </c>
      <c r="L325" s="9" t="s">
        <v>415</v>
      </c>
      <c r="M325" s="9">
        <v>21</v>
      </c>
      <c r="N325" s="11">
        <v>43273</v>
      </c>
      <c r="O325" s="32">
        <f t="shared" si="22"/>
        <v>14</v>
      </c>
      <c r="P325" s="9">
        <v>657376</v>
      </c>
      <c r="Q325" s="9" t="s">
        <v>789</v>
      </c>
      <c r="R325" s="7" t="s">
        <v>71</v>
      </c>
      <c r="S325" s="9">
        <v>0</v>
      </c>
      <c r="T325" s="12">
        <v>0</v>
      </c>
      <c r="U325" s="9">
        <v>1</v>
      </c>
      <c r="V325">
        <f t="shared" si="0"/>
        <v>2017</v>
      </c>
      <c r="W325">
        <f t="shared" si="1"/>
        <v>5</v>
      </c>
      <c r="X325">
        <f t="shared" si="2"/>
        <v>3</v>
      </c>
      <c r="Z325" s="15">
        <v>43151</v>
      </c>
      <c r="AB325" s="15">
        <v>43242</v>
      </c>
      <c r="AJ325" s="13"/>
      <c r="AK325" s="14"/>
      <c r="AP325" s="13"/>
      <c r="AQ325" s="14"/>
      <c r="AT325" t="e">
        <f>VLOOKUP(A325,'Repeat TJ List'!A:A,1,FALSE)</f>
        <v>#N/A</v>
      </c>
    </row>
    <row r="326" spans="1:46" ht="13">
      <c r="A326" s="7" t="s">
        <v>790</v>
      </c>
      <c r="B326" s="78" t="str">
        <f t="shared" si="23"/>
        <v>Ryan</v>
      </c>
      <c r="C326" s="78" t="str">
        <f t="shared" si="24"/>
        <v>O'Rourke</v>
      </c>
      <c r="D326" s="78" t="str">
        <f t="shared" si="25"/>
        <v>o'roury</v>
      </c>
      <c r="E326" s="8">
        <v>42857</v>
      </c>
      <c r="F326" s="9" t="s">
        <v>73</v>
      </c>
      <c r="G326" s="9" t="s">
        <v>36</v>
      </c>
      <c r="H326" s="9" t="s">
        <v>37</v>
      </c>
      <c r="I326" s="9" t="s">
        <v>53</v>
      </c>
      <c r="J326" s="9" t="s">
        <v>39</v>
      </c>
      <c r="K326" s="9" t="s">
        <v>79</v>
      </c>
      <c r="L326" s="9" t="s">
        <v>791</v>
      </c>
      <c r="M326" s="9">
        <v>29</v>
      </c>
      <c r="N326" s="11">
        <v>43586</v>
      </c>
      <c r="O326" s="32">
        <f t="shared" si="22"/>
        <v>24</v>
      </c>
      <c r="P326" s="9">
        <v>594951</v>
      </c>
      <c r="Q326" s="9">
        <v>10976</v>
      </c>
      <c r="R326" s="7" t="s">
        <v>71</v>
      </c>
      <c r="S326" s="9">
        <v>0</v>
      </c>
      <c r="T326" s="12">
        <v>0</v>
      </c>
      <c r="U326" s="9">
        <v>1</v>
      </c>
      <c r="V326">
        <f t="shared" si="0"/>
        <v>2017</v>
      </c>
      <c r="W326">
        <f t="shared" si="1"/>
        <v>5</v>
      </c>
      <c r="X326">
        <f t="shared" si="2"/>
        <v>2</v>
      </c>
      <c r="AB326" s="15">
        <v>43204</v>
      </c>
      <c r="AC326" s="15">
        <v>43298</v>
      </c>
      <c r="AJ326" s="13"/>
      <c r="AK326" s="14"/>
      <c r="AP326" s="13"/>
      <c r="AQ326" s="14"/>
      <c r="AT326" t="e">
        <f>VLOOKUP(A326,'Repeat TJ List'!A:A,1,FALSE)</f>
        <v>#N/A</v>
      </c>
    </row>
    <row r="327" spans="1:46" ht="13">
      <c r="A327" s="7" t="s">
        <v>792</v>
      </c>
      <c r="B327" s="78" t="str">
        <f t="shared" si="23"/>
        <v>Brady</v>
      </c>
      <c r="C327" s="78" t="str">
        <f t="shared" si="24"/>
        <v>Rodgers</v>
      </c>
      <c r="D327" s="78" t="str">
        <f t="shared" si="25"/>
        <v>rodgebr</v>
      </c>
      <c r="E327" s="8">
        <v>42857</v>
      </c>
      <c r="F327" s="9" t="s">
        <v>121</v>
      </c>
      <c r="G327" s="9" t="s">
        <v>95</v>
      </c>
      <c r="H327" s="9" t="s">
        <v>37</v>
      </c>
      <c r="I327" s="9" t="s">
        <v>38</v>
      </c>
      <c r="J327" s="9" t="s">
        <v>39</v>
      </c>
      <c r="K327" s="9" t="s">
        <v>40</v>
      </c>
      <c r="L327" s="9" t="s">
        <v>216</v>
      </c>
      <c r="M327" s="9">
        <v>26</v>
      </c>
      <c r="N327" s="11">
        <v>43296</v>
      </c>
      <c r="O327" s="32">
        <f t="shared" si="22"/>
        <v>14</v>
      </c>
      <c r="P327" s="9">
        <v>572086</v>
      </c>
      <c r="Q327" s="9">
        <v>13393</v>
      </c>
      <c r="R327" s="7" t="s">
        <v>71</v>
      </c>
      <c r="S327" s="9">
        <v>0</v>
      </c>
      <c r="T327" s="12">
        <v>0</v>
      </c>
      <c r="U327" s="9">
        <v>1</v>
      </c>
      <c r="V327">
        <f t="shared" si="0"/>
        <v>2017</v>
      </c>
      <c r="W327">
        <f t="shared" si="1"/>
        <v>5</v>
      </c>
      <c r="X327">
        <f t="shared" si="2"/>
        <v>2</v>
      </c>
      <c r="Z327" s="15">
        <v>43172</v>
      </c>
      <c r="AC327" s="15">
        <v>43271</v>
      </c>
      <c r="AJ327" s="13"/>
      <c r="AK327" s="14"/>
      <c r="AP327" s="13"/>
      <c r="AQ327" s="14"/>
      <c r="AT327" t="e">
        <f>VLOOKUP(A327,'Repeat TJ List'!A:A,1,FALSE)</f>
        <v>#N/A</v>
      </c>
    </row>
    <row r="328" spans="1:46" ht="13">
      <c r="A328" s="7" t="s">
        <v>793</v>
      </c>
      <c r="B328" s="78" t="str">
        <f t="shared" si="23"/>
        <v>Mac</v>
      </c>
      <c r="C328" s="78" t="str">
        <f t="shared" si="24"/>
        <v>Marshall</v>
      </c>
      <c r="D328" s="78" t="str">
        <f t="shared" si="25"/>
        <v>marshma</v>
      </c>
      <c r="E328" s="8">
        <v>42856</v>
      </c>
      <c r="F328" s="9" t="s">
        <v>78</v>
      </c>
      <c r="G328" s="9" t="s">
        <v>165</v>
      </c>
      <c r="H328" s="9" t="s">
        <v>37</v>
      </c>
      <c r="I328" s="9" t="s">
        <v>53</v>
      </c>
      <c r="J328" s="9" t="s">
        <v>39</v>
      </c>
      <c r="K328" s="9" t="s">
        <v>203</v>
      </c>
      <c r="L328" s="9" t="s">
        <v>794</v>
      </c>
      <c r="M328" s="9">
        <v>21</v>
      </c>
      <c r="N328" s="11">
        <v>43198</v>
      </c>
      <c r="O328" s="32">
        <f t="shared" si="22"/>
        <v>11</v>
      </c>
      <c r="P328" s="9">
        <v>656683</v>
      </c>
      <c r="Q328" s="9" t="s">
        <v>795</v>
      </c>
      <c r="R328" s="7"/>
      <c r="S328" s="9">
        <v>0</v>
      </c>
      <c r="T328" s="12">
        <v>0</v>
      </c>
      <c r="U328" s="9">
        <v>1</v>
      </c>
      <c r="V328">
        <f t="shared" si="0"/>
        <v>2017</v>
      </c>
      <c r="W328">
        <f t="shared" si="1"/>
        <v>5</v>
      </c>
      <c r="X328">
        <f t="shared" si="2"/>
        <v>1</v>
      </c>
      <c r="AC328" s="15">
        <v>42974</v>
      </c>
      <c r="AJ328" s="13"/>
      <c r="AK328" s="14"/>
      <c r="AP328" s="13"/>
      <c r="AQ328" s="14"/>
      <c r="AT328" t="e">
        <f>VLOOKUP(A328,'Repeat TJ List'!A:A,1,FALSE)</f>
        <v>#N/A</v>
      </c>
    </row>
    <row r="329" spans="1:46" ht="13">
      <c r="A329" s="7" t="s">
        <v>796</v>
      </c>
      <c r="B329" s="78" t="str">
        <f t="shared" si="23"/>
        <v>Yoiber</v>
      </c>
      <c r="C329" s="78" t="str">
        <f t="shared" si="24"/>
        <v>Marquina</v>
      </c>
      <c r="D329" s="78" t="str">
        <f t="shared" si="25"/>
        <v>marquyo</v>
      </c>
      <c r="E329" s="8">
        <v>42856</v>
      </c>
      <c r="F329" s="9" t="s">
        <v>234</v>
      </c>
      <c r="G329" s="9" t="s">
        <v>115</v>
      </c>
      <c r="H329" s="9" t="s">
        <v>37</v>
      </c>
      <c r="I329" s="9" t="s">
        <v>38</v>
      </c>
      <c r="J329" s="9" t="s">
        <v>150</v>
      </c>
      <c r="K329" s="9"/>
      <c r="L329" s="9"/>
      <c r="M329" s="9">
        <v>21</v>
      </c>
      <c r="N329" s="11"/>
      <c r="O329" s="32" t="str">
        <f t="shared" si="22"/>
        <v/>
      </c>
      <c r="P329" s="9">
        <v>642297</v>
      </c>
      <c r="Q329" s="9" t="s">
        <v>797</v>
      </c>
      <c r="R329" s="7"/>
      <c r="S329" s="9">
        <v>0</v>
      </c>
      <c r="T329" s="12">
        <v>0</v>
      </c>
      <c r="U329" s="9">
        <v>1</v>
      </c>
      <c r="V329">
        <f t="shared" si="0"/>
        <v>2017</v>
      </c>
      <c r="W329">
        <f t="shared" si="1"/>
        <v>5</v>
      </c>
      <c r="X329">
        <f t="shared" si="2"/>
        <v>1</v>
      </c>
      <c r="AC329" s="15">
        <v>43271</v>
      </c>
      <c r="AJ329" s="13"/>
      <c r="AK329" s="14"/>
      <c r="AP329" s="13"/>
      <c r="AQ329" s="14"/>
      <c r="AT329" t="e">
        <f>VLOOKUP(A329,'Repeat TJ List'!A:A,1,FALSE)</f>
        <v>#N/A</v>
      </c>
    </row>
    <row r="330" spans="1:46" ht="13">
      <c r="A330" s="7" t="s">
        <v>798</v>
      </c>
      <c r="B330" s="78" t="str">
        <f t="shared" si="23"/>
        <v>Michael</v>
      </c>
      <c r="C330" s="78" t="str">
        <f t="shared" si="24"/>
        <v>Grove</v>
      </c>
      <c r="D330" s="78" t="str">
        <f t="shared" si="25"/>
        <v>grovemi</v>
      </c>
      <c r="E330" s="15">
        <v>42856</v>
      </c>
      <c r="F330" s="9" t="s">
        <v>306</v>
      </c>
      <c r="G330" s="9" t="s">
        <v>63</v>
      </c>
      <c r="H330" s="9" t="s">
        <v>37</v>
      </c>
      <c r="I330" s="9" t="s">
        <v>38</v>
      </c>
      <c r="J330" s="9" t="s">
        <v>39</v>
      </c>
      <c r="K330" s="9" t="s">
        <v>482</v>
      </c>
      <c r="L330" s="9" t="s">
        <v>482</v>
      </c>
      <c r="M330" s="9">
        <v>20</v>
      </c>
      <c r="N330" s="11">
        <v>43563</v>
      </c>
      <c r="O330" s="32">
        <f t="shared" si="22"/>
        <v>23</v>
      </c>
      <c r="P330" s="9">
        <v>675627</v>
      </c>
      <c r="Q330" s="9" t="s">
        <v>799</v>
      </c>
      <c r="R330" s="7"/>
      <c r="S330" s="9">
        <v>0</v>
      </c>
      <c r="T330" s="12">
        <v>0</v>
      </c>
      <c r="U330" s="9">
        <v>1</v>
      </c>
      <c r="V330">
        <f t="shared" si="0"/>
        <v>2017</v>
      </c>
      <c r="W330">
        <f t="shared" si="1"/>
        <v>5</v>
      </c>
      <c r="X330">
        <f t="shared" si="2"/>
        <v>1</v>
      </c>
      <c r="AC330" s="15"/>
      <c r="AJ330" s="13"/>
      <c r="AK330" s="14"/>
      <c r="AP330" s="13"/>
      <c r="AQ330" s="14"/>
      <c r="AT330" t="e">
        <f>VLOOKUP(A330,'Repeat TJ List'!A:A,1,FALSE)</f>
        <v>#N/A</v>
      </c>
    </row>
    <row r="331" spans="1:46" ht="13">
      <c r="A331" s="7" t="s">
        <v>800</v>
      </c>
      <c r="B331" s="78" t="str">
        <f t="shared" si="23"/>
        <v>Jean</v>
      </c>
      <c r="C331" s="78" t="str">
        <f t="shared" si="24"/>
        <v>Cosme</v>
      </c>
      <c r="D331" s="78" t="str">
        <f t="shared" si="25"/>
        <v>cosmeje</v>
      </c>
      <c r="E331" s="15">
        <v>42856</v>
      </c>
      <c r="F331" s="9" t="s">
        <v>48</v>
      </c>
      <c r="G331" s="9" t="s">
        <v>91</v>
      </c>
      <c r="H331" s="9" t="s">
        <v>37</v>
      </c>
      <c r="I331" s="9" t="s">
        <v>38</v>
      </c>
      <c r="J331" s="9" t="s">
        <v>144</v>
      </c>
      <c r="K331" s="9"/>
      <c r="L331" s="9"/>
      <c r="M331" s="9">
        <v>21</v>
      </c>
      <c r="N331" s="11">
        <v>43559</v>
      </c>
      <c r="O331" s="32">
        <f t="shared" si="22"/>
        <v>23</v>
      </c>
      <c r="P331" s="9">
        <v>656329</v>
      </c>
      <c r="Q331" s="9" t="s">
        <v>801</v>
      </c>
      <c r="R331" s="7"/>
      <c r="S331" s="9">
        <v>0</v>
      </c>
      <c r="T331" s="12">
        <v>0</v>
      </c>
      <c r="U331" s="9">
        <v>1</v>
      </c>
      <c r="V331">
        <f t="shared" si="0"/>
        <v>2017</v>
      </c>
      <c r="W331">
        <f t="shared" si="1"/>
        <v>5</v>
      </c>
      <c r="X331">
        <f t="shared" si="2"/>
        <v>1</v>
      </c>
      <c r="AC331" s="15">
        <v>43283</v>
      </c>
      <c r="AJ331" s="13"/>
      <c r="AK331" s="14"/>
      <c r="AP331" s="13"/>
      <c r="AQ331" s="14"/>
      <c r="AT331" t="e">
        <f>VLOOKUP(A331,'Repeat TJ List'!A:A,1,FALSE)</f>
        <v>#N/A</v>
      </c>
    </row>
    <row r="332" spans="1:46" ht="13">
      <c r="A332" s="7" t="s">
        <v>802</v>
      </c>
      <c r="B332" s="78" t="str">
        <f t="shared" si="23"/>
        <v>Chris</v>
      </c>
      <c r="C332" s="78" t="str">
        <f t="shared" si="24"/>
        <v>Muller</v>
      </c>
      <c r="D332" s="78" t="str">
        <f t="shared" si="25"/>
        <v>mullech</v>
      </c>
      <c r="E332" s="15">
        <v>42856</v>
      </c>
      <c r="F332" s="9" t="s">
        <v>257</v>
      </c>
      <c r="G332" s="9" t="s">
        <v>63</v>
      </c>
      <c r="H332" s="9" t="s">
        <v>37</v>
      </c>
      <c r="I332" s="9" t="s">
        <v>38</v>
      </c>
      <c r="J332" s="9" t="s">
        <v>39</v>
      </c>
      <c r="K332" s="9" t="s">
        <v>40</v>
      </c>
      <c r="L332" s="9" t="s">
        <v>803</v>
      </c>
      <c r="M332" s="9">
        <v>21</v>
      </c>
      <c r="N332" s="11">
        <v>43269</v>
      </c>
      <c r="O332" s="32">
        <f t="shared" si="22"/>
        <v>14</v>
      </c>
      <c r="P332" s="9">
        <v>676726</v>
      </c>
      <c r="Q332" s="9" t="s">
        <v>804</v>
      </c>
      <c r="R332" s="7"/>
      <c r="S332" s="9">
        <v>0</v>
      </c>
      <c r="T332" s="12">
        <v>0</v>
      </c>
      <c r="U332" s="9">
        <v>1</v>
      </c>
      <c r="V332">
        <f t="shared" si="0"/>
        <v>2017</v>
      </c>
      <c r="W332">
        <f t="shared" si="1"/>
        <v>5</v>
      </c>
      <c r="X332">
        <f t="shared" si="2"/>
        <v>1</v>
      </c>
      <c r="AJ332" s="13"/>
      <c r="AK332" s="14"/>
      <c r="AP332" s="13"/>
      <c r="AQ332" s="14"/>
      <c r="AT332" t="e">
        <f>VLOOKUP(A332,'Repeat TJ List'!A:A,1,FALSE)</f>
        <v>#N/A</v>
      </c>
    </row>
    <row r="333" spans="1:46" ht="13">
      <c r="A333" s="7" t="s">
        <v>805</v>
      </c>
      <c r="B333" s="78" t="str">
        <f t="shared" si="23"/>
        <v>Blake</v>
      </c>
      <c r="C333" s="78" t="str">
        <f t="shared" si="24"/>
        <v>Bass</v>
      </c>
      <c r="D333" s="78" t="str">
        <f t="shared" si="25"/>
        <v>bassbl</v>
      </c>
      <c r="E333" s="8">
        <v>42856</v>
      </c>
      <c r="F333" s="9" t="s">
        <v>211</v>
      </c>
      <c r="G333" s="9" t="s">
        <v>91</v>
      </c>
      <c r="H333" s="9" t="s">
        <v>37</v>
      </c>
      <c r="I333" s="9" t="s">
        <v>38</v>
      </c>
      <c r="J333" s="9" t="s">
        <v>39</v>
      </c>
      <c r="K333" s="9" t="s">
        <v>40</v>
      </c>
      <c r="L333" s="9" t="s">
        <v>806</v>
      </c>
      <c r="M333" s="9">
        <v>24</v>
      </c>
      <c r="N333" s="11">
        <v>43282</v>
      </c>
      <c r="O333" s="32">
        <f t="shared" si="22"/>
        <v>14</v>
      </c>
      <c r="P333" s="9">
        <v>664194</v>
      </c>
      <c r="Q333" s="9" t="s">
        <v>807</v>
      </c>
      <c r="R333" s="7"/>
      <c r="S333" s="9">
        <v>0</v>
      </c>
      <c r="T333" s="12">
        <v>0</v>
      </c>
      <c r="U333" s="9">
        <v>1</v>
      </c>
      <c r="V333">
        <f t="shared" si="0"/>
        <v>2017</v>
      </c>
      <c r="W333">
        <f t="shared" si="1"/>
        <v>5</v>
      </c>
      <c r="X333">
        <f t="shared" si="2"/>
        <v>1</v>
      </c>
      <c r="AC333" s="15">
        <v>43266</v>
      </c>
      <c r="AJ333" s="13"/>
      <c r="AK333" s="14"/>
      <c r="AP333" s="13"/>
      <c r="AQ333" s="14"/>
      <c r="AT333" t="e">
        <f>VLOOKUP(A333,'Repeat TJ List'!A:A,1,FALSE)</f>
        <v>#N/A</v>
      </c>
    </row>
    <row r="334" spans="1:46" ht="13">
      <c r="A334" s="7" t="s">
        <v>808</v>
      </c>
      <c r="B334" s="78" t="str">
        <f t="shared" si="23"/>
        <v>Daulton</v>
      </c>
      <c r="C334" s="78" t="str">
        <f t="shared" si="24"/>
        <v>Jefferies</v>
      </c>
      <c r="D334" s="78" t="str">
        <f t="shared" si="25"/>
        <v>jeffeda</v>
      </c>
      <c r="E334" s="8">
        <v>42851</v>
      </c>
      <c r="F334" s="9" t="s">
        <v>178</v>
      </c>
      <c r="G334" s="9" t="s">
        <v>91</v>
      </c>
      <c r="H334" s="9" t="s">
        <v>37</v>
      </c>
      <c r="I334" s="9" t="s">
        <v>38</v>
      </c>
      <c r="J334" s="9" t="s">
        <v>39</v>
      </c>
      <c r="K334" s="9" t="s">
        <v>45</v>
      </c>
      <c r="L334" s="9" t="s">
        <v>809</v>
      </c>
      <c r="M334" s="9">
        <v>21</v>
      </c>
      <c r="N334" s="11">
        <v>43559</v>
      </c>
      <c r="O334" s="32">
        <f t="shared" si="22"/>
        <v>23</v>
      </c>
      <c r="P334" s="9">
        <v>641726</v>
      </c>
      <c r="Q334" s="9" t="s">
        <v>810</v>
      </c>
      <c r="R334" s="7"/>
      <c r="S334" s="9">
        <v>0</v>
      </c>
      <c r="T334" s="12">
        <v>0</v>
      </c>
      <c r="U334" s="9">
        <v>1</v>
      </c>
      <c r="V334">
        <f t="shared" si="0"/>
        <v>2017</v>
      </c>
      <c r="W334">
        <f t="shared" si="1"/>
        <v>4</v>
      </c>
      <c r="X334">
        <f t="shared" si="2"/>
        <v>26</v>
      </c>
      <c r="Y334" s="15">
        <v>43007</v>
      </c>
      <c r="Z334" s="15">
        <v>43143</v>
      </c>
      <c r="AB334" s="15">
        <v>43211</v>
      </c>
      <c r="AC334" s="15">
        <v>43270</v>
      </c>
      <c r="AJ334" s="13"/>
      <c r="AK334" s="14"/>
      <c r="AP334" s="13"/>
      <c r="AQ334" s="14"/>
      <c r="AT334" t="e">
        <f>VLOOKUP(A334,'Repeat TJ List'!A:A,1,FALSE)</f>
        <v>#N/A</v>
      </c>
    </row>
    <row r="335" spans="1:46" ht="13">
      <c r="A335" s="7" t="s">
        <v>811</v>
      </c>
      <c r="B335" s="78" t="str">
        <f t="shared" si="23"/>
        <v>Joe</v>
      </c>
      <c r="C335" s="78" t="str">
        <f t="shared" si="24"/>
        <v>Palumbo</v>
      </c>
      <c r="D335" s="78" t="str">
        <f t="shared" si="25"/>
        <v>palumjo</v>
      </c>
      <c r="E335" s="8">
        <v>42851</v>
      </c>
      <c r="F335" s="9" t="s">
        <v>211</v>
      </c>
      <c r="G335" s="9" t="s">
        <v>91</v>
      </c>
      <c r="H335" s="9" t="s">
        <v>37</v>
      </c>
      <c r="I335" s="9" t="s">
        <v>53</v>
      </c>
      <c r="J335" s="9" t="s">
        <v>39</v>
      </c>
      <c r="K335" s="9" t="s">
        <v>101</v>
      </c>
      <c r="L335" s="9"/>
      <c r="M335" s="9">
        <v>22</v>
      </c>
      <c r="N335" s="11">
        <v>43294</v>
      </c>
      <c r="O335" s="32">
        <f t="shared" si="22"/>
        <v>15</v>
      </c>
      <c r="P335" s="9">
        <v>643478</v>
      </c>
      <c r="Q335" s="9">
        <v>17035</v>
      </c>
      <c r="R335" s="7" t="s">
        <v>42</v>
      </c>
      <c r="S335" s="9">
        <v>0</v>
      </c>
      <c r="T335" s="12">
        <v>0</v>
      </c>
      <c r="U335" s="9">
        <v>1</v>
      </c>
      <c r="V335">
        <f t="shared" si="0"/>
        <v>2017</v>
      </c>
      <c r="W335">
        <f t="shared" si="1"/>
        <v>4</v>
      </c>
      <c r="X335">
        <f t="shared" si="2"/>
        <v>26</v>
      </c>
      <c r="AC335" s="15">
        <v>43275</v>
      </c>
      <c r="AJ335" s="13"/>
      <c r="AK335" s="14"/>
      <c r="AP335" s="13"/>
      <c r="AQ335" s="14"/>
      <c r="AT335" t="e">
        <f>VLOOKUP(A335,'Repeat TJ List'!A:A,1,FALSE)</f>
        <v>#N/A</v>
      </c>
    </row>
    <row r="336" spans="1:46" ht="13">
      <c r="A336" s="7" t="s">
        <v>812</v>
      </c>
      <c r="B336" s="78" t="str">
        <f t="shared" si="23"/>
        <v>Seth</v>
      </c>
      <c r="C336" s="78" t="str">
        <f t="shared" si="24"/>
        <v>Simmons</v>
      </c>
      <c r="D336" s="78" t="str">
        <f t="shared" si="25"/>
        <v>simmose</v>
      </c>
      <c r="E336" s="8">
        <v>42846</v>
      </c>
      <c r="F336" s="9" t="s">
        <v>48</v>
      </c>
      <c r="G336" s="9" t="s">
        <v>84</v>
      </c>
      <c r="H336" s="9" t="s">
        <v>37</v>
      </c>
      <c r="I336" s="9" t="s">
        <v>38</v>
      </c>
      <c r="J336" s="9" t="s">
        <v>39</v>
      </c>
      <c r="K336" s="9" t="s">
        <v>152</v>
      </c>
      <c r="L336" s="9" t="s">
        <v>279</v>
      </c>
      <c r="M336" s="9">
        <v>29</v>
      </c>
      <c r="N336" s="11">
        <v>43235</v>
      </c>
      <c r="O336" s="32">
        <f t="shared" si="22"/>
        <v>13</v>
      </c>
      <c r="P336" s="9">
        <v>607725</v>
      </c>
      <c r="Q336" s="9" t="s">
        <v>813</v>
      </c>
      <c r="R336" s="7"/>
      <c r="S336" s="9">
        <v>0</v>
      </c>
      <c r="T336" s="12">
        <v>0</v>
      </c>
      <c r="U336" s="9">
        <v>1</v>
      </c>
      <c r="V336">
        <f t="shared" si="0"/>
        <v>2017</v>
      </c>
      <c r="W336">
        <f t="shared" si="1"/>
        <v>4</v>
      </c>
      <c r="X336">
        <f t="shared" si="2"/>
        <v>21</v>
      </c>
      <c r="AJ336" s="13"/>
      <c r="AK336" s="14"/>
      <c r="AP336" s="13"/>
      <c r="AQ336" s="14"/>
      <c r="AT336" t="e">
        <f>VLOOKUP(A336,'Repeat TJ List'!A:A,1,FALSE)</f>
        <v>#N/A</v>
      </c>
    </row>
    <row r="337" spans="1:46" ht="13">
      <c r="A337" s="7" t="s">
        <v>814</v>
      </c>
      <c r="B337" s="78" t="str">
        <f t="shared" si="23"/>
        <v>John</v>
      </c>
      <c r="C337" s="78" t="str">
        <f t="shared" si="24"/>
        <v>Pomeroy</v>
      </c>
      <c r="D337" s="78" t="str">
        <f t="shared" si="25"/>
        <v>pomerjo</v>
      </c>
      <c r="E337" s="8">
        <v>42844</v>
      </c>
      <c r="F337" s="9" t="s">
        <v>176</v>
      </c>
      <c r="G337" s="9" t="s">
        <v>128</v>
      </c>
      <c r="H337" s="9" t="s">
        <v>37</v>
      </c>
      <c r="I337" s="9" t="s">
        <v>38</v>
      </c>
      <c r="J337" s="9" t="s">
        <v>39</v>
      </c>
      <c r="K337" s="9" t="s">
        <v>74</v>
      </c>
      <c r="L337" s="9" t="s">
        <v>677</v>
      </c>
      <c r="M337" s="9">
        <v>22</v>
      </c>
      <c r="N337" s="11">
        <v>43267</v>
      </c>
      <c r="O337" s="32">
        <f t="shared" si="22"/>
        <v>14</v>
      </c>
      <c r="P337" s="9">
        <v>641986</v>
      </c>
      <c r="Q337" s="9" t="s">
        <v>815</v>
      </c>
      <c r="R337" s="7"/>
      <c r="S337" s="9">
        <v>0</v>
      </c>
      <c r="T337" s="12">
        <v>0</v>
      </c>
      <c r="U337" s="9">
        <v>1</v>
      </c>
      <c r="V337">
        <f t="shared" si="0"/>
        <v>2017</v>
      </c>
      <c r="W337">
        <f t="shared" si="1"/>
        <v>4</v>
      </c>
      <c r="X337">
        <f t="shared" si="2"/>
        <v>19</v>
      </c>
      <c r="AJ337" s="13"/>
      <c r="AK337" s="14"/>
      <c r="AP337" s="13"/>
      <c r="AQ337" s="14"/>
      <c r="AT337" t="e">
        <f>VLOOKUP(A337,'Repeat TJ List'!A:A,1,FALSE)</f>
        <v>#N/A</v>
      </c>
    </row>
    <row r="338" spans="1:46" ht="13">
      <c r="A338" s="7" t="s">
        <v>816</v>
      </c>
      <c r="B338" s="78" t="str">
        <f t="shared" si="23"/>
        <v>Dariel</v>
      </c>
      <c r="C338" s="78" t="str">
        <f t="shared" si="24"/>
        <v>Alvarez</v>
      </c>
      <c r="D338" s="78" t="str">
        <f t="shared" si="25"/>
        <v>alvarda</v>
      </c>
      <c r="E338" s="8">
        <v>42843</v>
      </c>
      <c r="F338" s="9" t="s">
        <v>52</v>
      </c>
      <c r="G338" s="9" t="s">
        <v>95</v>
      </c>
      <c r="H338" s="9" t="s">
        <v>37</v>
      </c>
      <c r="I338" s="9" t="s">
        <v>38</v>
      </c>
      <c r="J338" s="9" t="s">
        <v>817</v>
      </c>
      <c r="K338" s="9"/>
      <c r="L338" s="9"/>
      <c r="M338" s="9">
        <v>28</v>
      </c>
      <c r="N338" s="11">
        <v>43556</v>
      </c>
      <c r="O338" s="32">
        <f t="shared" si="22"/>
        <v>23</v>
      </c>
      <c r="P338" s="9">
        <v>645848</v>
      </c>
      <c r="Q338" s="9">
        <v>15580</v>
      </c>
      <c r="R338" s="7" t="s">
        <v>139</v>
      </c>
      <c r="S338" s="9">
        <v>0</v>
      </c>
      <c r="T338" s="12">
        <v>0</v>
      </c>
      <c r="U338" s="9">
        <v>1</v>
      </c>
      <c r="V338">
        <f t="shared" si="0"/>
        <v>2017</v>
      </c>
      <c r="W338">
        <f t="shared" si="1"/>
        <v>4</v>
      </c>
      <c r="X338">
        <f t="shared" si="2"/>
        <v>18</v>
      </c>
      <c r="AC338" s="15">
        <v>43276</v>
      </c>
      <c r="AJ338" s="13"/>
      <c r="AK338" s="14"/>
      <c r="AP338" s="13"/>
      <c r="AQ338" s="14"/>
      <c r="AT338" t="e">
        <f>VLOOKUP(A338,'Repeat TJ List'!A:A,1,FALSE)</f>
        <v>#N/A</v>
      </c>
    </row>
    <row r="339" spans="1:46" ht="13">
      <c r="A339" s="7" t="s">
        <v>818</v>
      </c>
      <c r="B339" s="78" t="str">
        <f t="shared" si="23"/>
        <v>James</v>
      </c>
      <c r="C339" s="78" t="str">
        <f t="shared" si="24"/>
        <v>Kaprielian</v>
      </c>
      <c r="D339" s="78" t="str">
        <f t="shared" si="25"/>
        <v>kaprija</v>
      </c>
      <c r="E339" s="8">
        <v>42843</v>
      </c>
      <c r="F339" s="9" t="s">
        <v>107</v>
      </c>
      <c r="G339" s="9" t="s">
        <v>91</v>
      </c>
      <c r="H339" s="9" t="s">
        <v>37</v>
      </c>
      <c r="I339" s="9" t="s">
        <v>38</v>
      </c>
      <c r="J339" s="9" t="s">
        <v>39</v>
      </c>
      <c r="K339" s="9" t="s">
        <v>45</v>
      </c>
      <c r="L339" s="9" t="s">
        <v>621</v>
      </c>
      <c r="M339" s="9">
        <v>23</v>
      </c>
      <c r="N339" s="11">
        <v>43604</v>
      </c>
      <c r="O339" s="32">
        <f t="shared" si="22"/>
        <v>25</v>
      </c>
      <c r="P339" s="9">
        <v>621076</v>
      </c>
      <c r="Q339" s="9" t="s">
        <v>819</v>
      </c>
      <c r="R339" s="7" t="s">
        <v>46</v>
      </c>
      <c r="S339" s="9">
        <v>0</v>
      </c>
      <c r="T339" s="12">
        <v>0</v>
      </c>
      <c r="U339" s="9">
        <v>1</v>
      </c>
      <c r="V339">
        <f t="shared" si="0"/>
        <v>2017</v>
      </c>
      <c r="W339">
        <f t="shared" si="1"/>
        <v>4</v>
      </c>
      <c r="X339">
        <f t="shared" si="2"/>
        <v>18</v>
      </c>
      <c r="AB339" s="15">
        <v>43211</v>
      </c>
      <c r="AC339" s="15">
        <v>43604</v>
      </c>
      <c r="AJ339" s="13"/>
      <c r="AK339" s="14"/>
      <c r="AP339" s="13"/>
      <c r="AQ339" s="14"/>
      <c r="AT339" t="e">
        <f>VLOOKUP(A339,'Repeat TJ List'!A:A,1,FALSE)</f>
        <v>#N/A</v>
      </c>
    </row>
    <row r="340" spans="1:46" ht="13">
      <c r="A340" s="7" t="s">
        <v>820</v>
      </c>
      <c r="B340" s="78" t="str">
        <f t="shared" si="23"/>
        <v>Jensen</v>
      </c>
      <c r="C340" s="78" t="str">
        <f t="shared" si="24"/>
        <v>Elliott</v>
      </c>
      <c r="D340" s="78" t="str">
        <f t="shared" si="25"/>
        <v>ellioje</v>
      </c>
      <c r="E340" s="15">
        <v>42838</v>
      </c>
      <c r="F340" s="9" t="s">
        <v>52</v>
      </c>
      <c r="G340" s="9" t="s">
        <v>63</v>
      </c>
      <c r="H340" s="9" t="s">
        <v>37</v>
      </c>
      <c r="I340" s="9" t="s">
        <v>38</v>
      </c>
      <c r="J340" s="9" t="s">
        <v>39</v>
      </c>
      <c r="K340" s="9" t="s">
        <v>40</v>
      </c>
      <c r="L340" s="9" t="s">
        <v>332</v>
      </c>
      <c r="M340" s="9">
        <v>20</v>
      </c>
      <c r="N340" s="11">
        <v>43641</v>
      </c>
      <c r="O340" s="32">
        <f t="shared" si="22"/>
        <v>26</v>
      </c>
      <c r="P340" s="9">
        <v>663578</v>
      </c>
      <c r="Q340" s="9" t="s">
        <v>821</v>
      </c>
      <c r="R340" s="7"/>
      <c r="S340" s="9">
        <v>0</v>
      </c>
      <c r="T340" s="12">
        <v>0</v>
      </c>
      <c r="U340" s="9">
        <v>1</v>
      </c>
      <c r="V340">
        <f t="shared" si="0"/>
        <v>2017</v>
      </c>
      <c r="W340">
        <f t="shared" si="1"/>
        <v>4</v>
      </c>
      <c r="X340">
        <f t="shared" si="2"/>
        <v>13</v>
      </c>
      <c r="AJ340" s="13"/>
      <c r="AK340" s="14"/>
      <c r="AP340" s="13"/>
      <c r="AQ340" s="14"/>
      <c r="AT340" t="e">
        <f>VLOOKUP(A340,'Repeat TJ List'!A:A,1,FALSE)</f>
        <v>#N/A</v>
      </c>
    </row>
    <row r="341" spans="1:46" ht="13">
      <c r="A341" s="7" t="s">
        <v>822</v>
      </c>
      <c r="B341" s="78" t="str">
        <f t="shared" si="23"/>
        <v>Witt</v>
      </c>
      <c r="C341" s="78" t="str">
        <f t="shared" si="24"/>
        <v>Haggard</v>
      </c>
      <c r="D341" s="78" t="str">
        <f t="shared" si="25"/>
        <v>haggawi</v>
      </c>
      <c r="E341" s="8">
        <v>42838</v>
      </c>
      <c r="F341" s="9" t="s">
        <v>70</v>
      </c>
      <c r="G341" s="9" t="s">
        <v>115</v>
      </c>
      <c r="H341" s="9" t="s">
        <v>37</v>
      </c>
      <c r="I341" s="9" t="s">
        <v>38</v>
      </c>
      <c r="J341" s="9" t="s">
        <v>39</v>
      </c>
      <c r="K341" s="9" t="s">
        <v>104</v>
      </c>
      <c r="L341" s="9" t="s">
        <v>823</v>
      </c>
      <c r="M341" s="9">
        <v>25</v>
      </c>
      <c r="N341" s="11"/>
      <c r="O341" s="32" t="str">
        <f t="shared" si="22"/>
        <v/>
      </c>
      <c r="P341" s="9">
        <v>664735</v>
      </c>
      <c r="Q341" s="9" t="s">
        <v>824</v>
      </c>
      <c r="R341" s="7"/>
      <c r="S341" s="9">
        <v>0</v>
      </c>
      <c r="T341" s="12">
        <v>0</v>
      </c>
      <c r="U341" s="9">
        <v>1</v>
      </c>
      <c r="V341">
        <f t="shared" si="0"/>
        <v>2017</v>
      </c>
      <c r="W341">
        <f t="shared" si="1"/>
        <v>4</v>
      </c>
      <c r="X341">
        <f t="shared" si="2"/>
        <v>13</v>
      </c>
      <c r="AJ341" s="13"/>
      <c r="AK341" s="14"/>
      <c r="AP341" s="13"/>
      <c r="AQ341" s="14"/>
      <c r="AT341" t="e">
        <f>VLOOKUP(A341,'Repeat TJ List'!A:A,1,FALSE)</f>
        <v>#N/A</v>
      </c>
    </row>
    <row r="342" spans="1:46" ht="13">
      <c r="A342" s="7" t="s">
        <v>825</v>
      </c>
      <c r="B342" s="78" t="str">
        <f t="shared" si="23"/>
        <v>Mike</v>
      </c>
      <c r="C342" s="78" t="str">
        <f t="shared" si="24"/>
        <v>Nikorak</v>
      </c>
      <c r="D342" s="78" t="str">
        <f t="shared" si="25"/>
        <v>nikormi</v>
      </c>
      <c r="E342" s="8">
        <v>42837</v>
      </c>
      <c r="F342" s="9" t="s">
        <v>44</v>
      </c>
      <c r="G342" s="9" t="s">
        <v>128</v>
      </c>
      <c r="H342" s="9" t="s">
        <v>37</v>
      </c>
      <c r="I342" s="9" t="s">
        <v>38</v>
      </c>
      <c r="J342" s="9" t="s">
        <v>39</v>
      </c>
      <c r="K342" s="9" t="s">
        <v>110</v>
      </c>
      <c r="L342" s="9"/>
      <c r="M342" s="9">
        <v>20</v>
      </c>
      <c r="N342" s="11">
        <v>43315</v>
      </c>
      <c r="O342" s="32">
        <f t="shared" si="22"/>
        <v>16</v>
      </c>
      <c r="P342" s="9">
        <v>663841</v>
      </c>
      <c r="Q342" s="9" t="s">
        <v>826</v>
      </c>
      <c r="R342" s="7"/>
      <c r="S342" s="9">
        <v>0</v>
      </c>
      <c r="T342" s="12">
        <v>0</v>
      </c>
      <c r="U342" s="9">
        <v>1</v>
      </c>
      <c r="V342">
        <f t="shared" si="0"/>
        <v>2017</v>
      </c>
      <c r="W342">
        <f t="shared" si="1"/>
        <v>4</v>
      </c>
      <c r="X342">
        <f t="shared" si="2"/>
        <v>12</v>
      </c>
      <c r="AJ342" s="13"/>
      <c r="AK342" s="14"/>
      <c r="AP342" s="13"/>
      <c r="AQ342" s="14"/>
      <c r="AT342" t="e">
        <f>VLOOKUP(A342,'Repeat TJ List'!A:A,1,FALSE)</f>
        <v>#N/A</v>
      </c>
    </row>
    <row r="343" spans="1:46" ht="13">
      <c r="A343" s="7" t="s">
        <v>827</v>
      </c>
      <c r="B343" s="78" t="str">
        <f t="shared" si="23"/>
        <v>Ryan</v>
      </c>
      <c r="C343" s="78" t="str">
        <f t="shared" si="24"/>
        <v>Koziol</v>
      </c>
      <c r="D343" s="78" t="str">
        <f t="shared" si="25"/>
        <v>koziory</v>
      </c>
      <c r="E343" s="8">
        <v>42833</v>
      </c>
      <c r="F343" s="9" t="s">
        <v>78</v>
      </c>
      <c r="G343" s="9" t="s">
        <v>115</v>
      </c>
      <c r="H343" s="9" t="s">
        <v>37</v>
      </c>
      <c r="I343" s="9" t="s">
        <v>38</v>
      </c>
      <c r="J343" s="9" t="s">
        <v>39</v>
      </c>
      <c r="K343" s="9" t="s">
        <v>141</v>
      </c>
      <c r="L343" s="9" t="s">
        <v>828</v>
      </c>
      <c r="M343" s="9">
        <v>23</v>
      </c>
      <c r="N343" s="11">
        <v>43226</v>
      </c>
      <c r="O343" s="32">
        <f t="shared" si="22"/>
        <v>13</v>
      </c>
      <c r="P343" s="9">
        <v>608350</v>
      </c>
      <c r="Q343" s="9" t="s">
        <v>829</v>
      </c>
      <c r="R343" s="7"/>
      <c r="S343" s="9">
        <v>0</v>
      </c>
      <c r="T343" s="12">
        <v>0</v>
      </c>
      <c r="U343" s="9">
        <v>1</v>
      </c>
      <c r="V343">
        <f t="shared" si="0"/>
        <v>2017</v>
      </c>
      <c r="W343">
        <f t="shared" si="1"/>
        <v>4</v>
      </c>
      <c r="X343">
        <f t="shared" si="2"/>
        <v>8</v>
      </c>
      <c r="AJ343" s="13"/>
      <c r="AK343" s="14"/>
      <c r="AP343" s="13"/>
      <c r="AQ343" s="14"/>
      <c r="AT343" t="e">
        <f>VLOOKUP(A343,'Repeat TJ List'!A:A,1,FALSE)</f>
        <v>#N/A</v>
      </c>
    </row>
    <row r="344" spans="1:46" ht="13">
      <c r="A344" s="7" t="s">
        <v>830</v>
      </c>
      <c r="B344" s="78" t="str">
        <f t="shared" si="23"/>
        <v>Clay</v>
      </c>
      <c r="C344" s="78" t="str">
        <f t="shared" si="24"/>
        <v>Fisher</v>
      </c>
      <c r="D344" s="78" t="str">
        <f t="shared" si="25"/>
        <v>fishecl</v>
      </c>
      <c r="E344" s="15">
        <v>42830</v>
      </c>
      <c r="F344" s="9" t="s">
        <v>52</v>
      </c>
      <c r="G344" s="9" t="s">
        <v>63</v>
      </c>
      <c r="H344" s="9" t="s">
        <v>274</v>
      </c>
      <c r="I344" s="9" t="s">
        <v>38</v>
      </c>
      <c r="J344" s="9" t="s">
        <v>39</v>
      </c>
      <c r="K344" s="9" t="s">
        <v>45</v>
      </c>
      <c r="L344" s="10" t="s">
        <v>572</v>
      </c>
      <c r="M344" s="9">
        <v>21</v>
      </c>
      <c r="N344" s="11">
        <v>43630</v>
      </c>
      <c r="O344" s="32">
        <f t="shared" si="22"/>
        <v>26</v>
      </c>
      <c r="P344" s="9">
        <v>656425</v>
      </c>
      <c r="Q344" s="9" t="s">
        <v>831</v>
      </c>
      <c r="R344" s="7"/>
      <c r="S344" s="9">
        <v>0</v>
      </c>
      <c r="T344" s="12">
        <v>0</v>
      </c>
      <c r="U344" s="9">
        <v>1</v>
      </c>
      <c r="V344">
        <f t="shared" si="0"/>
        <v>2017</v>
      </c>
      <c r="W344">
        <f t="shared" si="1"/>
        <v>4</v>
      </c>
      <c r="X344">
        <f t="shared" si="2"/>
        <v>5</v>
      </c>
      <c r="AC344" s="15"/>
      <c r="AJ344" s="13"/>
      <c r="AK344" s="14"/>
      <c r="AP344" s="13"/>
      <c r="AQ344" s="14"/>
      <c r="AT344" t="e">
        <f>VLOOKUP(A344,'Repeat TJ List'!A:A,1,FALSE)</f>
        <v>#N/A</v>
      </c>
    </row>
    <row r="345" spans="1:46" ht="13">
      <c r="A345" s="7" t="s">
        <v>832</v>
      </c>
      <c r="B345" s="78" t="str">
        <f t="shared" si="23"/>
        <v>Michael</v>
      </c>
      <c r="C345" s="78" t="str">
        <f t="shared" si="24"/>
        <v>McAvene</v>
      </c>
      <c r="D345" s="78" t="str">
        <f t="shared" si="25"/>
        <v>mcavemi</v>
      </c>
      <c r="E345" s="15">
        <v>42826</v>
      </c>
      <c r="F345" s="9" t="s">
        <v>164</v>
      </c>
      <c r="G345" s="9" t="s">
        <v>63</v>
      </c>
      <c r="H345" s="9" t="s">
        <v>37</v>
      </c>
      <c r="I345" s="9" t="s">
        <v>38</v>
      </c>
      <c r="J345" s="9" t="s">
        <v>39</v>
      </c>
      <c r="K345" s="9" t="s">
        <v>198</v>
      </c>
      <c r="L345" s="9" t="s">
        <v>199</v>
      </c>
      <c r="M345" s="9">
        <v>19</v>
      </c>
      <c r="N345" s="11">
        <v>43673</v>
      </c>
      <c r="O345" s="32">
        <f t="shared" si="22"/>
        <v>28</v>
      </c>
      <c r="P345" s="9">
        <v>686449</v>
      </c>
      <c r="Q345" s="9" t="s">
        <v>833</v>
      </c>
      <c r="R345" s="7" t="s">
        <v>191</v>
      </c>
      <c r="S345" s="9">
        <v>0</v>
      </c>
      <c r="T345" s="12">
        <v>0</v>
      </c>
      <c r="U345" s="9">
        <v>1</v>
      </c>
      <c r="V345">
        <f t="shared" si="0"/>
        <v>2017</v>
      </c>
      <c r="W345">
        <f t="shared" si="1"/>
        <v>4</v>
      </c>
      <c r="X345">
        <f t="shared" si="2"/>
        <v>1</v>
      </c>
      <c r="AC345" s="15"/>
      <c r="AJ345" s="13"/>
      <c r="AK345" s="14"/>
      <c r="AP345" s="13"/>
      <c r="AQ345" s="14"/>
      <c r="AT345" t="e">
        <f>VLOOKUP(A345,'Repeat TJ List'!A:A,1,FALSE)</f>
        <v>#N/A</v>
      </c>
    </row>
    <row r="346" spans="1:46" ht="13">
      <c r="A346" s="7" t="s">
        <v>834</v>
      </c>
      <c r="B346" s="78" t="str">
        <f t="shared" si="23"/>
        <v>Josh</v>
      </c>
      <c r="C346" s="78" t="str">
        <f t="shared" si="24"/>
        <v>Burgmann</v>
      </c>
      <c r="D346" s="78" t="str">
        <f t="shared" si="25"/>
        <v>burgmjo</v>
      </c>
      <c r="E346" s="15">
        <v>42826</v>
      </c>
      <c r="F346" s="9" t="s">
        <v>164</v>
      </c>
      <c r="G346" s="9" t="s">
        <v>63</v>
      </c>
      <c r="H346" s="9" t="s">
        <v>37</v>
      </c>
      <c r="I346" s="9" t="s">
        <v>38</v>
      </c>
      <c r="J346" s="9" t="s">
        <v>161</v>
      </c>
      <c r="K346" s="9"/>
      <c r="L346" s="9"/>
      <c r="M346" s="9">
        <v>20</v>
      </c>
      <c r="N346" s="11">
        <v>43653</v>
      </c>
      <c r="O346" s="32">
        <f t="shared" si="22"/>
        <v>27</v>
      </c>
      <c r="P346" s="9">
        <v>647183</v>
      </c>
      <c r="Q346" s="9" t="s">
        <v>835</v>
      </c>
      <c r="R346" s="7"/>
      <c r="S346" s="9">
        <v>0</v>
      </c>
      <c r="T346" s="12">
        <v>0</v>
      </c>
      <c r="U346" s="9">
        <v>1</v>
      </c>
      <c r="V346">
        <f t="shared" si="0"/>
        <v>2017</v>
      </c>
      <c r="W346">
        <f t="shared" si="1"/>
        <v>4</v>
      </c>
      <c r="X346">
        <f t="shared" si="2"/>
        <v>1</v>
      </c>
      <c r="AC346" s="15"/>
      <c r="AJ346" s="13"/>
      <c r="AK346" s="14"/>
      <c r="AP346" s="13"/>
      <c r="AQ346" s="14"/>
      <c r="AT346" t="e">
        <f>VLOOKUP(A346,'Repeat TJ List'!A:A,1,FALSE)</f>
        <v>#N/A</v>
      </c>
    </row>
    <row r="347" spans="1:46" ht="13">
      <c r="A347" s="7" t="s">
        <v>836</v>
      </c>
      <c r="B347" s="78" t="str">
        <f t="shared" si="23"/>
        <v>Tejay</v>
      </c>
      <c r="C347" s="78" t="str">
        <f t="shared" si="24"/>
        <v>Antone</v>
      </c>
      <c r="D347" s="78" t="str">
        <f t="shared" si="25"/>
        <v>antonte</v>
      </c>
      <c r="E347" s="8">
        <v>42830</v>
      </c>
      <c r="F347" s="9" t="s">
        <v>187</v>
      </c>
      <c r="G347" s="9" t="s">
        <v>95</v>
      </c>
      <c r="H347" s="9" t="s">
        <v>37</v>
      </c>
      <c r="I347" s="9" t="s">
        <v>38</v>
      </c>
      <c r="J347" s="9" t="s">
        <v>39</v>
      </c>
      <c r="K347" s="9" t="s">
        <v>40</v>
      </c>
      <c r="L347" s="9" t="s">
        <v>837</v>
      </c>
      <c r="M347" s="9">
        <v>23</v>
      </c>
      <c r="N347" s="11">
        <v>43635</v>
      </c>
      <c r="O347" s="32">
        <f t="shared" ref="O347:O410" si="26">IF(N347&gt;0,ROUND(((N347-E347)/365)*12,0),"")</f>
        <v>26</v>
      </c>
      <c r="P347" s="9">
        <v>622088</v>
      </c>
      <c r="Q347" s="9">
        <v>16233</v>
      </c>
      <c r="R347" s="7" t="s">
        <v>191</v>
      </c>
      <c r="S347" s="9">
        <v>0</v>
      </c>
      <c r="T347" s="12">
        <v>0</v>
      </c>
      <c r="U347" s="9">
        <v>1</v>
      </c>
      <c r="V347">
        <f t="shared" si="0"/>
        <v>2017</v>
      </c>
      <c r="W347">
        <f t="shared" si="1"/>
        <v>4</v>
      </c>
      <c r="X347">
        <f t="shared" si="2"/>
        <v>5</v>
      </c>
      <c r="AC347" s="15">
        <v>43243</v>
      </c>
      <c r="AJ347" s="13"/>
      <c r="AK347" s="14"/>
      <c r="AP347" s="13"/>
      <c r="AQ347" s="14"/>
      <c r="AT347" t="e">
        <f>VLOOKUP(A347,'Repeat TJ List'!A:A,1,FALSE)</f>
        <v>#N/A</v>
      </c>
    </row>
    <row r="348" spans="1:46" ht="13">
      <c r="A348" s="7" t="s">
        <v>838</v>
      </c>
      <c r="B348" s="78" t="str">
        <f t="shared" si="23"/>
        <v>Matt</v>
      </c>
      <c r="C348" s="78" t="str">
        <f t="shared" si="24"/>
        <v>De La Rosa</v>
      </c>
      <c r="D348" s="78" t="str">
        <f t="shared" si="25"/>
        <v>de lama</v>
      </c>
      <c r="E348" s="8">
        <v>42829</v>
      </c>
      <c r="F348" s="9" t="s">
        <v>52</v>
      </c>
      <c r="G348" s="9" t="s">
        <v>128</v>
      </c>
      <c r="H348" s="9" t="s">
        <v>37</v>
      </c>
      <c r="I348" s="9" t="s">
        <v>38</v>
      </c>
      <c r="J348" s="9" t="s">
        <v>39</v>
      </c>
      <c r="K348" s="9" t="s">
        <v>40</v>
      </c>
      <c r="L348" s="9" t="s">
        <v>839</v>
      </c>
      <c r="M348" s="9">
        <v>23</v>
      </c>
      <c r="N348" s="11">
        <v>43271</v>
      </c>
      <c r="O348" s="32">
        <f t="shared" si="26"/>
        <v>15</v>
      </c>
      <c r="P348" s="9">
        <v>670325</v>
      </c>
      <c r="Q348" s="9" t="s">
        <v>840</v>
      </c>
      <c r="R348" s="7"/>
      <c r="S348" s="9">
        <v>0</v>
      </c>
      <c r="T348" s="12">
        <v>0</v>
      </c>
      <c r="U348" s="9">
        <v>1</v>
      </c>
      <c r="V348">
        <f t="shared" si="0"/>
        <v>2017</v>
      </c>
      <c r="W348">
        <f t="shared" si="1"/>
        <v>4</v>
      </c>
      <c r="X348">
        <f t="shared" si="2"/>
        <v>4</v>
      </c>
      <c r="Y348" s="15">
        <v>42981</v>
      </c>
      <c r="AJ348" s="13"/>
      <c r="AK348" s="14"/>
      <c r="AP348" s="13"/>
      <c r="AQ348" s="14"/>
      <c r="AT348" t="e">
        <f>VLOOKUP(A348,'Repeat TJ List'!A:A,1,FALSE)</f>
        <v>#N/A</v>
      </c>
    </row>
    <row r="349" spans="1:46" ht="13">
      <c r="A349" s="7" t="s">
        <v>841</v>
      </c>
      <c r="B349" s="78" t="str">
        <f t="shared" si="23"/>
        <v>Rayan</v>
      </c>
      <c r="C349" s="78" t="str">
        <f t="shared" si="24"/>
        <v>Gonzalez</v>
      </c>
      <c r="D349" s="78" t="str">
        <f t="shared" si="25"/>
        <v>gonzara</v>
      </c>
      <c r="E349" s="8">
        <v>42826</v>
      </c>
      <c r="F349" s="9" t="s">
        <v>44</v>
      </c>
      <c r="G349" s="9" t="s">
        <v>84</v>
      </c>
      <c r="H349" s="9" t="s">
        <v>37</v>
      </c>
      <c r="I349" s="9" t="s">
        <v>38</v>
      </c>
      <c r="J349" s="9" t="s">
        <v>144</v>
      </c>
      <c r="K349" s="9"/>
      <c r="L349" s="9"/>
      <c r="M349" s="9">
        <v>26</v>
      </c>
      <c r="N349" s="11">
        <v>43242</v>
      </c>
      <c r="O349" s="32">
        <f t="shared" si="26"/>
        <v>14</v>
      </c>
      <c r="P349" s="9">
        <v>543234</v>
      </c>
      <c r="Q349" s="9" t="s">
        <v>842</v>
      </c>
      <c r="R349" s="7"/>
      <c r="S349" s="9">
        <v>0</v>
      </c>
      <c r="T349" s="12">
        <v>0</v>
      </c>
      <c r="U349" s="9">
        <v>1</v>
      </c>
      <c r="V349">
        <f t="shared" si="0"/>
        <v>2017</v>
      </c>
      <c r="W349">
        <f t="shared" si="1"/>
        <v>4</v>
      </c>
      <c r="X349">
        <f t="shared" si="2"/>
        <v>1</v>
      </c>
      <c r="AJ349" s="13"/>
      <c r="AK349" s="14"/>
      <c r="AP349" s="13"/>
      <c r="AQ349" s="14"/>
      <c r="AT349" t="e">
        <f>VLOOKUP(A349,'Repeat TJ List'!A:A,1,FALSE)</f>
        <v>#N/A</v>
      </c>
    </row>
    <row r="350" spans="1:46" ht="13">
      <c r="A350" s="7" t="s">
        <v>843</v>
      </c>
      <c r="B350" s="78" t="str">
        <f t="shared" si="23"/>
        <v>Trey</v>
      </c>
      <c r="C350" s="78" t="str">
        <f t="shared" si="24"/>
        <v>Turner</v>
      </c>
      <c r="D350" s="78" t="str">
        <f t="shared" si="25"/>
        <v>turnetr</v>
      </c>
      <c r="E350" s="15">
        <v>42826</v>
      </c>
      <c r="F350" s="9" t="s">
        <v>317</v>
      </c>
      <c r="G350" s="9" t="s">
        <v>63</v>
      </c>
      <c r="H350" s="9" t="s">
        <v>37</v>
      </c>
      <c r="I350" s="9" t="s">
        <v>38</v>
      </c>
      <c r="J350" s="9" t="s">
        <v>39</v>
      </c>
      <c r="K350" s="9" t="s">
        <v>553</v>
      </c>
      <c r="L350" s="9" t="s">
        <v>844</v>
      </c>
      <c r="M350" s="9">
        <v>21</v>
      </c>
      <c r="N350" s="11">
        <v>43267</v>
      </c>
      <c r="O350" s="32">
        <f t="shared" si="26"/>
        <v>14</v>
      </c>
      <c r="P350" s="9">
        <v>676647</v>
      </c>
      <c r="Q350" s="9" t="s">
        <v>845</v>
      </c>
      <c r="R350" s="7"/>
      <c r="S350" s="9">
        <v>0</v>
      </c>
      <c r="T350" s="12">
        <v>0</v>
      </c>
      <c r="U350" s="9">
        <v>1</v>
      </c>
      <c r="V350">
        <f t="shared" si="0"/>
        <v>2017</v>
      </c>
      <c r="W350">
        <f t="shared" si="1"/>
        <v>4</v>
      </c>
      <c r="X350">
        <f t="shared" si="2"/>
        <v>1</v>
      </c>
      <c r="AJ350" s="13"/>
      <c r="AK350" s="14"/>
      <c r="AP350" s="13"/>
      <c r="AQ350" s="14"/>
      <c r="AT350" t="e">
        <f>VLOOKUP(A350,'Repeat TJ List'!A:A,1,FALSE)</f>
        <v>#N/A</v>
      </c>
    </row>
    <row r="351" spans="1:46" ht="13">
      <c r="A351" s="7" t="s">
        <v>846</v>
      </c>
      <c r="B351" s="78" t="str">
        <f t="shared" si="23"/>
        <v>Bo</v>
      </c>
      <c r="C351" s="78" t="str">
        <f t="shared" si="24"/>
        <v>Schultz</v>
      </c>
      <c r="D351" s="78" t="str">
        <f t="shared" si="25"/>
        <v>schulbo</v>
      </c>
      <c r="E351" s="8">
        <v>42823</v>
      </c>
      <c r="F351" s="9" t="s">
        <v>114</v>
      </c>
      <c r="G351" s="9" t="s">
        <v>36</v>
      </c>
      <c r="H351" s="9" t="s">
        <v>37</v>
      </c>
      <c r="I351" s="9" t="s">
        <v>38</v>
      </c>
      <c r="J351" s="9" t="s">
        <v>39</v>
      </c>
      <c r="K351" s="9" t="s">
        <v>40</v>
      </c>
      <c r="L351" s="9" t="s">
        <v>847</v>
      </c>
      <c r="M351" s="9">
        <v>31</v>
      </c>
      <c r="N351" s="11"/>
      <c r="O351" s="32" t="str">
        <f t="shared" si="26"/>
        <v/>
      </c>
      <c r="P351" s="9">
        <v>544759</v>
      </c>
      <c r="Q351" s="9">
        <v>5028</v>
      </c>
      <c r="R351" s="7" t="s">
        <v>71</v>
      </c>
      <c r="S351" s="9">
        <v>0</v>
      </c>
      <c r="T351" s="12">
        <v>0</v>
      </c>
      <c r="U351" s="9">
        <v>1</v>
      </c>
      <c r="V351">
        <f t="shared" si="0"/>
        <v>2017</v>
      </c>
      <c r="W351">
        <f t="shared" si="1"/>
        <v>3</v>
      </c>
      <c r="X351">
        <f t="shared" si="2"/>
        <v>29</v>
      </c>
      <c r="AC351" s="15">
        <v>43196</v>
      </c>
      <c r="AJ351" s="13"/>
      <c r="AK351" s="14"/>
      <c r="AP351" s="13"/>
      <c r="AQ351" s="14"/>
      <c r="AT351" t="e">
        <f>VLOOKUP(A351,'Repeat TJ List'!A:A,1,FALSE)</f>
        <v>#N/A</v>
      </c>
    </row>
    <row r="352" spans="1:46" ht="13">
      <c r="A352" s="7" t="s">
        <v>848</v>
      </c>
      <c r="B352" s="78" t="str">
        <f t="shared" si="23"/>
        <v>Will</v>
      </c>
      <c r="C352" s="78" t="str">
        <f t="shared" si="24"/>
        <v>Smith</v>
      </c>
      <c r="D352" s="78" t="str">
        <f t="shared" si="25"/>
        <v>smithwi</v>
      </c>
      <c r="E352" s="8">
        <v>42822</v>
      </c>
      <c r="F352" s="9" t="s">
        <v>78</v>
      </c>
      <c r="G352" s="9" t="s">
        <v>36</v>
      </c>
      <c r="H352" s="9" t="s">
        <v>37</v>
      </c>
      <c r="I352" s="9" t="s">
        <v>53</v>
      </c>
      <c r="J352" s="9" t="s">
        <v>39</v>
      </c>
      <c r="K352" s="9" t="s">
        <v>203</v>
      </c>
      <c r="L352" s="9" t="s">
        <v>849</v>
      </c>
      <c r="M352" s="9">
        <v>27</v>
      </c>
      <c r="N352" s="11">
        <v>43222</v>
      </c>
      <c r="O352" s="32">
        <f t="shared" si="26"/>
        <v>13</v>
      </c>
      <c r="P352" s="9">
        <v>519293</v>
      </c>
      <c r="Q352" s="9">
        <v>8048</v>
      </c>
      <c r="R352" s="7" t="s">
        <v>46</v>
      </c>
      <c r="S352" s="9">
        <v>0</v>
      </c>
      <c r="T352" s="12">
        <v>0</v>
      </c>
      <c r="U352" s="9">
        <v>1</v>
      </c>
      <c r="V352">
        <f t="shared" si="0"/>
        <v>2017</v>
      </c>
      <c r="W352">
        <f t="shared" si="1"/>
        <v>3</v>
      </c>
      <c r="X352">
        <f t="shared" si="2"/>
        <v>28</v>
      </c>
      <c r="Y352" s="15">
        <v>42995</v>
      </c>
      <c r="AC352" s="15">
        <v>43202</v>
      </c>
      <c r="AJ352" s="13"/>
      <c r="AK352" s="14"/>
      <c r="AP352" s="13"/>
      <c r="AQ352" s="14"/>
      <c r="AT352" t="e">
        <f>VLOOKUP(A352,'Repeat TJ List'!A:A,1,FALSE)</f>
        <v>#N/A</v>
      </c>
    </row>
    <row r="353" spans="1:46" ht="13">
      <c r="A353" s="7" t="s">
        <v>850</v>
      </c>
      <c r="B353" s="78" t="str">
        <f t="shared" si="23"/>
        <v>Connor</v>
      </c>
      <c r="C353" s="78" t="str">
        <f t="shared" si="24"/>
        <v>Overton</v>
      </c>
      <c r="D353" s="78" t="str">
        <f t="shared" si="25"/>
        <v>overtco</v>
      </c>
      <c r="E353" s="8">
        <v>42822</v>
      </c>
      <c r="F353" s="9" t="s">
        <v>78</v>
      </c>
      <c r="G353" s="9" t="s">
        <v>91</v>
      </c>
      <c r="H353" s="9" t="s">
        <v>37</v>
      </c>
      <c r="I353" s="9" t="s">
        <v>38</v>
      </c>
      <c r="J353" s="9" t="s">
        <v>39</v>
      </c>
      <c r="K353" s="9" t="s">
        <v>302</v>
      </c>
      <c r="L353" s="9" t="s">
        <v>851</v>
      </c>
      <c r="M353" s="9">
        <v>23</v>
      </c>
      <c r="N353" s="11">
        <v>43210</v>
      </c>
      <c r="O353" s="32">
        <f t="shared" si="26"/>
        <v>13</v>
      </c>
      <c r="P353" s="9">
        <v>656818</v>
      </c>
      <c r="Q353" s="9" t="s">
        <v>852</v>
      </c>
      <c r="R353" s="7"/>
      <c r="S353" s="9">
        <v>0</v>
      </c>
      <c r="T353" s="12">
        <v>0</v>
      </c>
      <c r="U353" s="9">
        <v>1</v>
      </c>
      <c r="V353">
        <f t="shared" si="0"/>
        <v>2017</v>
      </c>
      <c r="W353">
        <f t="shared" si="1"/>
        <v>3</v>
      </c>
      <c r="X353">
        <f t="shared" si="2"/>
        <v>28</v>
      </c>
      <c r="Y353" s="15"/>
      <c r="Z353" s="15"/>
      <c r="AJ353" s="13"/>
      <c r="AK353" s="14"/>
      <c r="AP353" s="13"/>
      <c r="AQ353" s="14"/>
      <c r="AT353" t="e">
        <f>VLOOKUP(A353,'Repeat TJ List'!A:A,1,FALSE)</f>
        <v>#N/A</v>
      </c>
    </row>
    <row r="354" spans="1:46" ht="13">
      <c r="A354" s="7" t="s">
        <v>853</v>
      </c>
      <c r="B354" s="78" t="str">
        <f t="shared" si="23"/>
        <v>Cody</v>
      </c>
      <c r="C354" s="78" t="str">
        <f t="shared" si="24"/>
        <v>Anderson</v>
      </c>
      <c r="D354" s="78" t="str">
        <f t="shared" si="25"/>
        <v>anderco</v>
      </c>
      <c r="E354" s="8">
        <v>42821</v>
      </c>
      <c r="F354" s="9" t="s">
        <v>234</v>
      </c>
      <c r="G354" s="9" t="s">
        <v>36</v>
      </c>
      <c r="H354" s="9" t="s">
        <v>37</v>
      </c>
      <c r="I354" s="9" t="s">
        <v>38</v>
      </c>
      <c r="J354" s="9" t="s">
        <v>39</v>
      </c>
      <c r="K354" s="9" t="s">
        <v>45</v>
      </c>
      <c r="L354" s="9" t="s">
        <v>854</v>
      </c>
      <c r="M354" s="9">
        <v>26</v>
      </c>
      <c r="N354" s="11">
        <v>43568</v>
      </c>
      <c r="O354" s="32">
        <f t="shared" si="26"/>
        <v>25</v>
      </c>
      <c r="P354" s="9">
        <v>594736</v>
      </c>
      <c r="Q354" s="9">
        <v>12799</v>
      </c>
      <c r="R354" s="7" t="s">
        <v>42</v>
      </c>
      <c r="S354" s="9">
        <v>0</v>
      </c>
      <c r="T354" s="12">
        <v>0</v>
      </c>
      <c r="U354" s="9">
        <v>1</v>
      </c>
      <c r="V354">
        <f t="shared" si="0"/>
        <v>2017</v>
      </c>
      <c r="W354">
        <f t="shared" si="1"/>
        <v>3</v>
      </c>
      <c r="X354">
        <f t="shared" si="2"/>
        <v>27</v>
      </c>
      <c r="Y354" s="15">
        <v>42962</v>
      </c>
      <c r="Z354" s="15">
        <v>43148</v>
      </c>
      <c r="AC354" s="15">
        <v>43337</v>
      </c>
      <c r="AJ354" s="13"/>
      <c r="AK354" s="14"/>
      <c r="AP354" s="13"/>
      <c r="AQ354" s="14"/>
      <c r="AT354" t="e">
        <f>VLOOKUP(A354,'Repeat TJ List'!A:A,1,FALSE)</f>
        <v>#N/A</v>
      </c>
    </row>
    <row r="355" spans="1:46" ht="13">
      <c r="A355" s="7" t="s">
        <v>855</v>
      </c>
      <c r="B355" s="78" t="str">
        <f t="shared" si="23"/>
        <v>Brock</v>
      </c>
      <c r="C355" s="78" t="str">
        <f t="shared" si="24"/>
        <v>Love</v>
      </c>
      <c r="D355" s="78" t="str">
        <f t="shared" si="25"/>
        <v>lovebr</v>
      </c>
      <c r="E355" s="15">
        <v>42818</v>
      </c>
      <c r="F355" s="9" t="s">
        <v>157</v>
      </c>
      <c r="G355" s="9" t="s">
        <v>63</v>
      </c>
      <c r="H355" s="9" t="s">
        <v>37</v>
      </c>
      <c r="I355" s="9" t="s">
        <v>38</v>
      </c>
      <c r="J355" s="9" t="s">
        <v>39</v>
      </c>
      <c r="K355" s="9" t="s">
        <v>49</v>
      </c>
      <c r="L355" s="9" t="s">
        <v>49</v>
      </c>
      <c r="M355" s="9">
        <v>20</v>
      </c>
      <c r="N355" s="11">
        <v>43654</v>
      </c>
      <c r="O355" s="32">
        <f t="shared" si="26"/>
        <v>27</v>
      </c>
      <c r="P355" s="9">
        <v>663780</v>
      </c>
      <c r="Q355" s="9" t="s">
        <v>856</v>
      </c>
      <c r="R355" s="7"/>
      <c r="S355" s="9">
        <v>0</v>
      </c>
      <c r="T355" s="12">
        <v>0</v>
      </c>
      <c r="U355" s="9">
        <v>1</v>
      </c>
      <c r="V355">
        <f t="shared" si="0"/>
        <v>2017</v>
      </c>
      <c r="W355">
        <f t="shared" si="1"/>
        <v>3</v>
      </c>
      <c r="X355">
        <f t="shared" si="2"/>
        <v>24</v>
      </c>
      <c r="AJ355" s="13"/>
      <c r="AK355" s="14"/>
      <c r="AP355" s="13"/>
      <c r="AQ355" s="14"/>
      <c r="AT355" t="e">
        <f>VLOOKUP(A355,'Repeat TJ List'!A:A,1,FALSE)</f>
        <v>#N/A</v>
      </c>
    </row>
    <row r="356" spans="1:46" ht="13">
      <c r="A356" s="7" t="s">
        <v>857</v>
      </c>
      <c r="B356" s="78" t="str">
        <f t="shared" si="23"/>
        <v>Devin</v>
      </c>
      <c r="C356" s="78" t="str">
        <f t="shared" si="24"/>
        <v>Williams</v>
      </c>
      <c r="D356" s="78" t="str">
        <f t="shared" si="25"/>
        <v>willide</v>
      </c>
      <c r="E356" s="8">
        <v>42817</v>
      </c>
      <c r="F356" s="9" t="s">
        <v>127</v>
      </c>
      <c r="G356" s="9" t="s">
        <v>91</v>
      </c>
      <c r="H356" s="9" t="s">
        <v>37</v>
      </c>
      <c r="I356" s="9" t="s">
        <v>38</v>
      </c>
      <c r="J356" s="9" t="s">
        <v>39</v>
      </c>
      <c r="K356" s="9" t="s">
        <v>553</v>
      </c>
      <c r="L356" s="9"/>
      <c r="M356" s="9">
        <v>22</v>
      </c>
      <c r="N356" s="11">
        <v>43258</v>
      </c>
      <c r="O356" s="32">
        <f t="shared" si="26"/>
        <v>14</v>
      </c>
      <c r="P356" s="9">
        <v>642207</v>
      </c>
      <c r="Q356" s="9">
        <v>15816</v>
      </c>
      <c r="R356" s="7" t="s">
        <v>139</v>
      </c>
      <c r="S356" s="9">
        <v>0</v>
      </c>
      <c r="T356" s="12">
        <v>0</v>
      </c>
      <c r="U356" s="9">
        <v>1</v>
      </c>
      <c r="V356">
        <f t="shared" si="0"/>
        <v>2017</v>
      </c>
      <c r="W356">
        <f t="shared" si="1"/>
        <v>3</v>
      </c>
      <c r="X356">
        <f t="shared" si="2"/>
        <v>23</v>
      </c>
      <c r="AJ356" s="13"/>
      <c r="AK356" s="14"/>
      <c r="AP356" s="13"/>
      <c r="AQ356" s="14"/>
      <c r="AT356" t="e">
        <f>VLOOKUP(A356,'Repeat TJ List'!A:A,1,FALSE)</f>
        <v>#N/A</v>
      </c>
    </row>
    <row r="357" spans="1:46" ht="13">
      <c r="A357" s="7" t="s">
        <v>858</v>
      </c>
      <c r="B357" s="78" t="str">
        <f t="shared" si="23"/>
        <v>Trevor</v>
      </c>
      <c r="C357" s="78" t="str">
        <f t="shared" si="24"/>
        <v>May</v>
      </c>
      <c r="D357" s="78" t="str">
        <f t="shared" si="25"/>
        <v>maytr</v>
      </c>
      <c r="E357" s="8">
        <v>42816</v>
      </c>
      <c r="F357" s="9" t="s">
        <v>73</v>
      </c>
      <c r="G357" s="9" t="s">
        <v>36</v>
      </c>
      <c r="H357" s="9" t="s">
        <v>37</v>
      </c>
      <c r="I357" s="9" t="s">
        <v>38</v>
      </c>
      <c r="J357" s="9" t="s">
        <v>39</v>
      </c>
      <c r="K357" s="9" t="s">
        <v>74</v>
      </c>
      <c r="L357" s="9"/>
      <c r="M357" s="9">
        <v>27</v>
      </c>
      <c r="N357" s="11">
        <v>43312</v>
      </c>
      <c r="O357" s="32">
        <f t="shared" si="26"/>
        <v>16</v>
      </c>
      <c r="P357" s="9">
        <v>543507</v>
      </c>
      <c r="Q357" s="9">
        <v>6398</v>
      </c>
      <c r="R357" s="7" t="s">
        <v>42</v>
      </c>
      <c r="S357" s="9">
        <v>0</v>
      </c>
      <c r="T357" s="12">
        <v>0</v>
      </c>
      <c r="U357" s="9">
        <v>1</v>
      </c>
      <c r="V357">
        <f t="shared" si="0"/>
        <v>2017</v>
      </c>
      <c r="W357">
        <f t="shared" si="1"/>
        <v>3</v>
      </c>
      <c r="X357">
        <f t="shared" si="2"/>
        <v>22</v>
      </c>
      <c r="Y357" s="15">
        <v>42950</v>
      </c>
      <c r="AC357" s="15">
        <v>43232</v>
      </c>
      <c r="AD357" s="15">
        <v>43267</v>
      </c>
      <c r="AE357" s="7" t="s">
        <v>467</v>
      </c>
      <c r="AJ357" s="13"/>
      <c r="AK357" s="14"/>
      <c r="AP357" s="13"/>
      <c r="AQ357" s="14"/>
      <c r="AT357" t="e">
        <f>VLOOKUP(A357,'Repeat TJ List'!A:A,1,FALSE)</f>
        <v>#N/A</v>
      </c>
    </row>
    <row r="358" spans="1:46" ht="13">
      <c r="A358" s="7" t="s">
        <v>859</v>
      </c>
      <c r="B358" s="78" t="str">
        <f t="shared" si="23"/>
        <v>Justin</v>
      </c>
      <c r="C358" s="78" t="str">
        <f t="shared" si="24"/>
        <v>Alleman</v>
      </c>
      <c r="D358" s="78" t="str">
        <f t="shared" si="25"/>
        <v>allemju</v>
      </c>
      <c r="E358" s="8">
        <v>42816</v>
      </c>
      <c r="F358" s="9" t="s">
        <v>78</v>
      </c>
      <c r="G358" s="9" t="s">
        <v>128</v>
      </c>
      <c r="H358" s="9" t="s">
        <v>37</v>
      </c>
      <c r="I358" s="9" t="s">
        <v>38</v>
      </c>
      <c r="J358" s="9" t="s">
        <v>39</v>
      </c>
      <c r="K358" s="9" t="s">
        <v>188</v>
      </c>
      <c r="L358" s="9" t="s">
        <v>860</v>
      </c>
      <c r="M358" s="9">
        <v>23</v>
      </c>
      <c r="N358" s="11"/>
      <c r="O358" s="32" t="str">
        <f t="shared" si="26"/>
        <v/>
      </c>
      <c r="P358" s="9">
        <v>622087</v>
      </c>
      <c r="Q358" s="9" t="s">
        <v>861</v>
      </c>
      <c r="R358" s="7"/>
      <c r="S358" s="9">
        <v>0</v>
      </c>
      <c r="T358" s="12">
        <v>0</v>
      </c>
      <c r="U358" s="9">
        <v>1</v>
      </c>
      <c r="V358">
        <f t="shared" si="0"/>
        <v>2017</v>
      </c>
      <c r="W358">
        <f t="shared" si="1"/>
        <v>3</v>
      </c>
      <c r="X358">
        <f t="shared" si="2"/>
        <v>22</v>
      </c>
      <c r="AJ358" s="13"/>
      <c r="AK358" s="14"/>
      <c r="AP358" s="13"/>
      <c r="AQ358" s="14"/>
      <c r="AT358" t="e">
        <f>VLOOKUP(A358,'Repeat TJ List'!A:A,1,FALSE)</f>
        <v>#N/A</v>
      </c>
    </row>
    <row r="359" spans="1:46" ht="13">
      <c r="A359" s="7" t="s">
        <v>862</v>
      </c>
      <c r="B359" s="78" t="str">
        <f t="shared" si="23"/>
        <v>Alex</v>
      </c>
      <c r="C359" s="78" t="str">
        <f t="shared" si="24"/>
        <v>Kirilloff</v>
      </c>
      <c r="D359" s="78" t="str">
        <f t="shared" si="25"/>
        <v>kirilal</v>
      </c>
      <c r="E359" s="8">
        <v>42802</v>
      </c>
      <c r="F359" s="9" t="s">
        <v>73</v>
      </c>
      <c r="G359" s="9" t="s">
        <v>128</v>
      </c>
      <c r="H359" s="9" t="s">
        <v>131</v>
      </c>
      <c r="I359" s="9" t="s">
        <v>53</v>
      </c>
      <c r="J359" s="9" t="s">
        <v>39</v>
      </c>
      <c r="K359" s="9" t="s">
        <v>110</v>
      </c>
      <c r="L359" s="9"/>
      <c r="M359" s="9">
        <v>19</v>
      </c>
      <c r="N359" s="11">
        <v>43195</v>
      </c>
      <c r="O359" s="32">
        <f t="shared" si="26"/>
        <v>13</v>
      </c>
      <c r="P359" s="9">
        <v>666135</v>
      </c>
      <c r="Q359" s="9" t="s">
        <v>863</v>
      </c>
      <c r="R359" s="7" t="s">
        <v>71</v>
      </c>
      <c r="S359" s="9">
        <v>0</v>
      </c>
      <c r="T359" s="12">
        <v>0</v>
      </c>
      <c r="U359" s="9">
        <v>1</v>
      </c>
      <c r="V359">
        <f t="shared" si="0"/>
        <v>2017</v>
      </c>
      <c r="W359">
        <f t="shared" si="1"/>
        <v>3</v>
      </c>
      <c r="X359">
        <f t="shared" si="2"/>
        <v>8</v>
      </c>
      <c r="AJ359" s="13"/>
      <c r="AK359" s="14"/>
      <c r="AP359" s="13"/>
      <c r="AQ359" s="14"/>
      <c r="AT359" t="e">
        <f>VLOOKUP(A359,'Repeat TJ List'!A:A,1,FALSE)</f>
        <v>#N/A</v>
      </c>
    </row>
    <row r="360" spans="1:46" ht="13">
      <c r="A360" s="7" t="s">
        <v>864</v>
      </c>
      <c r="B360" s="78" t="str">
        <f t="shared" si="23"/>
        <v>Mason</v>
      </c>
      <c r="C360" s="78" t="str">
        <f t="shared" si="24"/>
        <v>Cole</v>
      </c>
      <c r="D360" s="78" t="str">
        <f t="shared" si="25"/>
        <v>colema</v>
      </c>
      <c r="E360" s="15">
        <v>42801</v>
      </c>
      <c r="F360" s="9" t="s">
        <v>211</v>
      </c>
      <c r="G360" s="9" t="s">
        <v>63</v>
      </c>
      <c r="H360" s="9" t="s">
        <v>37</v>
      </c>
      <c r="I360" s="9" t="s">
        <v>38</v>
      </c>
      <c r="J360" s="9" t="s">
        <v>39</v>
      </c>
      <c r="K360" s="9" t="s">
        <v>40</v>
      </c>
      <c r="L360" s="9" t="s">
        <v>201</v>
      </c>
      <c r="M360" s="9">
        <v>19</v>
      </c>
      <c r="N360" s="11"/>
      <c r="O360" s="32" t="str">
        <f t="shared" si="26"/>
        <v/>
      </c>
      <c r="P360" s="9"/>
      <c r="Q360" s="9"/>
      <c r="R360" s="7"/>
      <c r="S360" s="9">
        <v>0</v>
      </c>
      <c r="T360" s="12">
        <v>0</v>
      </c>
      <c r="U360" s="9">
        <v>1</v>
      </c>
      <c r="V360">
        <f t="shared" si="0"/>
        <v>2017</v>
      </c>
      <c r="W360">
        <f t="shared" si="1"/>
        <v>3</v>
      </c>
      <c r="X360">
        <f t="shared" si="2"/>
        <v>7</v>
      </c>
      <c r="AC360" s="15"/>
      <c r="AJ360" s="13"/>
      <c r="AK360" s="14"/>
      <c r="AP360" s="13"/>
      <c r="AQ360" s="14"/>
      <c r="AT360" t="e">
        <f>VLOOKUP(A360,'Repeat TJ List'!A:A,1,FALSE)</f>
        <v>#N/A</v>
      </c>
    </row>
    <row r="361" spans="1:46" ht="13">
      <c r="A361" s="7" t="s">
        <v>865</v>
      </c>
      <c r="B361" s="78" t="str">
        <f t="shared" si="23"/>
        <v>Luis</v>
      </c>
      <c r="C361" s="78" t="str">
        <f t="shared" si="24"/>
        <v>Gamez</v>
      </c>
      <c r="D361" s="78" t="str">
        <f t="shared" si="25"/>
        <v>gamezlu</v>
      </c>
      <c r="E361" s="8">
        <v>42795</v>
      </c>
      <c r="F361" s="9" t="s">
        <v>340</v>
      </c>
      <c r="G361" s="9" t="s">
        <v>128</v>
      </c>
      <c r="H361" s="9" t="s">
        <v>37</v>
      </c>
      <c r="I361" s="9" t="s">
        <v>38</v>
      </c>
      <c r="J361" s="9" t="s">
        <v>39</v>
      </c>
      <c r="K361" s="9" t="s">
        <v>220</v>
      </c>
      <c r="L361" s="9"/>
      <c r="M361" s="9">
        <v>20</v>
      </c>
      <c r="N361" s="11">
        <v>43284</v>
      </c>
      <c r="O361" s="32">
        <f t="shared" si="26"/>
        <v>16</v>
      </c>
      <c r="P361" s="9">
        <v>657583</v>
      </c>
      <c r="Q361" s="9" t="s">
        <v>866</v>
      </c>
      <c r="R361" s="7"/>
      <c r="S361" s="9">
        <v>0</v>
      </c>
      <c r="T361" s="12">
        <v>0</v>
      </c>
      <c r="U361" s="9">
        <v>1</v>
      </c>
      <c r="V361">
        <f t="shared" si="0"/>
        <v>2017</v>
      </c>
      <c r="W361">
        <f t="shared" si="1"/>
        <v>3</v>
      </c>
      <c r="X361">
        <f t="shared" si="2"/>
        <v>1</v>
      </c>
      <c r="AC361" s="15"/>
      <c r="AJ361" s="13"/>
      <c r="AK361" s="14"/>
      <c r="AP361" s="13"/>
      <c r="AQ361" s="14"/>
      <c r="AT361" t="e">
        <f>VLOOKUP(A361,'Repeat TJ List'!A:A,1,FALSE)</f>
        <v>#N/A</v>
      </c>
    </row>
    <row r="362" spans="1:46" ht="13">
      <c r="A362" s="7" t="s">
        <v>867</v>
      </c>
      <c r="B362" s="78" t="str">
        <f t="shared" si="23"/>
        <v>Cody</v>
      </c>
      <c r="C362" s="78" t="str">
        <f t="shared" si="24"/>
        <v>Scroggins</v>
      </c>
      <c r="D362" s="78" t="str">
        <f t="shared" si="25"/>
        <v>scrogco</v>
      </c>
      <c r="E362" s="15">
        <v>42795</v>
      </c>
      <c r="F362" s="9" t="s">
        <v>67</v>
      </c>
      <c r="G362" s="9" t="s">
        <v>63</v>
      </c>
      <c r="H362" s="9" t="s">
        <v>37</v>
      </c>
      <c r="I362" s="9" t="s">
        <v>38</v>
      </c>
      <c r="J362" s="9" t="s">
        <v>39</v>
      </c>
      <c r="K362" s="9" t="s">
        <v>689</v>
      </c>
      <c r="L362" s="9" t="s">
        <v>689</v>
      </c>
      <c r="M362" s="9">
        <v>20</v>
      </c>
      <c r="N362" s="11">
        <v>43654</v>
      </c>
      <c r="O362" s="32">
        <f t="shared" si="26"/>
        <v>28</v>
      </c>
      <c r="P362" s="9">
        <v>667414</v>
      </c>
      <c r="Q362" s="9" t="s">
        <v>868</v>
      </c>
      <c r="R362" s="7"/>
      <c r="S362" s="9">
        <v>0</v>
      </c>
      <c r="T362" s="12">
        <v>0</v>
      </c>
      <c r="U362" s="9">
        <v>1</v>
      </c>
      <c r="V362">
        <f t="shared" si="0"/>
        <v>2017</v>
      </c>
      <c r="W362">
        <f t="shared" si="1"/>
        <v>3</v>
      </c>
      <c r="X362">
        <f t="shared" si="2"/>
        <v>1</v>
      </c>
      <c r="AC362" s="15"/>
      <c r="AJ362" s="13"/>
      <c r="AK362" s="14"/>
      <c r="AP362" s="13"/>
      <c r="AQ362" s="14"/>
      <c r="AT362" t="e">
        <f>VLOOKUP(A362,'Repeat TJ List'!A:A,1,FALSE)</f>
        <v>#N/A</v>
      </c>
    </row>
    <row r="363" spans="1:46" ht="13">
      <c r="A363" s="7" t="s">
        <v>869</v>
      </c>
      <c r="B363" s="78" t="str">
        <f t="shared" si="23"/>
        <v>Jeremy</v>
      </c>
      <c r="C363" s="78" t="str">
        <f t="shared" si="24"/>
        <v>Kivel</v>
      </c>
      <c r="D363" s="78" t="str">
        <f t="shared" si="25"/>
        <v>kivelje</v>
      </c>
      <c r="E363" s="8">
        <v>42795</v>
      </c>
      <c r="F363" s="9" t="s">
        <v>187</v>
      </c>
      <c r="G363" s="9" t="s">
        <v>115</v>
      </c>
      <c r="H363" s="9" t="s">
        <v>37</v>
      </c>
      <c r="I363" s="9" t="s">
        <v>38</v>
      </c>
      <c r="J363" s="9" t="s">
        <v>39</v>
      </c>
      <c r="K363" s="9" t="s">
        <v>40</v>
      </c>
      <c r="L363" s="9"/>
      <c r="M363" s="9">
        <v>23</v>
      </c>
      <c r="N363" s="11">
        <v>43295</v>
      </c>
      <c r="O363" s="32">
        <f t="shared" si="26"/>
        <v>16</v>
      </c>
      <c r="P363" s="9">
        <v>621149</v>
      </c>
      <c r="Q363" s="9" t="s">
        <v>870</v>
      </c>
      <c r="R363" s="7"/>
      <c r="S363" s="9">
        <v>0</v>
      </c>
      <c r="T363" s="12">
        <v>0</v>
      </c>
      <c r="U363" s="9">
        <v>1</v>
      </c>
      <c r="V363">
        <f t="shared" si="0"/>
        <v>2017</v>
      </c>
      <c r="W363">
        <f t="shared" si="1"/>
        <v>3</v>
      </c>
      <c r="X363">
        <f t="shared" si="2"/>
        <v>1</v>
      </c>
      <c r="AC363" s="15">
        <v>43266</v>
      </c>
      <c r="AJ363" s="13"/>
      <c r="AK363" s="14"/>
      <c r="AP363" s="13"/>
      <c r="AQ363" s="14"/>
      <c r="AT363" t="e">
        <f>VLOOKUP(A363,'Repeat TJ List'!A:A,1,FALSE)</f>
        <v>#N/A</v>
      </c>
    </row>
    <row r="364" spans="1:46" ht="13">
      <c r="A364" s="7" t="s">
        <v>871</v>
      </c>
      <c r="B364" s="78" t="str">
        <f t="shared" si="23"/>
        <v>Doug</v>
      </c>
      <c r="C364" s="78" t="str">
        <f t="shared" si="24"/>
        <v>Norman</v>
      </c>
      <c r="D364" s="78" t="str">
        <f t="shared" si="25"/>
        <v>normado</v>
      </c>
      <c r="E364" s="15">
        <v>42795</v>
      </c>
      <c r="F364" s="9" t="s">
        <v>187</v>
      </c>
      <c r="G364" s="9" t="s">
        <v>63</v>
      </c>
      <c r="H364" s="9" t="s">
        <v>37</v>
      </c>
      <c r="I364" s="9" t="s">
        <v>38</v>
      </c>
      <c r="J364" s="9" t="s">
        <v>39</v>
      </c>
      <c r="K364" s="9" t="s">
        <v>152</v>
      </c>
      <c r="L364" s="9" t="s">
        <v>872</v>
      </c>
      <c r="M364" s="9">
        <v>21</v>
      </c>
      <c r="N364" s="11">
        <v>43271</v>
      </c>
      <c r="O364" s="32">
        <f t="shared" si="26"/>
        <v>16</v>
      </c>
      <c r="P364" s="9">
        <v>656802</v>
      </c>
      <c r="Q364" s="9" t="s">
        <v>873</v>
      </c>
      <c r="R364" s="7"/>
      <c r="S364" s="9">
        <v>0</v>
      </c>
      <c r="T364" s="12">
        <v>0</v>
      </c>
      <c r="U364" s="9">
        <v>1</v>
      </c>
      <c r="V364">
        <f t="shared" si="0"/>
        <v>2017</v>
      </c>
      <c r="W364">
        <f t="shared" si="1"/>
        <v>3</v>
      </c>
      <c r="X364">
        <f t="shared" si="2"/>
        <v>1</v>
      </c>
      <c r="AJ364" s="13"/>
      <c r="AK364" s="14"/>
      <c r="AP364" s="13"/>
      <c r="AQ364" s="14"/>
      <c r="AT364" t="e">
        <f>VLOOKUP(A364,'Repeat TJ List'!A:A,1,FALSE)</f>
        <v>#N/A</v>
      </c>
    </row>
    <row r="365" spans="1:46" ht="13">
      <c r="A365" s="7" t="s">
        <v>874</v>
      </c>
      <c r="B365" s="78" t="str">
        <f t="shared" si="23"/>
        <v>Xavier</v>
      </c>
      <c r="C365" s="78" t="str">
        <f t="shared" si="24"/>
        <v>Fernandez</v>
      </c>
      <c r="D365" s="78" t="str">
        <f t="shared" si="25"/>
        <v>fernaxa</v>
      </c>
      <c r="E365" s="8">
        <v>42795</v>
      </c>
      <c r="F365" s="9" t="s">
        <v>329</v>
      </c>
      <c r="G365" s="9" t="s">
        <v>115</v>
      </c>
      <c r="H365" s="9" t="s">
        <v>330</v>
      </c>
      <c r="I365" s="9" t="s">
        <v>38</v>
      </c>
      <c r="J365" s="9" t="s">
        <v>144</v>
      </c>
      <c r="K365" s="9"/>
      <c r="L365" s="9"/>
      <c r="M365" s="9">
        <v>21</v>
      </c>
      <c r="N365" s="11">
        <v>43196</v>
      </c>
      <c r="O365" s="32">
        <f t="shared" si="26"/>
        <v>13</v>
      </c>
      <c r="P365" s="9">
        <v>641569</v>
      </c>
      <c r="Q365" s="9" t="s">
        <v>875</v>
      </c>
      <c r="R365" s="7"/>
      <c r="S365" s="9">
        <v>0</v>
      </c>
      <c r="T365" s="12">
        <v>0</v>
      </c>
      <c r="U365" s="9">
        <v>1</v>
      </c>
      <c r="V365">
        <f t="shared" si="0"/>
        <v>2017</v>
      </c>
      <c r="W365">
        <f t="shared" si="1"/>
        <v>3</v>
      </c>
      <c r="X365">
        <f t="shared" si="2"/>
        <v>1</v>
      </c>
      <c r="AJ365" s="13"/>
      <c r="AK365" s="14"/>
      <c r="AP365" s="13"/>
      <c r="AQ365" s="14"/>
      <c r="AT365" t="e">
        <f>VLOOKUP(A365,'Repeat TJ List'!A:A,1,FALSE)</f>
        <v>#N/A</v>
      </c>
    </row>
    <row r="366" spans="1:46" ht="13">
      <c r="A366" s="7" t="s">
        <v>876</v>
      </c>
      <c r="B366" s="78" t="str">
        <f t="shared" si="23"/>
        <v>Jake</v>
      </c>
      <c r="C366" s="78" t="str">
        <f t="shared" si="24"/>
        <v>Walkinshaw</v>
      </c>
      <c r="D366" s="78" t="str">
        <f t="shared" si="25"/>
        <v>walkija</v>
      </c>
      <c r="E366" s="15">
        <v>42795</v>
      </c>
      <c r="F366" s="9" t="s">
        <v>178</v>
      </c>
      <c r="G366" s="9" t="s">
        <v>63</v>
      </c>
      <c r="H366" s="9" t="s">
        <v>37</v>
      </c>
      <c r="I366" s="9" t="s">
        <v>38</v>
      </c>
      <c r="J366" s="9" t="s">
        <v>39</v>
      </c>
      <c r="K366" s="9" t="s">
        <v>96</v>
      </c>
      <c r="L366" s="9" t="s">
        <v>877</v>
      </c>
      <c r="M366" s="9">
        <v>20</v>
      </c>
      <c r="N366" s="11">
        <v>43636</v>
      </c>
      <c r="O366" s="32">
        <f t="shared" si="26"/>
        <v>28</v>
      </c>
      <c r="P366" s="9">
        <v>688445</v>
      </c>
      <c r="Q366" s="9" t="s">
        <v>878</v>
      </c>
      <c r="R366" s="7"/>
      <c r="S366" s="9">
        <v>0</v>
      </c>
      <c r="T366" s="12">
        <v>0</v>
      </c>
      <c r="U366" s="9">
        <v>1</v>
      </c>
      <c r="V366">
        <f t="shared" si="0"/>
        <v>2017</v>
      </c>
      <c r="W366">
        <f t="shared" si="1"/>
        <v>3</v>
      </c>
      <c r="X366">
        <f t="shared" si="2"/>
        <v>1</v>
      </c>
      <c r="Y366" s="15"/>
      <c r="AA366" s="15"/>
      <c r="AB366" s="15"/>
      <c r="AC366" s="15"/>
      <c r="AD366" s="15"/>
      <c r="AE366" s="7"/>
      <c r="AJ366" s="13"/>
      <c r="AK366" s="14"/>
      <c r="AP366" s="13"/>
      <c r="AQ366" s="14"/>
      <c r="AT366" t="e">
        <f>VLOOKUP(A366,'Repeat TJ List'!A:A,1,FALSE)</f>
        <v>#N/A</v>
      </c>
    </row>
    <row r="367" spans="1:46" ht="13">
      <c r="A367" s="7" t="s">
        <v>879</v>
      </c>
      <c r="B367" s="78" t="str">
        <f t="shared" si="23"/>
        <v>Alex</v>
      </c>
      <c r="C367" s="78" t="str">
        <f t="shared" si="24"/>
        <v>Reyes</v>
      </c>
      <c r="D367" s="78" t="str">
        <f t="shared" si="25"/>
        <v>reyesal</v>
      </c>
      <c r="E367" s="8">
        <v>42782</v>
      </c>
      <c r="F367" s="9" t="s">
        <v>57</v>
      </c>
      <c r="G367" s="9" t="s">
        <v>36</v>
      </c>
      <c r="H367" s="9" t="s">
        <v>37</v>
      </c>
      <c r="I367" s="9" t="s">
        <v>38</v>
      </c>
      <c r="J367" s="9" t="s">
        <v>39</v>
      </c>
      <c r="K367" s="9" t="s">
        <v>277</v>
      </c>
      <c r="L367" s="9"/>
      <c r="M367" s="9">
        <v>22</v>
      </c>
      <c r="N367" s="11">
        <v>43250</v>
      </c>
      <c r="O367" s="32">
        <f t="shared" si="26"/>
        <v>15</v>
      </c>
      <c r="P367" s="9">
        <v>621052</v>
      </c>
      <c r="Q367" s="9">
        <v>15015</v>
      </c>
      <c r="R367" s="7" t="s">
        <v>60</v>
      </c>
      <c r="S367" s="9">
        <v>0</v>
      </c>
      <c r="T367" s="12">
        <v>0</v>
      </c>
      <c r="U367" s="9">
        <v>1</v>
      </c>
      <c r="V367">
        <f t="shared" si="0"/>
        <v>2017</v>
      </c>
      <c r="W367">
        <f t="shared" si="1"/>
        <v>2</v>
      </c>
      <c r="X367">
        <f t="shared" si="2"/>
        <v>16</v>
      </c>
      <c r="Y367" s="15">
        <v>42935</v>
      </c>
      <c r="AA367" s="15">
        <v>43007</v>
      </c>
      <c r="AB367" s="15">
        <v>43524</v>
      </c>
      <c r="AC367" s="15">
        <v>43229</v>
      </c>
      <c r="AD367" s="15">
        <v>43250</v>
      </c>
      <c r="AE367" s="7" t="s">
        <v>880</v>
      </c>
      <c r="AJ367" s="13"/>
      <c r="AK367" s="14"/>
      <c r="AP367" s="13"/>
      <c r="AQ367" s="14"/>
      <c r="AT367" t="e">
        <f>VLOOKUP(A367,'Repeat TJ List'!A:A,1,FALSE)</f>
        <v>#N/A</v>
      </c>
    </row>
    <row r="368" spans="1:46" ht="13">
      <c r="A368" s="7" t="s">
        <v>881</v>
      </c>
      <c r="B368" s="78" t="str">
        <f t="shared" si="23"/>
        <v>Jason</v>
      </c>
      <c r="C368" s="78" t="str">
        <f t="shared" si="24"/>
        <v>Coats</v>
      </c>
      <c r="D368" s="78" t="str">
        <f t="shared" si="25"/>
        <v>coatsja</v>
      </c>
      <c r="E368" s="8">
        <v>42767</v>
      </c>
      <c r="F368" s="9" t="s">
        <v>62</v>
      </c>
      <c r="G368" s="9" t="s">
        <v>36</v>
      </c>
      <c r="H368" s="9" t="s">
        <v>131</v>
      </c>
      <c r="I368" s="9" t="s">
        <v>38</v>
      </c>
      <c r="J368" s="9" t="s">
        <v>39</v>
      </c>
      <c r="K368" s="9" t="s">
        <v>40</v>
      </c>
      <c r="L368" s="9" t="s">
        <v>882</v>
      </c>
      <c r="M368" s="9">
        <v>27</v>
      </c>
      <c r="N368" s="11"/>
      <c r="O368" s="32" t="str">
        <f t="shared" si="26"/>
        <v/>
      </c>
      <c r="P368" s="9">
        <v>605183</v>
      </c>
      <c r="Q368" s="9">
        <v>14282</v>
      </c>
      <c r="R368" s="7"/>
      <c r="S368" s="9">
        <v>0</v>
      </c>
      <c r="T368" s="12">
        <v>0</v>
      </c>
      <c r="U368" s="9">
        <v>1</v>
      </c>
      <c r="V368">
        <f t="shared" si="0"/>
        <v>2017</v>
      </c>
      <c r="W368">
        <f t="shared" si="1"/>
        <v>2</v>
      </c>
      <c r="X368">
        <f t="shared" si="2"/>
        <v>1</v>
      </c>
      <c r="AC368" s="15">
        <v>43195</v>
      </c>
      <c r="AJ368" s="13"/>
      <c r="AK368" s="14"/>
      <c r="AP368" s="13"/>
      <c r="AQ368" s="14"/>
      <c r="AT368" t="e">
        <f>VLOOKUP(A368,'Repeat TJ List'!A:A,1,FALSE)</f>
        <v>#N/A</v>
      </c>
    </row>
    <row r="369" spans="1:46" ht="13">
      <c r="A369" s="7" t="s">
        <v>293</v>
      </c>
      <c r="B369" s="78" t="str">
        <f t="shared" si="23"/>
        <v>Corey</v>
      </c>
      <c r="C369" s="78" t="str">
        <f t="shared" si="24"/>
        <v>Black</v>
      </c>
      <c r="D369" s="78" t="str">
        <f t="shared" si="25"/>
        <v>blackco</v>
      </c>
      <c r="E369" s="8">
        <v>42767</v>
      </c>
      <c r="F369" s="9" t="s">
        <v>164</v>
      </c>
      <c r="G369" s="9" t="s">
        <v>95</v>
      </c>
      <c r="H369" s="9" t="s">
        <v>37</v>
      </c>
      <c r="I369" s="9" t="s">
        <v>38</v>
      </c>
      <c r="J369" s="9" t="s">
        <v>39</v>
      </c>
      <c r="K369" s="9" t="s">
        <v>45</v>
      </c>
      <c r="L369" s="9" t="s">
        <v>294</v>
      </c>
      <c r="M369" s="9">
        <v>25</v>
      </c>
      <c r="N369" s="11"/>
      <c r="O369" s="32" t="str">
        <f t="shared" si="26"/>
        <v/>
      </c>
      <c r="P369" s="9">
        <v>621203</v>
      </c>
      <c r="Q369" s="9" t="s">
        <v>295</v>
      </c>
      <c r="R369" s="7"/>
      <c r="S369" s="9">
        <v>0</v>
      </c>
      <c r="T369" s="12">
        <v>0</v>
      </c>
      <c r="U369" s="9">
        <v>1</v>
      </c>
      <c r="V369">
        <f t="shared" si="0"/>
        <v>2017</v>
      </c>
      <c r="W369">
        <f t="shared" si="1"/>
        <v>2</v>
      </c>
      <c r="X369">
        <f t="shared" si="2"/>
        <v>1</v>
      </c>
      <c r="Y369" s="15">
        <v>42935</v>
      </c>
      <c r="AC369" s="15">
        <v>43286</v>
      </c>
      <c r="AJ369" s="13"/>
      <c r="AK369" s="14"/>
      <c r="AP369" s="13"/>
      <c r="AQ369" s="14"/>
      <c r="AT369" t="str">
        <f>VLOOKUP(A369,'Repeat TJ List'!A:A,1,FALSE)</f>
        <v>Corey Black</v>
      </c>
    </row>
    <row r="370" spans="1:46" ht="13">
      <c r="A370" s="7" t="s">
        <v>883</v>
      </c>
      <c r="B370" s="78" t="str">
        <f t="shared" si="23"/>
        <v>Rayan</v>
      </c>
      <c r="C370" s="78" t="str">
        <f t="shared" si="24"/>
        <v>Hernandez</v>
      </c>
      <c r="D370" s="78" t="str">
        <f t="shared" si="25"/>
        <v>hernara</v>
      </c>
      <c r="E370" s="8">
        <v>42767</v>
      </c>
      <c r="F370" s="9" t="s">
        <v>78</v>
      </c>
      <c r="G370" s="9" t="s">
        <v>165</v>
      </c>
      <c r="H370" s="9" t="s">
        <v>37</v>
      </c>
      <c r="I370" s="9" t="s">
        <v>38</v>
      </c>
      <c r="J370" s="9" t="s">
        <v>144</v>
      </c>
      <c r="K370" s="9"/>
      <c r="L370" s="9"/>
      <c r="M370" s="9">
        <v>21</v>
      </c>
      <c r="N370" s="11">
        <v>43243</v>
      </c>
      <c r="O370" s="32">
        <f t="shared" si="26"/>
        <v>16</v>
      </c>
      <c r="P370" s="9">
        <v>641686</v>
      </c>
      <c r="Q370" s="9" t="s">
        <v>884</v>
      </c>
      <c r="R370" s="7"/>
      <c r="S370" s="9">
        <v>0</v>
      </c>
      <c r="T370" s="12">
        <v>0</v>
      </c>
      <c r="U370" s="9">
        <v>1</v>
      </c>
      <c r="V370">
        <f t="shared" si="0"/>
        <v>2017</v>
      </c>
      <c r="W370">
        <f t="shared" si="1"/>
        <v>2</v>
      </c>
      <c r="X370">
        <f t="shared" si="2"/>
        <v>1</v>
      </c>
      <c r="AJ370" s="13"/>
      <c r="AK370" s="14"/>
      <c r="AP370" s="13"/>
      <c r="AQ370" s="14"/>
      <c r="AT370" t="e">
        <f>VLOOKUP(A370,'Repeat TJ List'!A:A,1,FALSE)</f>
        <v>#N/A</v>
      </c>
    </row>
    <row r="371" spans="1:46" ht="13">
      <c r="A371" s="7" t="s">
        <v>885</v>
      </c>
      <c r="B371" s="78" t="str">
        <f t="shared" si="23"/>
        <v>Keegan</v>
      </c>
      <c r="C371" s="78" t="str">
        <f t="shared" si="24"/>
        <v>James</v>
      </c>
      <c r="D371" s="78" t="str">
        <f t="shared" si="25"/>
        <v>jameske</v>
      </c>
      <c r="E371" s="15">
        <v>42759</v>
      </c>
      <c r="F371" s="9" t="s">
        <v>44</v>
      </c>
      <c r="G371" s="9" t="s">
        <v>63</v>
      </c>
      <c r="H371" s="9" t="s">
        <v>37</v>
      </c>
      <c r="I371" s="9" t="s">
        <v>38</v>
      </c>
      <c r="J371" s="9" t="s">
        <v>39</v>
      </c>
      <c r="K371" s="9" t="s">
        <v>104</v>
      </c>
      <c r="L371" s="9" t="s">
        <v>105</v>
      </c>
      <c r="M371" s="9">
        <v>20</v>
      </c>
      <c r="N371" s="11">
        <v>43647</v>
      </c>
      <c r="O371" s="32">
        <f t="shared" si="26"/>
        <v>29</v>
      </c>
      <c r="P371" s="9">
        <v>667669</v>
      </c>
      <c r="Q371" s="9" t="s">
        <v>886</v>
      </c>
      <c r="R371" s="7"/>
      <c r="S371" s="9">
        <v>0</v>
      </c>
      <c r="T371" s="12">
        <v>0</v>
      </c>
      <c r="U371" s="9">
        <v>1</v>
      </c>
      <c r="V371">
        <f t="shared" si="0"/>
        <v>2017</v>
      </c>
      <c r="W371">
        <f t="shared" si="1"/>
        <v>1</v>
      </c>
      <c r="X371">
        <f t="shared" si="2"/>
        <v>24</v>
      </c>
      <c r="AJ371" s="13"/>
      <c r="AK371" s="14"/>
      <c r="AP371" s="13"/>
      <c r="AQ371" s="14"/>
      <c r="AT371" t="e">
        <f>VLOOKUP(A371,'Repeat TJ List'!A:A,1,FALSE)</f>
        <v>#N/A</v>
      </c>
    </row>
    <row r="372" spans="1:46" ht="13">
      <c r="A372" s="7" t="s">
        <v>887</v>
      </c>
      <c r="B372" s="78" t="str">
        <f t="shared" si="23"/>
        <v>Tristin</v>
      </c>
      <c r="C372" s="78" t="str">
        <f t="shared" si="24"/>
        <v>English</v>
      </c>
      <c r="D372" s="78" t="str">
        <f t="shared" si="25"/>
        <v>englitr</v>
      </c>
      <c r="E372" s="15">
        <v>42736</v>
      </c>
      <c r="F372" s="9" t="s">
        <v>323</v>
      </c>
      <c r="G372" s="9" t="s">
        <v>63</v>
      </c>
      <c r="H372" s="9" t="s">
        <v>888</v>
      </c>
      <c r="I372" s="9" t="s">
        <v>38</v>
      </c>
      <c r="J372" s="9" t="s">
        <v>39</v>
      </c>
      <c r="K372" s="9" t="s">
        <v>203</v>
      </c>
      <c r="L372" s="9" t="s">
        <v>478</v>
      </c>
      <c r="M372" s="9">
        <v>20</v>
      </c>
      <c r="N372" s="11">
        <v>43643</v>
      </c>
      <c r="O372" s="32">
        <f t="shared" si="26"/>
        <v>30</v>
      </c>
      <c r="P372" s="9">
        <v>663536</v>
      </c>
      <c r="Q372" s="9" t="s">
        <v>889</v>
      </c>
      <c r="R372" s="7"/>
      <c r="S372" s="9">
        <v>0</v>
      </c>
      <c r="T372" s="12">
        <v>0</v>
      </c>
      <c r="U372" s="9">
        <v>1</v>
      </c>
      <c r="V372">
        <f t="shared" si="0"/>
        <v>2017</v>
      </c>
      <c r="W372">
        <f t="shared" si="1"/>
        <v>1</v>
      </c>
      <c r="X372">
        <f t="shared" si="2"/>
        <v>1</v>
      </c>
      <c r="AJ372" s="13"/>
      <c r="AK372" s="14"/>
      <c r="AP372" s="13"/>
      <c r="AQ372" s="14"/>
      <c r="AT372" t="e">
        <f>VLOOKUP(A372,'Repeat TJ List'!A:A,1,FALSE)</f>
        <v>#N/A</v>
      </c>
    </row>
    <row r="373" spans="1:46" ht="13">
      <c r="A373" s="7" t="s">
        <v>890</v>
      </c>
      <c r="B373" s="78" t="str">
        <f t="shared" si="23"/>
        <v>Nick</v>
      </c>
      <c r="C373" s="78" t="str">
        <f t="shared" si="24"/>
        <v>Meservey</v>
      </c>
      <c r="D373" s="78" t="str">
        <f t="shared" si="25"/>
        <v>meserni</v>
      </c>
      <c r="E373" s="15">
        <v>42736</v>
      </c>
      <c r="F373" s="9" t="s">
        <v>52</v>
      </c>
      <c r="G373" s="9" t="s">
        <v>63</v>
      </c>
      <c r="H373" s="9" t="s">
        <v>37</v>
      </c>
      <c r="I373" s="9" t="s">
        <v>53</v>
      </c>
      <c r="J373" s="9" t="s">
        <v>39</v>
      </c>
      <c r="K373" s="9" t="s">
        <v>220</v>
      </c>
      <c r="L373" s="9" t="s">
        <v>891</v>
      </c>
      <c r="M373" s="9">
        <v>21</v>
      </c>
      <c r="N373" s="11">
        <v>43301</v>
      </c>
      <c r="O373" s="32">
        <f t="shared" si="26"/>
        <v>19</v>
      </c>
      <c r="P373" s="9">
        <v>669215</v>
      </c>
      <c r="Q373" s="9" t="s">
        <v>892</v>
      </c>
      <c r="R373" s="7"/>
      <c r="S373" s="9">
        <v>0</v>
      </c>
      <c r="T373" s="12">
        <v>0</v>
      </c>
      <c r="U373" s="9">
        <v>1</v>
      </c>
      <c r="V373">
        <f t="shared" si="0"/>
        <v>2017</v>
      </c>
      <c r="W373">
        <f t="shared" si="1"/>
        <v>1</v>
      </c>
      <c r="X373">
        <f t="shared" si="2"/>
        <v>1</v>
      </c>
      <c r="AJ373" s="13"/>
      <c r="AK373" s="14"/>
      <c r="AP373" s="13"/>
      <c r="AQ373" s="14"/>
      <c r="AT373" t="e">
        <f>VLOOKUP(A373,'Repeat TJ List'!A:A,1,FALSE)</f>
        <v>#N/A</v>
      </c>
    </row>
    <row r="374" spans="1:46" ht="13">
      <c r="A374" s="7" t="s">
        <v>893</v>
      </c>
      <c r="B374" s="78" t="str">
        <f t="shared" si="23"/>
        <v>Corey</v>
      </c>
      <c r="C374" s="78" t="str">
        <f t="shared" si="24"/>
        <v>Zangari</v>
      </c>
      <c r="D374" s="78" t="str">
        <f t="shared" si="25"/>
        <v>zangaco</v>
      </c>
      <c r="E374" s="8">
        <v>42736</v>
      </c>
      <c r="F374" s="9" t="s">
        <v>62</v>
      </c>
      <c r="G374" s="9" t="s">
        <v>128</v>
      </c>
      <c r="H374" s="9" t="s">
        <v>888</v>
      </c>
      <c r="I374" s="9" t="s">
        <v>38</v>
      </c>
      <c r="J374" s="9" t="s">
        <v>39</v>
      </c>
      <c r="K374" s="9" t="s">
        <v>122</v>
      </c>
      <c r="L374" s="9"/>
      <c r="M374" s="9">
        <v>20</v>
      </c>
      <c r="N374" s="11">
        <v>43280</v>
      </c>
      <c r="O374" s="32">
        <f t="shared" si="26"/>
        <v>18</v>
      </c>
      <c r="P374" s="9">
        <v>663543</v>
      </c>
      <c r="Q374" s="9" t="s">
        <v>894</v>
      </c>
      <c r="R374" s="7"/>
      <c r="S374" s="9">
        <v>0</v>
      </c>
      <c r="T374" s="12">
        <v>0</v>
      </c>
      <c r="U374" s="9">
        <v>1</v>
      </c>
      <c r="V374">
        <f t="shared" si="0"/>
        <v>2017</v>
      </c>
      <c r="W374">
        <f t="shared" si="1"/>
        <v>1</v>
      </c>
      <c r="X374">
        <f t="shared" si="2"/>
        <v>1</v>
      </c>
      <c r="AJ374" s="13"/>
      <c r="AK374" s="14"/>
      <c r="AP374" s="13"/>
      <c r="AQ374" s="14"/>
      <c r="AT374" t="e">
        <f>VLOOKUP(A374,'Repeat TJ List'!A:A,1,FALSE)</f>
        <v>#N/A</v>
      </c>
    </row>
    <row r="375" spans="1:46" ht="13">
      <c r="A375" s="7" t="s">
        <v>895</v>
      </c>
      <c r="B375" s="78" t="str">
        <f t="shared" si="23"/>
        <v>Sarkis</v>
      </c>
      <c r="C375" s="78" t="str">
        <f t="shared" si="24"/>
        <v>Ohanian</v>
      </c>
      <c r="D375" s="78" t="str">
        <f t="shared" si="25"/>
        <v>ohanisa</v>
      </c>
      <c r="E375" s="8">
        <v>42736</v>
      </c>
      <c r="F375" s="9" t="s">
        <v>187</v>
      </c>
      <c r="G375" s="9" t="s">
        <v>91</v>
      </c>
      <c r="H375" s="9" t="s">
        <v>37</v>
      </c>
      <c r="I375" s="9" t="s">
        <v>38</v>
      </c>
      <c r="J375" s="9" t="s">
        <v>39</v>
      </c>
      <c r="K375" s="9" t="s">
        <v>58</v>
      </c>
      <c r="L375" s="9" t="s">
        <v>896</v>
      </c>
      <c r="M375" s="9">
        <v>23</v>
      </c>
      <c r="N375" s="11">
        <v>43210</v>
      </c>
      <c r="O375" s="32">
        <f t="shared" si="26"/>
        <v>16</v>
      </c>
      <c r="P375" s="9">
        <v>656810</v>
      </c>
      <c r="Q375" s="9" t="s">
        <v>897</v>
      </c>
      <c r="R375" s="7"/>
      <c r="S375" s="9">
        <v>0</v>
      </c>
      <c r="T375" s="12">
        <v>0</v>
      </c>
      <c r="U375" s="9">
        <v>1</v>
      </c>
      <c r="V375">
        <f t="shared" si="0"/>
        <v>2017</v>
      </c>
      <c r="W375">
        <f t="shared" si="1"/>
        <v>1</v>
      </c>
      <c r="X375">
        <f t="shared" si="2"/>
        <v>1</v>
      </c>
      <c r="AC375" s="15">
        <v>43197</v>
      </c>
      <c r="AJ375" s="13"/>
      <c r="AK375" s="14"/>
      <c r="AP375" s="13"/>
      <c r="AQ375" s="14"/>
      <c r="AT375" t="e">
        <f>VLOOKUP(A375,'Repeat TJ List'!A:A,1,FALSE)</f>
        <v>#N/A</v>
      </c>
    </row>
    <row r="376" spans="1:46" ht="13">
      <c r="A376" s="7" t="s">
        <v>898</v>
      </c>
      <c r="B376" s="78" t="str">
        <f t="shared" si="23"/>
        <v>Andy</v>
      </c>
      <c r="C376" s="78" t="str">
        <f t="shared" si="24"/>
        <v>Cox</v>
      </c>
      <c r="D376" s="78" t="str">
        <f t="shared" si="25"/>
        <v>coxan</v>
      </c>
      <c r="E376" s="8">
        <v>42736</v>
      </c>
      <c r="F376" s="9" t="s">
        <v>187</v>
      </c>
      <c r="G376" s="9" t="s">
        <v>115</v>
      </c>
      <c r="H376" s="9" t="s">
        <v>37</v>
      </c>
      <c r="I376" s="9" t="s">
        <v>53</v>
      </c>
      <c r="J376" s="9" t="s">
        <v>39</v>
      </c>
      <c r="K376" s="9" t="s">
        <v>312</v>
      </c>
      <c r="L376" s="9" t="s">
        <v>312</v>
      </c>
      <c r="M376" s="9">
        <v>23</v>
      </c>
      <c r="N376" s="11">
        <v>43288</v>
      </c>
      <c r="O376" s="32">
        <f t="shared" si="26"/>
        <v>18</v>
      </c>
      <c r="P376" s="9">
        <v>665141</v>
      </c>
      <c r="Q376" s="9" t="s">
        <v>899</v>
      </c>
      <c r="R376" s="7"/>
      <c r="S376" s="9">
        <v>0</v>
      </c>
      <c r="T376" s="12">
        <v>0</v>
      </c>
      <c r="U376" s="9">
        <v>1</v>
      </c>
      <c r="V376">
        <f t="shared" si="0"/>
        <v>2017</v>
      </c>
      <c r="W376">
        <f t="shared" si="1"/>
        <v>1</v>
      </c>
      <c r="X376">
        <f t="shared" si="2"/>
        <v>1</v>
      </c>
      <c r="AC376" s="15">
        <v>43271</v>
      </c>
      <c r="AJ376" s="13"/>
      <c r="AK376" s="14"/>
      <c r="AP376" s="13"/>
      <c r="AQ376" s="14"/>
      <c r="AT376" t="e">
        <f>VLOOKUP(A376,'Repeat TJ List'!A:A,1,FALSE)</f>
        <v>#N/A</v>
      </c>
    </row>
    <row r="377" spans="1:46" ht="13">
      <c r="A377" s="7" t="s">
        <v>900</v>
      </c>
      <c r="B377" s="78" t="str">
        <f t="shared" si="23"/>
        <v>Nick</v>
      </c>
      <c r="C377" s="78" t="str">
        <f t="shared" si="24"/>
        <v>Hanson</v>
      </c>
      <c r="D377" s="78" t="str">
        <f t="shared" si="25"/>
        <v>hansoni</v>
      </c>
      <c r="E377" s="8">
        <v>42736</v>
      </c>
      <c r="F377" s="9" t="s">
        <v>187</v>
      </c>
      <c r="G377" s="9" t="s">
        <v>128</v>
      </c>
      <c r="H377" s="9" t="s">
        <v>37</v>
      </c>
      <c r="I377" s="9" t="s">
        <v>38</v>
      </c>
      <c r="J377" s="9" t="s">
        <v>39</v>
      </c>
      <c r="K377" s="9" t="s">
        <v>179</v>
      </c>
      <c r="L377" s="9"/>
      <c r="M377" s="9">
        <v>19</v>
      </c>
      <c r="N377" s="11">
        <v>43300</v>
      </c>
      <c r="O377" s="32">
        <f t="shared" si="26"/>
        <v>19</v>
      </c>
      <c r="P377" s="9">
        <v>666190</v>
      </c>
      <c r="Q377" s="9" t="s">
        <v>901</v>
      </c>
      <c r="R377" s="7"/>
      <c r="S377" s="9">
        <v>0</v>
      </c>
      <c r="T377" s="12">
        <v>0</v>
      </c>
      <c r="U377" s="9">
        <v>1</v>
      </c>
      <c r="V377">
        <f t="shared" si="0"/>
        <v>2017</v>
      </c>
      <c r="W377">
        <f t="shared" si="1"/>
        <v>1</v>
      </c>
      <c r="X377">
        <f t="shared" si="2"/>
        <v>1</v>
      </c>
      <c r="AJ377" s="13"/>
      <c r="AK377" s="14"/>
      <c r="AP377" s="13"/>
      <c r="AQ377" s="14"/>
      <c r="AT377" t="e">
        <f>VLOOKUP(A377,'Repeat TJ List'!A:A,1,FALSE)</f>
        <v>#N/A</v>
      </c>
    </row>
    <row r="378" spans="1:46" ht="13">
      <c r="A378" s="7" t="s">
        <v>902</v>
      </c>
      <c r="B378" s="78" t="str">
        <f t="shared" si="23"/>
        <v>Andrew</v>
      </c>
      <c r="C378" s="78" t="str">
        <f t="shared" si="24"/>
        <v>Wright</v>
      </c>
      <c r="D378" s="78" t="str">
        <f t="shared" si="25"/>
        <v>wrighan</v>
      </c>
      <c r="E378" s="8">
        <v>42736</v>
      </c>
      <c r="F378" s="9" t="s">
        <v>187</v>
      </c>
      <c r="G378" s="9" t="s">
        <v>128</v>
      </c>
      <c r="H378" s="9" t="s">
        <v>37</v>
      </c>
      <c r="I378" s="9" t="s">
        <v>53</v>
      </c>
      <c r="J378" s="9" t="s">
        <v>39</v>
      </c>
      <c r="K378" s="9" t="s">
        <v>45</v>
      </c>
      <c r="L378" s="9" t="s">
        <v>903</v>
      </c>
      <c r="M378" s="9">
        <v>22</v>
      </c>
      <c r="N378" s="11"/>
      <c r="O378" s="32" t="str">
        <f t="shared" si="26"/>
        <v/>
      </c>
      <c r="P378" s="9">
        <v>642228</v>
      </c>
      <c r="Q378" s="9" t="s">
        <v>904</v>
      </c>
      <c r="R378" s="7"/>
      <c r="S378" s="9">
        <v>0</v>
      </c>
      <c r="T378" s="12">
        <v>0</v>
      </c>
      <c r="U378" s="9">
        <v>1</v>
      </c>
      <c r="V378">
        <f t="shared" si="0"/>
        <v>2017</v>
      </c>
      <c r="W378">
        <f t="shared" si="1"/>
        <v>1</v>
      </c>
      <c r="X378">
        <f t="shared" si="2"/>
        <v>1</v>
      </c>
      <c r="AJ378" s="13"/>
      <c r="AK378" s="14"/>
      <c r="AP378" s="13"/>
      <c r="AQ378" s="14"/>
      <c r="AT378" t="e">
        <f>VLOOKUP(A378,'Repeat TJ List'!A:A,1,FALSE)</f>
        <v>#N/A</v>
      </c>
    </row>
    <row r="379" spans="1:46" ht="13">
      <c r="A379" s="7" t="s">
        <v>905</v>
      </c>
      <c r="B379" s="78" t="str">
        <f t="shared" si="23"/>
        <v>Javier</v>
      </c>
      <c r="C379" s="78" t="str">
        <f t="shared" si="24"/>
        <v>Medina</v>
      </c>
      <c r="D379" s="78" t="str">
        <f t="shared" si="25"/>
        <v>medinja</v>
      </c>
      <c r="E379" s="8">
        <v>42736</v>
      </c>
      <c r="F379" s="9" t="s">
        <v>44</v>
      </c>
      <c r="G379" s="9" t="s">
        <v>165</v>
      </c>
      <c r="H379" s="9" t="s">
        <v>37</v>
      </c>
      <c r="I379" s="9" t="s">
        <v>38</v>
      </c>
      <c r="J379" s="9" t="s">
        <v>82</v>
      </c>
      <c r="K379" s="9"/>
      <c r="L379" s="9"/>
      <c r="M379" s="9">
        <v>20</v>
      </c>
      <c r="N379" s="11">
        <v>43267</v>
      </c>
      <c r="O379" s="32">
        <f t="shared" si="26"/>
        <v>17</v>
      </c>
      <c r="P379" s="9">
        <v>663900</v>
      </c>
      <c r="Q379" s="9" t="s">
        <v>906</v>
      </c>
      <c r="R379" s="7"/>
      <c r="S379" s="9">
        <v>0</v>
      </c>
      <c r="T379" s="12">
        <v>0</v>
      </c>
      <c r="U379" s="9">
        <v>1</v>
      </c>
      <c r="V379">
        <f t="shared" si="0"/>
        <v>2017</v>
      </c>
      <c r="W379">
        <f t="shared" si="1"/>
        <v>1</v>
      </c>
      <c r="X379">
        <f t="shared" si="2"/>
        <v>1</v>
      </c>
      <c r="AJ379" s="13"/>
      <c r="AK379" s="14"/>
      <c r="AP379" s="13"/>
      <c r="AQ379" s="14"/>
      <c r="AT379" t="e">
        <f>VLOOKUP(A379,'Repeat TJ List'!A:A,1,FALSE)</f>
        <v>#N/A</v>
      </c>
    </row>
    <row r="380" spans="1:46" ht="13">
      <c r="A380" s="7" t="s">
        <v>907</v>
      </c>
      <c r="B380" s="78" t="str">
        <f t="shared" si="23"/>
        <v>Alex</v>
      </c>
      <c r="C380" s="78" t="str">
        <f t="shared" si="24"/>
        <v>Haynes</v>
      </c>
      <c r="D380" s="78" t="str">
        <f t="shared" si="25"/>
        <v>hayneal</v>
      </c>
      <c r="E380" s="15">
        <v>42736</v>
      </c>
      <c r="F380" s="9" t="s">
        <v>44</v>
      </c>
      <c r="G380" s="9" t="s">
        <v>158</v>
      </c>
      <c r="H380" s="9" t="s">
        <v>37</v>
      </c>
      <c r="I380" s="9" t="s">
        <v>38</v>
      </c>
      <c r="J380" s="9" t="s">
        <v>39</v>
      </c>
      <c r="K380" s="9" t="s">
        <v>312</v>
      </c>
      <c r="L380" s="9" t="s">
        <v>586</v>
      </c>
      <c r="M380" s="9">
        <v>20</v>
      </c>
      <c r="N380" s="11">
        <v>43639</v>
      </c>
      <c r="O380" s="32">
        <f t="shared" si="26"/>
        <v>30</v>
      </c>
      <c r="P380" s="9">
        <v>669936</v>
      </c>
      <c r="Q380" s="9" t="s">
        <v>908</v>
      </c>
      <c r="R380" s="7"/>
      <c r="S380" s="9">
        <v>0</v>
      </c>
      <c r="T380" s="12">
        <v>0</v>
      </c>
      <c r="U380" s="9">
        <v>1</v>
      </c>
      <c r="V380">
        <f t="shared" si="0"/>
        <v>2017</v>
      </c>
      <c r="W380">
        <f t="shared" si="1"/>
        <v>1</v>
      </c>
      <c r="X380">
        <f t="shared" si="2"/>
        <v>1</v>
      </c>
      <c r="AC380" s="15"/>
      <c r="AJ380" s="13"/>
      <c r="AK380" s="14"/>
      <c r="AP380" s="13"/>
      <c r="AQ380" s="14"/>
      <c r="AT380" t="e">
        <f>VLOOKUP(A380,'Repeat TJ List'!A:A,1,FALSE)</f>
        <v>#N/A</v>
      </c>
    </row>
    <row r="381" spans="1:46" ht="13">
      <c r="A381" s="7" t="s">
        <v>909</v>
      </c>
      <c r="B381" s="78" t="str">
        <f t="shared" si="23"/>
        <v>Blair</v>
      </c>
      <c r="C381" s="78" t="str">
        <f t="shared" si="24"/>
        <v>Calvo</v>
      </c>
      <c r="D381" s="78" t="str">
        <f t="shared" si="25"/>
        <v>calvobl</v>
      </c>
      <c r="E381" s="15">
        <v>42736</v>
      </c>
      <c r="F381" s="9" t="s">
        <v>44</v>
      </c>
      <c r="G381" s="9" t="s">
        <v>63</v>
      </c>
      <c r="H381" s="9" t="s">
        <v>37</v>
      </c>
      <c r="I381" s="9" t="s">
        <v>38</v>
      </c>
      <c r="J381" s="9" t="s">
        <v>39</v>
      </c>
      <c r="K381" s="9" t="s">
        <v>58</v>
      </c>
      <c r="L381" s="9" t="s">
        <v>910</v>
      </c>
      <c r="M381" s="9">
        <v>21</v>
      </c>
      <c r="N381" s="11">
        <v>43634</v>
      </c>
      <c r="O381" s="32">
        <f t="shared" si="26"/>
        <v>30</v>
      </c>
      <c r="P381" s="9">
        <v>663971</v>
      </c>
      <c r="Q381" s="9" t="s">
        <v>911</v>
      </c>
      <c r="R381" s="7"/>
      <c r="S381" s="9">
        <v>0</v>
      </c>
      <c r="T381" s="12">
        <v>0</v>
      </c>
      <c r="U381" s="9">
        <v>1</v>
      </c>
      <c r="V381">
        <f t="shared" si="0"/>
        <v>2017</v>
      </c>
      <c r="W381">
        <f t="shared" si="1"/>
        <v>1</v>
      </c>
      <c r="X381">
        <f t="shared" si="2"/>
        <v>1</v>
      </c>
      <c r="AC381" s="15"/>
      <c r="AJ381" s="13"/>
      <c r="AK381" s="14"/>
      <c r="AP381" s="13"/>
      <c r="AQ381" s="14"/>
      <c r="AT381" t="e">
        <f>VLOOKUP(A381,'Repeat TJ List'!A:A,1,FALSE)</f>
        <v>#N/A</v>
      </c>
    </row>
    <row r="382" spans="1:46" ht="13">
      <c r="A382" s="7" t="s">
        <v>912</v>
      </c>
      <c r="B382" s="78" t="str">
        <f t="shared" si="23"/>
        <v>Jose</v>
      </c>
      <c r="C382" s="78" t="str">
        <f t="shared" si="24"/>
        <v>Urquidy</v>
      </c>
      <c r="D382" s="78" t="str">
        <f t="shared" si="25"/>
        <v>urquijo</v>
      </c>
      <c r="E382" s="8">
        <v>42736</v>
      </c>
      <c r="F382" s="9" t="s">
        <v>121</v>
      </c>
      <c r="G382" s="9" t="s">
        <v>91</v>
      </c>
      <c r="H382" s="9" t="s">
        <v>37</v>
      </c>
      <c r="I382" s="9" t="s">
        <v>38</v>
      </c>
      <c r="J382" s="9" t="s">
        <v>82</v>
      </c>
      <c r="K382" s="9"/>
      <c r="L382" s="9"/>
      <c r="M382" s="9">
        <v>22</v>
      </c>
      <c r="N382" s="11">
        <v>43295</v>
      </c>
      <c r="O382" s="32">
        <f t="shared" si="26"/>
        <v>18</v>
      </c>
      <c r="P382" s="9">
        <v>664353</v>
      </c>
      <c r="Q382" s="9">
        <v>18413</v>
      </c>
      <c r="R382" s="7"/>
      <c r="S382" s="9">
        <v>0</v>
      </c>
      <c r="T382" s="12">
        <v>0</v>
      </c>
      <c r="U382" s="9">
        <v>1</v>
      </c>
      <c r="V382">
        <f t="shared" si="0"/>
        <v>2017</v>
      </c>
      <c r="W382">
        <f t="shared" si="1"/>
        <v>1</v>
      </c>
      <c r="X382">
        <f t="shared" si="2"/>
        <v>1</v>
      </c>
      <c r="AC382" s="15">
        <v>43272</v>
      </c>
      <c r="AJ382" s="13"/>
      <c r="AK382" s="14"/>
      <c r="AP382" s="13"/>
      <c r="AQ382" s="14"/>
      <c r="AT382" t="e">
        <f>VLOOKUP(A382,'Repeat TJ List'!A:A,1,FALSE)</f>
        <v>#N/A</v>
      </c>
    </row>
    <row r="383" spans="1:46" ht="13">
      <c r="A383" s="7" t="s">
        <v>913</v>
      </c>
      <c r="B383" s="78" t="str">
        <f t="shared" si="23"/>
        <v>C.J.</v>
      </c>
      <c r="C383" s="78" t="str">
        <f t="shared" si="24"/>
        <v>Stubbs</v>
      </c>
      <c r="D383" s="78" t="str">
        <f t="shared" si="25"/>
        <v>stubbc.</v>
      </c>
      <c r="E383" s="8">
        <v>42736</v>
      </c>
      <c r="F383" s="9" t="s">
        <v>121</v>
      </c>
      <c r="G383" s="9" t="s">
        <v>63</v>
      </c>
      <c r="H383" s="9" t="s">
        <v>37</v>
      </c>
      <c r="I383" s="9" t="s">
        <v>38</v>
      </c>
      <c r="J383" s="9" t="s">
        <v>39</v>
      </c>
      <c r="K383" s="9" t="s">
        <v>45</v>
      </c>
      <c r="L383" s="9" t="s">
        <v>903</v>
      </c>
      <c r="M383" s="9">
        <v>20</v>
      </c>
      <c r="N383" s="11">
        <v>43636</v>
      </c>
      <c r="O383" s="32">
        <f t="shared" si="26"/>
        <v>30</v>
      </c>
      <c r="P383" s="9">
        <v>667690</v>
      </c>
      <c r="Q383" s="9" t="s">
        <v>914</v>
      </c>
      <c r="R383" s="7"/>
      <c r="S383" s="9">
        <v>0</v>
      </c>
      <c r="T383" s="12">
        <v>0</v>
      </c>
      <c r="U383" s="9">
        <v>1</v>
      </c>
      <c r="V383">
        <f t="shared" si="0"/>
        <v>2017</v>
      </c>
      <c r="W383">
        <f t="shared" si="1"/>
        <v>1</v>
      </c>
      <c r="X383">
        <f t="shared" si="2"/>
        <v>1</v>
      </c>
      <c r="AC383" s="15"/>
      <c r="AJ383" s="13"/>
      <c r="AK383" s="14"/>
      <c r="AP383" s="13"/>
      <c r="AQ383" s="14"/>
      <c r="AT383" t="e">
        <f>VLOOKUP(A383,'Repeat TJ List'!A:A,1,FALSE)</f>
        <v>#N/A</v>
      </c>
    </row>
    <row r="384" spans="1:46" ht="13">
      <c r="A384" s="7" t="s">
        <v>915</v>
      </c>
      <c r="B384" s="78" t="str">
        <f t="shared" si="23"/>
        <v>Andrew</v>
      </c>
      <c r="C384" s="78" t="str">
        <f t="shared" si="24"/>
        <v>Edwards</v>
      </c>
      <c r="D384" s="78" t="str">
        <f t="shared" si="25"/>
        <v>edwaran</v>
      </c>
      <c r="E384" s="8">
        <v>42736</v>
      </c>
      <c r="F384" s="9" t="s">
        <v>329</v>
      </c>
      <c r="G384" s="9" t="s">
        <v>84</v>
      </c>
      <c r="H384" s="9" t="s">
        <v>37</v>
      </c>
      <c r="I384" s="9" t="s">
        <v>38</v>
      </c>
      <c r="J384" s="9" t="s">
        <v>39</v>
      </c>
      <c r="K384" s="9" t="s">
        <v>337</v>
      </c>
      <c r="L384" s="9" t="s">
        <v>916</v>
      </c>
      <c r="M384" s="9">
        <v>25</v>
      </c>
      <c r="N384" s="11"/>
      <c r="O384" s="32" t="str">
        <f t="shared" si="26"/>
        <v/>
      </c>
      <c r="P384" s="9">
        <v>643294</v>
      </c>
      <c r="Q384" s="9" t="s">
        <v>917</v>
      </c>
      <c r="R384" s="7"/>
      <c r="S384" s="9">
        <v>0</v>
      </c>
      <c r="T384" s="12">
        <v>0</v>
      </c>
      <c r="U384" s="9">
        <v>1</v>
      </c>
      <c r="V384">
        <f t="shared" si="0"/>
        <v>2017</v>
      </c>
      <c r="W384">
        <f t="shared" si="1"/>
        <v>1</v>
      </c>
      <c r="X384">
        <f t="shared" si="2"/>
        <v>1</v>
      </c>
      <c r="AC384" s="15">
        <v>43325</v>
      </c>
      <c r="AJ384" s="13"/>
      <c r="AK384" s="14"/>
      <c r="AP384" s="13"/>
      <c r="AQ384" s="14"/>
      <c r="AT384" t="e">
        <f>VLOOKUP(A384,'Repeat TJ List'!A:A,1,FALSE)</f>
        <v>#N/A</v>
      </c>
    </row>
    <row r="385" spans="1:46" ht="13">
      <c r="A385" s="7" t="s">
        <v>918</v>
      </c>
      <c r="B385" s="78" t="str">
        <f t="shared" si="23"/>
        <v>Stiward</v>
      </c>
      <c r="C385" s="78" t="str">
        <f t="shared" si="24"/>
        <v>Aquino</v>
      </c>
      <c r="D385" s="78" t="str">
        <f t="shared" si="25"/>
        <v>aquinst</v>
      </c>
      <c r="E385" s="8">
        <v>42736</v>
      </c>
      <c r="F385" s="9" t="s">
        <v>35</v>
      </c>
      <c r="G385" s="9" t="s">
        <v>128</v>
      </c>
      <c r="H385" s="9" t="s">
        <v>37</v>
      </c>
      <c r="I385" s="9" t="s">
        <v>38</v>
      </c>
      <c r="J385" s="9" t="s">
        <v>108</v>
      </c>
      <c r="K385" s="9"/>
      <c r="L385" s="9"/>
      <c r="M385" s="9">
        <v>18</v>
      </c>
      <c r="N385" s="11">
        <v>43638</v>
      </c>
      <c r="O385" s="32">
        <f t="shared" si="26"/>
        <v>30</v>
      </c>
      <c r="P385" s="9">
        <v>666766</v>
      </c>
      <c r="Q385" s="9" t="s">
        <v>919</v>
      </c>
      <c r="R385" s="7"/>
      <c r="S385" s="9">
        <v>0</v>
      </c>
      <c r="T385" s="12">
        <v>0</v>
      </c>
      <c r="U385" s="9">
        <v>1</v>
      </c>
      <c r="V385">
        <f t="shared" si="0"/>
        <v>2017</v>
      </c>
      <c r="W385">
        <f t="shared" si="1"/>
        <v>1</v>
      </c>
      <c r="X385">
        <f t="shared" si="2"/>
        <v>1</v>
      </c>
      <c r="AC385" s="15">
        <v>43638</v>
      </c>
      <c r="AJ385" s="13"/>
      <c r="AK385" s="14"/>
      <c r="AP385" s="13"/>
      <c r="AQ385" s="14"/>
      <c r="AT385" t="e">
        <f>VLOOKUP(A385,'Repeat TJ List'!A:A,1,FALSE)</f>
        <v>#N/A</v>
      </c>
    </row>
    <row r="386" spans="1:46" ht="13">
      <c r="A386" s="7" t="s">
        <v>920</v>
      </c>
      <c r="B386" s="78" t="str">
        <f t="shared" si="23"/>
        <v>Victor</v>
      </c>
      <c r="C386" s="78" t="str">
        <f t="shared" si="24"/>
        <v>Gonzalez</v>
      </c>
      <c r="D386" s="78" t="str">
        <f t="shared" si="25"/>
        <v>gonzavi</v>
      </c>
      <c r="E386" s="15">
        <v>42736</v>
      </c>
      <c r="F386" s="9" t="s">
        <v>306</v>
      </c>
      <c r="G386" s="9" t="s">
        <v>115</v>
      </c>
      <c r="H386" s="9" t="s">
        <v>37</v>
      </c>
      <c r="I386" s="9" t="s">
        <v>53</v>
      </c>
      <c r="J386" s="9" t="s">
        <v>82</v>
      </c>
      <c r="K386" s="9"/>
      <c r="L386" s="9"/>
      <c r="M386" s="9">
        <v>21</v>
      </c>
      <c r="N386" s="11">
        <v>43262</v>
      </c>
      <c r="O386" s="32">
        <f t="shared" si="26"/>
        <v>17</v>
      </c>
      <c r="P386" s="9">
        <v>624647</v>
      </c>
      <c r="Q386" s="9" t="s">
        <v>921</v>
      </c>
      <c r="R386" s="7"/>
      <c r="S386" s="9">
        <v>0</v>
      </c>
      <c r="T386" s="12">
        <v>0</v>
      </c>
      <c r="U386" s="9">
        <v>1</v>
      </c>
      <c r="V386">
        <f t="shared" si="0"/>
        <v>2017</v>
      </c>
      <c r="W386">
        <f t="shared" si="1"/>
        <v>1</v>
      </c>
      <c r="X386">
        <f t="shared" si="2"/>
        <v>1</v>
      </c>
      <c r="AC386" s="15">
        <v>43262</v>
      </c>
      <c r="AJ386" s="13"/>
      <c r="AK386" s="14"/>
      <c r="AP386" s="13"/>
      <c r="AQ386" s="14"/>
      <c r="AT386" t="e">
        <f>VLOOKUP(A386,'Repeat TJ List'!A:A,1,FALSE)</f>
        <v>#N/A</v>
      </c>
    </row>
    <row r="387" spans="1:46" ht="13">
      <c r="A387" s="7" t="s">
        <v>922</v>
      </c>
      <c r="B387" s="78" t="str">
        <f t="shared" ref="B387:B450" si="27">LEFT(A387,SEARCH(" ",A387,1)-1)</f>
        <v>Nick</v>
      </c>
      <c r="C387" s="78" t="str">
        <f t="shared" ref="C387:C450" si="28">MID(A387,SEARCH(" ",A387,1)+1,LEN(A387))</f>
        <v>Robertson</v>
      </c>
      <c r="D387" s="78" t="str">
        <f t="shared" ref="D387:D450" si="29">LEFT(LOWER((C387)),5)&amp;LEFT(LOWER(B387),2)</f>
        <v>roberni</v>
      </c>
      <c r="E387" s="15">
        <v>42736</v>
      </c>
      <c r="F387" s="9" t="s">
        <v>306</v>
      </c>
      <c r="G387" s="9" t="s">
        <v>158</v>
      </c>
      <c r="H387" s="9" t="s">
        <v>37</v>
      </c>
      <c r="I387" s="9" t="s">
        <v>38</v>
      </c>
      <c r="J387" s="9" t="s">
        <v>39</v>
      </c>
      <c r="K387" s="9" t="s">
        <v>302</v>
      </c>
      <c r="L387" s="9" t="s">
        <v>923</v>
      </c>
      <c r="M387" s="9">
        <v>19</v>
      </c>
      <c r="N387" s="11">
        <v>43647</v>
      </c>
      <c r="O387" s="32">
        <f t="shared" si="26"/>
        <v>30</v>
      </c>
      <c r="P387" s="9">
        <v>687798</v>
      </c>
      <c r="Q387" s="9" t="s">
        <v>924</v>
      </c>
      <c r="R387" s="7"/>
      <c r="S387" s="9">
        <v>0</v>
      </c>
      <c r="T387" s="12">
        <v>0</v>
      </c>
      <c r="U387" s="9">
        <v>1</v>
      </c>
      <c r="V387">
        <f t="shared" si="0"/>
        <v>2017</v>
      </c>
      <c r="W387">
        <f t="shared" si="1"/>
        <v>1</v>
      </c>
      <c r="X387">
        <f t="shared" si="2"/>
        <v>1</v>
      </c>
      <c r="AJ387" s="13"/>
      <c r="AK387" s="14"/>
      <c r="AP387" s="13"/>
      <c r="AQ387" s="14"/>
      <c r="AT387" t="e">
        <f>VLOOKUP(A387,'Repeat TJ List'!A:A,1,FALSE)</f>
        <v>#N/A</v>
      </c>
    </row>
    <row r="388" spans="1:46" ht="13">
      <c r="A388" s="7" t="s">
        <v>925</v>
      </c>
      <c r="B388" s="78" t="str">
        <f t="shared" si="27"/>
        <v>Joe</v>
      </c>
      <c r="C388" s="78" t="str">
        <f t="shared" si="28"/>
        <v>Mortillaro</v>
      </c>
      <c r="D388" s="78" t="str">
        <f t="shared" si="29"/>
        <v>mortijo</v>
      </c>
      <c r="E388" s="8">
        <v>42736</v>
      </c>
      <c r="F388" s="9" t="s">
        <v>306</v>
      </c>
      <c r="G388" s="9" t="s">
        <v>128</v>
      </c>
      <c r="H388" s="9" t="s">
        <v>37</v>
      </c>
      <c r="I388" s="9" t="s">
        <v>38</v>
      </c>
      <c r="J388" s="9" t="s">
        <v>39</v>
      </c>
      <c r="K388" s="9" t="s">
        <v>101</v>
      </c>
      <c r="L388" s="9" t="s">
        <v>926</v>
      </c>
      <c r="M388" s="9">
        <v>23</v>
      </c>
      <c r="N388" s="11">
        <v>43288</v>
      </c>
      <c r="O388" s="32">
        <f t="shared" si="26"/>
        <v>18</v>
      </c>
      <c r="P388" s="9">
        <v>671805</v>
      </c>
      <c r="Q388" s="9" t="s">
        <v>927</v>
      </c>
      <c r="R388" s="7"/>
      <c r="S388" s="9">
        <v>0</v>
      </c>
      <c r="T388" s="12">
        <v>0</v>
      </c>
      <c r="U388" s="9">
        <v>1</v>
      </c>
      <c r="V388">
        <f t="shared" si="0"/>
        <v>2017</v>
      </c>
      <c r="W388">
        <f t="shared" si="1"/>
        <v>1</v>
      </c>
      <c r="X388">
        <f t="shared" si="2"/>
        <v>1</v>
      </c>
      <c r="AJ388" s="13"/>
      <c r="AK388" s="14"/>
      <c r="AP388" s="13"/>
      <c r="AQ388" s="14"/>
      <c r="AT388" t="e">
        <f>VLOOKUP(A388,'Repeat TJ List'!A:A,1,FALSE)</f>
        <v>#N/A</v>
      </c>
    </row>
    <row r="389" spans="1:46" ht="13">
      <c r="A389" s="7" t="s">
        <v>928</v>
      </c>
      <c r="B389" s="78" t="str">
        <f t="shared" si="27"/>
        <v>Alec</v>
      </c>
      <c r="C389" s="78" t="str">
        <f t="shared" si="28"/>
        <v>Gamboa</v>
      </c>
      <c r="D389" s="78" t="str">
        <f t="shared" si="29"/>
        <v>gamboal</v>
      </c>
      <c r="E389" s="15">
        <v>42736</v>
      </c>
      <c r="F389" s="9" t="s">
        <v>306</v>
      </c>
      <c r="G389" s="9" t="s">
        <v>63</v>
      </c>
      <c r="H389" s="9" t="s">
        <v>37</v>
      </c>
      <c r="I389" s="9" t="s">
        <v>53</v>
      </c>
      <c r="J389" s="9" t="s">
        <v>39</v>
      </c>
      <c r="K389" s="9" t="s">
        <v>45</v>
      </c>
      <c r="L389" s="9" t="s">
        <v>929</v>
      </c>
      <c r="M389" s="9">
        <v>20</v>
      </c>
      <c r="N389" s="38">
        <v>43647</v>
      </c>
      <c r="O389" s="32">
        <f t="shared" si="26"/>
        <v>30</v>
      </c>
      <c r="P389" s="9">
        <v>687941</v>
      </c>
      <c r="Q389" s="9" t="s">
        <v>930</v>
      </c>
      <c r="S389" s="9">
        <v>0</v>
      </c>
      <c r="T389" s="12">
        <v>0</v>
      </c>
      <c r="U389" s="9">
        <v>1</v>
      </c>
      <c r="V389">
        <f t="shared" si="0"/>
        <v>2017</v>
      </c>
      <c r="W389">
        <f t="shared" si="1"/>
        <v>1</v>
      </c>
      <c r="X389">
        <f t="shared" si="2"/>
        <v>1</v>
      </c>
      <c r="AJ389" s="13"/>
      <c r="AK389" s="14"/>
      <c r="AP389" s="13"/>
      <c r="AQ389" s="14"/>
      <c r="AT389" t="e">
        <f>VLOOKUP(A389,'Repeat TJ List'!A:A,1,FALSE)</f>
        <v>#N/A</v>
      </c>
    </row>
    <row r="390" spans="1:46" ht="13">
      <c r="A390" s="7" t="s">
        <v>931</v>
      </c>
      <c r="B390" s="78" t="str">
        <f t="shared" si="27"/>
        <v>Peyton</v>
      </c>
      <c r="C390" s="78" t="str">
        <f t="shared" si="28"/>
        <v>Burdick</v>
      </c>
      <c r="D390" s="78" t="str">
        <f t="shared" si="29"/>
        <v>burdipe</v>
      </c>
      <c r="E390" s="15">
        <v>42736</v>
      </c>
      <c r="F390" s="9" t="s">
        <v>157</v>
      </c>
      <c r="G390" s="9" t="s">
        <v>63</v>
      </c>
      <c r="H390" s="9" t="s">
        <v>131</v>
      </c>
      <c r="I390" s="9" t="s">
        <v>38</v>
      </c>
      <c r="J390" s="9" t="s">
        <v>39</v>
      </c>
      <c r="K390" s="9" t="s">
        <v>253</v>
      </c>
      <c r="L390" s="9" t="s">
        <v>932</v>
      </c>
      <c r="M390" s="9">
        <v>20</v>
      </c>
      <c r="N390" s="38">
        <v>43630</v>
      </c>
      <c r="O390" s="32">
        <f t="shared" si="26"/>
        <v>29</v>
      </c>
      <c r="P390" s="9">
        <v>680814</v>
      </c>
      <c r="Q390" s="9" t="s">
        <v>933</v>
      </c>
      <c r="S390" s="9">
        <v>0</v>
      </c>
      <c r="T390" s="12">
        <v>0</v>
      </c>
      <c r="U390" s="9">
        <v>1</v>
      </c>
      <c r="V390">
        <f t="shared" si="0"/>
        <v>2017</v>
      </c>
      <c r="W390">
        <f t="shared" si="1"/>
        <v>1</v>
      </c>
      <c r="X390">
        <f t="shared" si="2"/>
        <v>1</v>
      </c>
      <c r="AJ390" s="13"/>
      <c r="AK390" s="14"/>
      <c r="AP390" s="13"/>
      <c r="AQ390" s="14"/>
      <c r="AT390" t="e">
        <f>VLOOKUP(A390,'Repeat TJ List'!A:A,1,FALSE)</f>
        <v>#N/A</v>
      </c>
    </row>
    <row r="391" spans="1:46" ht="13">
      <c r="A391" s="7" t="s">
        <v>934</v>
      </c>
      <c r="B391" s="78" t="str">
        <f t="shared" si="27"/>
        <v>Josh</v>
      </c>
      <c r="C391" s="78" t="str">
        <f t="shared" si="28"/>
        <v>Simpson</v>
      </c>
      <c r="D391" s="78" t="str">
        <f t="shared" si="29"/>
        <v>simpsjo</v>
      </c>
      <c r="E391" s="15">
        <v>42736</v>
      </c>
      <c r="F391" s="9" t="s">
        <v>157</v>
      </c>
      <c r="G391" s="9" t="s">
        <v>63</v>
      </c>
      <c r="H391" s="9" t="s">
        <v>37</v>
      </c>
      <c r="I391" s="9" t="s">
        <v>53</v>
      </c>
      <c r="J391" s="9" t="s">
        <v>39</v>
      </c>
      <c r="K391" s="9" t="s">
        <v>96</v>
      </c>
      <c r="L391" s="9" t="s">
        <v>935</v>
      </c>
      <c r="M391" s="9">
        <v>19</v>
      </c>
      <c r="N391" s="38">
        <v>43643</v>
      </c>
      <c r="O391" s="32">
        <f t="shared" si="26"/>
        <v>30</v>
      </c>
      <c r="P391" s="9">
        <v>681006</v>
      </c>
      <c r="Q391" s="9" t="s">
        <v>936</v>
      </c>
      <c r="S391" s="9">
        <v>0</v>
      </c>
      <c r="T391" s="12">
        <v>0</v>
      </c>
      <c r="U391" s="9">
        <v>1</v>
      </c>
      <c r="V391">
        <f t="shared" si="0"/>
        <v>2017</v>
      </c>
      <c r="W391">
        <f t="shared" si="1"/>
        <v>1</v>
      </c>
      <c r="X391">
        <f t="shared" si="2"/>
        <v>1</v>
      </c>
      <c r="AJ391" s="13"/>
      <c r="AK391" s="14"/>
      <c r="AP391" s="13"/>
      <c r="AQ391" s="14"/>
      <c r="AT391" t="e">
        <f>VLOOKUP(A391,'Repeat TJ List'!A:A,1,FALSE)</f>
        <v>#N/A</v>
      </c>
    </row>
    <row r="392" spans="1:46" ht="13">
      <c r="A392" s="7" t="s">
        <v>937</v>
      </c>
      <c r="B392" s="78" t="str">
        <f t="shared" si="27"/>
        <v>Miguel</v>
      </c>
      <c r="C392" s="78" t="str">
        <f t="shared" si="28"/>
        <v>De Jesus</v>
      </c>
      <c r="D392" s="78" t="str">
        <f t="shared" si="29"/>
        <v>de jemi</v>
      </c>
      <c r="E392" s="15">
        <v>42736</v>
      </c>
      <c r="F392" s="9" t="s">
        <v>73</v>
      </c>
      <c r="G392" s="9" t="s">
        <v>128</v>
      </c>
      <c r="H392" s="9" t="s">
        <v>37</v>
      </c>
      <c r="I392" s="9" t="s">
        <v>38</v>
      </c>
      <c r="J392" s="9" t="s">
        <v>108</v>
      </c>
      <c r="K392" s="9"/>
      <c r="L392" s="9"/>
      <c r="M392" s="9">
        <v>21</v>
      </c>
      <c r="N392" s="26"/>
      <c r="O392" s="32" t="str">
        <f t="shared" si="26"/>
        <v/>
      </c>
      <c r="P392" s="9">
        <v>660666</v>
      </c>
      <c r="Q392" s="9" t="s">
        <v>938</v>
      </c>
      <c r="S392" s="9">
        <v>0</v>
      </c>
      <c r="T392" s="12">
        <v>0</v>
      </c>
      <c r="U392" s="9">
        <v>1</v>
      </c>
      <c r="V392">
        <f t="shared" si="0"/>
        <v>2017</v>
      </c>
      <c r="W392">
        <f t="shared" si="1"/>
        <v>1</v>
      </c>
      <c r="X392">
        <f t="shared" si="2"/>
        <v>1</v>
      </c>
      <c r="AJ392" s="13"/>
      <c r="AK392" s="14"/>
      <c r="AP392" s="13"/>
      <c r="AQ392" s="14"/>
      <c r="AT392" t="e">
        <f>VLOOKUP(A392,'Repeat TJ List'!A:A,1,FALSE)</f>
        <v>#N/A</v>
      </c>
    </row>
    <row r="393" spans="1:46" ht="13">
      <c r="A393" s="7" t="s">
        <v>939</v>
      </c>
      <c r="B393" s="78" t="str">
        <f t="shared" si="27"/>
        <v>Jhony</v>
      </c>
      <c r="C393" s="78" t="str">
        <f t="shared" si="28"/>
        <v>Brito</v>
      </c>
      <c r="D393" s="78" t="str">
        <f t="shared" si="29"/>
        <v>britojh</v>
      </c>
      <c r="E393" s="15">
        <v>42736</v>
      </c>
      <c r="F393" s="9" t="s">
        <v>107</v>
      </c>
      <c r="G393" s="9" t="s">
        <v>165</v>
      </c>
      <c r="H393" s="9" t="s">
        <v>37</v>
      </c>
      <c r="I393" s="9" t="s">
        <v>38</v>
      </c>
      <c r="J393" s="9" t="s">
        <v>108</v>
      </c>
      <c r="K393" s="9"/>
      <c r="L393" s="9"/>
      <c r="M393" s="9">
        <v>19</v>
      </c>
      <c r="N393" s="38">
        <v>43578</v>
      </c>
      <c r="O393" s="32">
        <f t="shared" si="26"/>
        <v>28</v>
      </c>
      <c r="P393" s="9">
        <v>666745</v>
      </c>
      <c r="Q393" s="9" t="s">
        <v>940</v>
      </c>
      <c r="S393" s="9">
        <v>0</v>
      </c>
      <c r="T393" s="12">
        <v>0</v>
      </c>
      <c r="U393" s="9">
        <v>1</v>
      </c>
      <c r="V393">
        <f t="shared" si="0"/>
        <v>2017</v>
      </c>
      <c r="W393">
        <f t="shared" si="1"/>
        <v>1</v>
      </c>
      <c r="X393">
        <f t="shared" si="2"/>
        <v>1</v>
      </c>
      <c r="AC393" s="15">
        <v>43578</v>
      </c>
      <c r="AJ393" s="13"/>
      <c r="AK393" s="14"/>
      <c r="AP393" s="13"/>
      <c r="AQ393" s="14"/>
      <c r="AT393" t="e">
        <f>VLOOKUP(A393,'Repeat TJ List'!A:A,1,FALSE)</f>
        <v>#N/A</v>
      </c>
    </row>
    <row r="394" spans="1:46" ht="13">
      <c r="A394" s="7" t="s">
        <v>941</v>
      </c>
      <c r="B394" s="78" t="str">
        <f t="shared" si="27"/>
        <v>Yancarlos</v>
      </c>
      <c r="C394" s="78" t="str">
        <f t="shared" si="28"/>
        <v>Baez</v>
      </c>
      <c r="D394" s="78" t="str">
        <f t="shared" si="29"/>
        <v>baezya</v>
      </c>
      <c r="E394" s="15">
        <v>42736</v>
      </c>
      <c r="F394" s="9" t="s">
        <v>107</v>
      </c>
      <c r="G394" s="9" t="s">
        <v>128</v>
      </c>
      <c r="H394" s="9" t="s">
        <v>37</v>
      </c>
      <c r="I394" s="9" t="s">
        <v>38</v>
      </c>
      <c r="J394" s="9" t="s">
        <v>108</v>
      </c>
      <c r="K394" s="9"/>
      <c r="L394" s="9"/>
      <c r="M394" s="9">
        <v>21</v>
      </c>
      <c r="N394" s="26"/>
      <c r="O394" s="32" t="str">
        <f t="shared" si="26"/>
        <v/>
      </c>
      <c r="P394" s="9">
        <v>642712</v>
      </c>
      <c r="Q394" s="9" t="s">
        <v>942</v>
      </c>
      <c r="S394" s="9">
        <v>0</v>
      </c>
      <c r="T394" s="12">
        <v>0</v>
      </c>
      <c r="U394" s="9">
        <v>1</v>
      </c>
      <c r="V394">
        <f t="shared" si="0"/>
        <v>2017</v>
      </c>
      <c r="W394">
        <f t="shared" si="1"/>
        <v>1</v>
      </c>
      <c r="X394">
        <f t="shared" si="2"/>
        <v>1</v>
      </c>
      <c r="AJ394" s="13"/>
      <c r="AK394" s="14"/>
      <c r="AP394" s="13"/>
      <c r="AQ394" s="14"/>
      <c r="AT394" t="e">
        <f>VLOOKUP(A394,'Repeat TJ List'!A:A,1,FALSE)</f>
        <v>#N/A</v>
      </c>
    </row>
    <row r="395" spans="1:46" ht="13">
      <c r="A395" s="7" t="s">
        <v>943</v>
      </c>
      <c r="B395" s="78" t="str">
        <f t="shared" si="27"/>
        <v>Evan</v>
      </c>
      <c r="C395" s="78" t="str">
        <f t="shared" si="28"/>
        <v>Voliva</v>
      </c>
      <c r="D395" s="78" t="str">
        <f t="shared" si="29"/>
        <v>volivev</v>
      </c>
      <c r="E395" s="15">
        <v>42736</v>
      </c>
      <c r="F395" s="9" t="s">
        <v>107</v>
      </c>
      <c r="G395" s="9" t="s">
        <v>63</v>
      </c>
      <c r="H395" s="9" t="s">
        <v>37</v>
      </c>
      <c r="I395" s="9" t="s">
        <v>38</v>
      </c>
      <c r="J395" s="9" t="s">
        <v>39</v>
      </c>
      <c r="K395" s="9" t="s">
        <v>152</v>
      </c>
      <c r="L395" s="9" t="s">
        <v>279</v>
      </c>
      <c r="M395" s="9">
        <v>20</v>
      </c>
      <c r="N395" s="38">
        <v>43642</v>
      </c>
      <c r="O395" s="32">
        <f t="shared" si="26"/>
        <v>30</v>
      </c>
      <c r="P395" s="9">
        <v>676248</v>
      </c>
      <c r="Q395" s="9" t="s">
        <v>944</v>
      </c>
      <c r="S395" s="9">
        <v>0</v>
      </c>
      <c r="T395" s="12">
        <v>0</v>
      </c>
      <c r="U395" s="9">
        <v>1</v>
      </c>
      <c r="V395">
        <f t="shared" si="0"/>
        <v>2017</v>
      </c>
      <c r="W395">
        <f t="shared" si="1"/>
        <v>1</v>
      </c>
      <c r="X395">
        <f t="shared" si="2"/>
        <v>1</v>
      </c>
      <c r="AC395" s="15"/>
      <c r="AJ395" s="13"/>
      <c r="AK395" s="14"/>
      <c r="AP395" s="13"/>
      <c r="AQ395" s="14"/>
      <c r="AT395" t="e">
        <f>VLOOKUP(A395,'Repeat TJ List'!A:A,1,FALSE)</f>
        <v>#N/A</v>
      </c>
    </row>
    <row r="396" spans="1:46" ht="13">
      <c r="A396" s="7" t="s">
        <v>945</v>
      </c>
      <c r="B396" s="78" t="str">
        <f t="shared" si="27"/>
        <v>Michael</v>
      </c>
      <c r="C396" s="78" t="str">
        <f t="shared" si="28"/>
        <v>Murray</v>
      </c>
      <c r="D396" s="78" t="str">
        <f t="shared" si="29"/>
        <v>murrami</v>
      </c>
      <c r="E396" s="15">
        <v>42736</v>
      </c>
      <c r="F396" s="9" t="s">
        <v>178</v>
      </c>
      <c r="G396" s="9" t="s">
        <v>115</v>
      </c>
      <c r="H396" s="9" t="s">
        <v>37</v>
      </c>
      <c r="I396" s="9" t="s">
        <v>38</v>
      </c>
      <c r="J396" s="9" t="s">
        <v>39</v>
      </c>
      <c r="K396" s="9" t="s">
        <v>58</v>
      </c>
      <c r="L396" s="9" t="s">
        <v>68</v>
      </c>
      <c r="M396" s="9">
        <v>23</v>
      </c>
      <c r="N396" s="38">
        <v>43572</v>
      </c>
      <c r="O396" s="32">
        <f t="shared" si="26"/>
        <v>27</v>
      </c>
      <c r="P396" s="9">
        <v>663307</v>
      </c>
      <c r="Q396" s="9" t="s">
        <v>946</v>
      </c>
      <c r="S396" s="9">
        <v>0</v>
      </c>
      <c r="T396" s="12">
        <v>0</v>
      </c>
      <c r="U396" s="9">
        <v>1</v>
      </c>
      <c r="V396">
        <f t="shared" si="0"/>
        <v>2017</v>
      </c>
      <c r="W396">
        <f t="shared" si="1"/>
        <v>1</v>
      </c>
      <c r="X396">
        <f t="shared" si="2"/>
        <v>1</v>
      </c>
      <c r="AC396" s="15">
        <v>43572</v>
      </c>
      <c r="AJ396" s="13"/>
      <c r="AK396" s="14"/>
      <c r="AP396" s="13"/>
      <c r="AQ396" s="14"/>
      <c r="AT396" t="e">
        <f>VLOOKUP(A396,'Repeat TJ List'!A:A,1,FALSE)</f>
        <v>#N/A</v>
      </c>
    </row>
    <row r="397" spans="1:46" ht="13">
      <c r="A397" s="7" t="s">
        <v>947</v>
      </c>
      <c r="B397" s="78" t="str">
        <f t="shared" si="27"/>
        <v>Dylan</v>
      </c>
      <c r="C397" s="78" t="str">
        <f t="shared" si="28"/>
        <v>Shockley</v>
      </c>
      <c r="D397" s="78" t="str">
        <f t="shared" si="29"/>
        <v>shockdy</v>
      </c>
      <c r="E397" s="15">
        <v>42736</v>
      </c>
      <c r="F397" s="9" t="s">
        <v>176</v>
      </c>
      <c r="G397" s="9" t="s">
        <v>63</v>
      </c>
      <c r="H397" s="9" t="s">
        <v>330</v>
      </c>
      <c r="I397" s="9" t="s">
        <v>38</v>
      </c>
      <c r="J397" s="9" t="s">
        <v>39</v>
      </c>
      <c r="K397" s="9" t="s">
        <v>253</v>
      </c>
      <c r="L397" s="9" t="s">
        <v>948</v>
      </c>
      <c r="M397" s="9">
        <v>20</v>
      </c>
      <c r="N397" s="38">
        <v>43642</v>
      </c>
      <c r="O397" s="32">
        <f t="shared" si="26"/>
        <v>30</v>
      </c>
      <c r="P397" s="9">
        <v>686758</v>
      </c>
      <c r="Q397" s="9" t="s">
        <v>949</v>
      </c>
      <c r="S397" s="9">
        <v>0</v>
      </c>
      <c r="T397" s="12">
        <v>0</v>
      </c>
      <c r="U397" s="9">
        <v>1</v>
      </c>
      <c r="V397">
        <f t="shared" si="0"/>
        <v>2017</v>
      </c>
      <c r="W397">
        <f t="shared" si="1"/>
        <v>1</v>
      </c>
      <c r="X397">
        <f t="shared" si="2"/>
        <v>1</v>
      </c>
      <c r="AJ397" s="13"/>
      <c r="AK397" s="14"/>
      <c r="AP397" s="13"/>
      <c r="AQ397" s="14"/>
      <c r="AT397" t="e">
        <f>VLOOKUP(A397,'Repeat TJ List'!A:A,1,FALSE)</f>
        <v>#N/A</v>
      </c>
    </row>
    <row r="398" spans="1:46" ht="13">
      <c r="A398" s="7" t="s">
        <v>950</v>
      </c>
      <c r="B398" s="78" t="str">
        <f t="shared" si="27"/>
        <v>Steven</v>
      </c>
      <c r="C398" s="78" t="str">
        <f t="shared" si="28"/>
        <v>Wilson</v>
      </c>
      <c r="D398" s="78" t="str">
        <f t="shared" si="29"/>
        <v>wilsost</v>
      </c>
      <c r="E398" s="15">
        <v>42736</v>
      </c>
      <c r="F398" s="9" t="s">
        <v>48</v>
      </c>
      <c r="G398" s="9" t="s">
        <v>63</v>
      </c>
      <c r="H398" s="9" t="s">
        <v>37</v>
      </c>
      <c r="I398" s="9" t="s">
        <v>38</v>
      </c>
      <c r="J398" s="9" t="s">
        <v>39</v>
      </c>
      <c r="K398" s="9" t="s">
        <v>54</v>
      </c>
      <c r="L398" s="9" t="s">
        <v>695</v>
      </c>
      <c r="M398" s="9">
        <v>22</v>
      </c>
      <c r="N398" s="38">
        <v>43269</v>
      </c>
      <c r="O398" s="32">
        <f t="shared" si="26"/>
        <v>18</v>
      </c>
      <c r="P398" s="9">
        <v>621051</v>
      </c>
      <c r="Q398" s="9" t="s">
        <v>951</v>
      </c>
      <c r="S398" s="9">
        <v>0</v>
      </c>
      <c r="T398" s="12">
        <v>0</v>
      </c>
      <c r="U398" s="9">
        <v>1</v>
      </c>
      <c r="V398">
        <f t="shared" si="0"/>
        <v>2017</v>
      </c>
      <c r="W398">
        <f t="shared" si="1"/>
        <v>1</v>
      </c>
      <c r="X398">
        <f t="shared" si="2"/>
        <v>1</v>
      </c>
      <c r="AJ398" s="13"/>
      <c r="AK398" s="14"/>
      <c r="AP398" s="13"/>
      <c r="AQ398" s="14"/>
      <c r="AT398" t="e">
        <f>VLOOKUP(A398,'Repeat TJ List'!A:A,1,FALSE)</f>
        <v>#N/A</v>
      </c>
    </row>
    <row r="399" spans="1:46" ht="13">
      <c r="A399" s="7" t="s">
        <v>952</v>
      </c>
      <c r="B399" s="78" t="str">
        <f t="shared" si="27"/>
        <v>Bryan</v>
      </c>
      <c r="C399" s="78" t="str">
        <f t="shared" si="28"/>
        <v>Pall</v>
      </c>
      <c r="D399" s="78" t="str">
        <f t="shared" si="29"/>
        <v>pallbr</v>
      </c>
      <c r="E399" s="15">
        <v>42736</v>
      </c>
      <c r="F399" s="9" t="s">
        <v>100</v>
      </c>
      <c r="G399" s="9" t="s">
        <v>63</v>
      </c>
      <c r="H399" s="9" t="s">
        <v>37</v>
      </c>
      <c r="I399" s="9" t="s">
        <v>38</v>
      </c>
      <c r="J399" s="9" t="s">
        <v>39</v>
      </c>
      <c r="K399" s="9" t="s">
        <v>141</v>
      </c>
      <c r="L399" s="9" t="s">
        <v>188</v>
      </c>
      <c r="M399" s="9">
        <v>21</v>
      </c>
      <c r="N399" s="11">
        <v>43561</v>
      </c>
      <c r="O399" s="32">
        <f t="shared" si="26"/>
        <v>27</v>
      </c>
      <c r="P399" s="9">
        <v>674052</v>
      </c>
      <c r="Q399" s="9" t="s">
        <v>953</v>
      </c>
      <c r="R399" s="7"/>
      <c r="S399" s="9">
        <v>0</v>
      </c>
      <c r="T399" s="12">
        <v>0</v>
      </c>
      <c r="U399" s="9">
        <v>1</v>
      </c>
      <c r="V399">
        <f t="shared" si="0"/>
        <v>2017</v>
      </c>
      <c r="W399">
        <f t="shared" si="1"/>
        <v>1</v>
      </c>
      <c r="X399">
        <f t="shared" si="2"/>
        <v>1</v>
      </c>
      <c r="AJ399" s="13"/>
      <c r="AK399" s="14"/>
      <c r="AP399" s="13"/>
      <c r="AQ399" s="14"/>
      <c r="AT399" t="e">
        <f>VLOOKUP(A399,'Repeat TJ List'!A:A,1,FALSE)</f>
        <v>#N/A</v>
      </c>
    </row>
    <row r="400" spans="1:46" ht="13">
      <c r="A400" s="7" t="s">
        <v>954</v>
      </c>
      <c r="B400" s="78" t="str">
        <f t="shared" si="27"/>
        <v>Kervin</v>
      </c>
      <c r="C400" s="78" t="str">
        <f t="shared" si="28"/>
        <v>Castro</v>
      </c>
      <c r="D400" s="78" t="str">
        <f t="shared" si="29"/>
        <v>castrke</v>
      </c>
      <c r="E400" s="15">
        <v>42736</v>
      </c>
      <c r="F400" s="9" t="s">
        <v>78</v>
      </c>
      <c r="G400" s="9" t="s">
        <v>128</v>
      </c>
      <c r="H400" s="9" t="s">
        <v>37</v>
      </c>
      <c r="I400" s="9" t="s">
        <v>38</v>
      </c>
      <c r="J400" s="9" t="s">
        <v>150</v>
      </c>
      <c r="K400" s="9"/>
      <c r="L400" s="9"/>
      <c r="M400" s="9">
        <v>18</v>
      </c>
      <c r="N400" s="11">
        <v>43337</v>
      </c>
      <c r="O400" s="32">
        <f t="shared" si="26"/>
        <v>20</v>
      </c>
      <c r="P400" s="9">
        <v>665645</v>
      </c>
      <c r="Q400" s="9" t="s">
        <v>955</v>
      </c>
      <c r="R400" s="7"/>
      <c r="S400" s="9">
        <v>0</v>
      </c>
      <c r="T400" s="12">
        <v>0</v>
      </c>
      <c r="U400" s="9">
        <v>1</v>
      </c>
      <c r="V400">
        <f t="shared" si="0"/>
        <v>2017</v>
      </c>
      <c r="W400">
        <f t="shared" si="1"/>
        <v>1</v>
      </c>
      <c r="X400">
        <f t="shared" si="2"/>
        <v>1</v>
      </c>
      <c r="AC400" s="15">
        <v>43337</v>
      </c>
      <c r="AJ400" s="13"/>
      <c r="AK400" s="14"/>
      <c r="AP400" s="13"/>
      <c r="AQ400" s="14"/>
      <c r="AT400" t="e">
        <f>VLOOKUP(A400,'Repeat TJ List'!A:A,1,FALSE)</f>
        <v>#N/A</v>
      </c>
    </row>
    <row r="401" spans="1:46" ht="13">
      <c r="A401" s="7" t="s">
        <v>956</v>
      </c>
      <c r="B401" s="78" t="str">
        <f t="shared" si="27"/>
        <v>Jasier</v>
      </c>
      <c r="C401" s="78" t="str">
        <f t="shared" si="28"/>
        <v>Herrera</v>
      </c>
      <c r="D401" s="78" t="str">
        <f t="shared" si="29"/>
        <v>herreja</v>
      </c>
      <c r="E401" s="15">
        <v>42736</v>
      </c>
      <c r="F401" s="9" t="s">
        <v>78</v>
      </c>
      <c r="G401" s="9" t="s">
        <v>128</v>
      </c>
      <c r="H401" s="9" t="s">
        <v>37</v>
      </c>
      <c r="I401" s="9" t="s">
        <v>38</v>
      </c>
      <c r="J401" s="9" t="s">
        <v>957</v>
      </c>
      <c r="K401" s="9"/>
      <c r="L401" s="9"/>
      <c r="M401" s="9">
        <v>19</v>
      </c>
      <c r="N401" s="11">
        <v>43272</v>
      </c>
      <c r="O401" s="32">
        <f t="shared" si="26"/>
        <v>18</v>
      </c>
      <c r="P401" s="9">
        <v>660801</v>
      </c>
      <c r="Q401" s="9" t="s">
        <v>958</v>
      </c>
      <c r="R401" s="7"/>
      <c r="S401" s="9">
        <v>0</v>
      </c>
      <c r="T401" s="12">
        <v>0</v>
      </c>
      <c r="U401" s="9">
        <v>1</v>
      </c>
      <c r="V401">
        <f t="shared" si="0"/>
        <v>2017</v>
      </c>
      <c r="W401">
        <f t="shared" si="1"/>
        <v>1</v>
      </c>
      <c r="X401">
        <f t="shared" si="2"/>
        <v>1</v>
      </c>
      <c r="AC401" s="15">
        <v>43272</v>
      </c>
      <c r="AJ401" s="13"/>
      <c r="AK401" s="14"/>
      <c r="AP401" s="13"/>
      <c r="AQ401" s="14"/>
      <c r="AT401" t="e">
        <f>VLOOKUP(A401,'Repeat TJ List'!A:A,1,FALSE)</f>
        <v>#N/A</v>
      </c>
    </row>
    <row r="402" spans="1:46" ht="13">
      <c r="A402" s="7" t="s">
        <v>959</v>
      </c>
      <c r="B402" s="78" t="str">
        <f t="shared" si="27"/>
        <v>Jesus</v>
      </c>
      <c r="C402" s="78" t="str">
        <f t="shared" si="28"/>
        <v>Reyes</v>
      </c>
      <c r="D402" s="78" t="str">
        <f t="shared" si="29"/>
        <v>reyesje</v>
      </c>
      <c r="E402" s="15">
        <v>42736</v>
      </c>
      <c r="F402" s="9" t="s">
        <v>78</v>
      </c>
      <c r="G402" s="9" t="s">
        <v>128</v>
      </c>
      <c r="H402" s="9" t="s">
        <v>37</v>
      </c>
      <c r="I402" s="9" t="s">
        <v>38</v>
      </c>
      <c r="J402" s="9" t="s">
        <v>108</v>
      </c>
      <c r="K402" s="9"/>
      <c r="L402" s="9"/>
      <c r="M402" s="9">
        <v>20</v>
      </c>
      <c r="N402" s="11">
        <v>43635</v>
      </c>
      <c r="O402" s="32">
        <f t="shared" si="26"/>
        <v>30</v>
      </c>
      <c r="P402" s="9">
        <v>666809</v>
      </c>
      <c r="Q402" s="9" t="s">
        <v>960</v>
      </c>
      <c r="R402" s="7"/>
      <c r="S402" s="9">
        <v>0</v>
      </c>
      <c r="T402" s="12">
        <v>0</v>
      </c>
      <c r="U402" s="9">
        <v>1</v>
      </c>
      <c r="V402">
        <f t="shared" si="0"/>
        <v>2017</v>
      </c>
      <c r="W402">
        <f t="shared" si="1"/>
        <v>1</v>
      </c>
      <c r="X402">
        <f t="shared" si="2"/>
        <v>1</v>
      </c>
      <c r="AC402" s="15">
        <v>43635</v>
      </c>
      <c r="AJ402" s="13"/>
      <c r="AK402" s="14"/>
      <c r="AP402" s="13"/>
      <c r="AQ402" s="14"/>
      <c r="AT402" t="e">
        <f>VLOOKUP(A402,'Repeat TJ List'!A:A,1,FALSE)</f>
        <v>#N/A</v>
      </c>
    </row>
    <row r="403" spans="1:46" ht="13">
      <c r="A403" s="7" t="s">
        <v>961</v>
      </c>
      <c r="B403" s="78" t="str">
        <f t="shared" si="27"/>
        <v>Rafael</v>
      </c>
      <c r="C403" s="78" t="str">
        <f t="shared" si="28"/>
        <v>Martinez</v>
      </c>
      <c r="D403" s="78" t="str">
        <f t="shared" si="29"/>
        <v>martira</v>
      </c>
      <c r="E403" s="15">
        <v>42736</v>
      </c>
      <c r="F403" s="9" t="s">
        <v>78</v>
      </c>
      <c r="G403" s="9" t="s">
        <v>158</v>
      </c>
      <c r="H403" s="9" t="s">
        <v>37</v>
      </c>
      <c r="I403" s="9" t="s">
        <v>38</v>
      </c>
      <c r="J403" s="9" t="s">
        <v>150</v>
      </c>
      <c r="K403" s="9"/>
      <c r="L403" s="9"/>
      <c r="M403" s="9">
        <v>17</v>
      </c>
      <c r="N403" s="11">
        <v>43326</v>
      </c>
      <c r="O403" s="32">
        <f t="shared" si="26"/>
        <v>19</v>
      </c>
      <c r="P403" s="9">
        <v>672745</v>
      </c>
      <c r="Q403" s="9" t="s">
        <v>962</v>
      </c>
      <c r="R403" s="7"/>
      <c r="S403" s="9">
        <v>0</v>
      </c>
      <c r="T403" s="12">
        <v>0</v>
      </c>
      <c r="U403" s="9">
        <v>1</v>
      </c>
      <c r="V403">
        <f t="shared" si="0"/>
        <v>2017</v>
      </c>
      <c r="W403">
        <f t="shared" si="1"/>
        <v>1</v>
      </c>
      <c r="X403">
        <f t="shared" si="2"/>
        <v>1</v>
      </c>
      <c r="AC403" s="15"/>
      <c r="AJ403" s="13"/>
      <c r="AK403" s="14"/>
      <c r="AP403" s="13"/>
      <c r="AQ403" s="14"/>
      <c r="AT403" t="e">
        <f>VLOOKUP(A403,'Repeat TJ List'!A:A,1,FALSE)</f>
        <v>#N/A</v>
      </c>
    </row>
    <row r="404" spans="1:46" ht="13">
      <c r="A404" s="7" t="s">
        <v>963</v>
      </c>
      <c r="B404" s="78" t="str">
        <f t="shared" si="27"/>
        <v>Kwang</v>
      </c>
      <c r="C404" s="78" t="str">
        <f t="shared" si="28"/>
        <v>Hyun Kim</v>
      </c>
      <c r="D404" s="78" t="str">
        <f t="shared" si="29"/>
        <v>hyun kw</v>
      </c>
      <c r="E404" s="15">
        <v>42736</v>
      </c>
      <c r="F404" s="9" t="s">
        <v>57</v>
      </c>
      <c r="G404" s="9" t="s">
        <v>95</v>
      </c>
      <c r="H404" s="9" t="s">
        <v>37</v>
      </c>
      <c r="I404" s="9" t="s">
        <v>53</v>
      </c>
      <c r="J404" s="9" t="s">
        <v>964</v>
      </c>
      <c r="K404" s="9"/>
      <c r="L404" s="9"/>
      <c r="M404" s="9">
        <v>28</v>
      </c>
      <c r="N404" s="11">
        <v>44036</v>
      </c>
      <c r="O404" s="32">
        <f t="shared" si="26"/>
        <v>43</v>
      </c>
      <c r="P404" s="9">
        <v>547942</v>
      </c>
      <c r="Q404" s="9">
        <v>27458</v>
      </c>
      <c r="R404" s="7"/>
      <c r="S404" s="9">
        <v>0</v>
      </c>
      <c r="T404" s="12">
        <v>0</v>
      </c>
      <c r="U404" s="9">
        <v>1</v>
      </c>
      <c r="V404">
        <f t="shared" si="0"/>
        <v>2017</v>
      </c>
      <c r="W404">
        <f t="shared" si="1"/>
        <v>1</v>
      </c>
      <c r="X404">
        <f t="shared" si="2"/>
        <v>1</v>
      </c>
      <c r="AC404" s="15"/>
      <c r="AJ404" s="13"/>
      <c r="AK404" s="14"/>
      <c r="AP404" s="13"/>
      <c r="AQ404" s="14"/>
      <c r="AT404" t="e">
        <f>VLOOKUP(A404,'Repeat TJ List'!A:A,1,FALSE)</f>
        <v>#N/A</v>
      </c>
    </row>
    <row r="405" spans="1:46" ht="13">
      <c r="A405" s="7" t="s">
        <v>965</v>
      </c>
      <c r="B405" s="78" t="str">
        <f t="shared" si="27"/>
        <v>Glen</v>
      </c>
      <c r="C405" s="78" t="str">
        <f t="shared" si="28"/>
        <v>Richardson</v>
      </c>
      <c r="D405" s="78" t="str">
        <f t="shared" si="29"/>
        <v>richagl</v>
      </c>
      <c r="E405" s="15">
        <v>42736</v>
      </c>
      <c r="F405" s="9" t="s">
        <v>211</v>
      </c>
      <c r="G405" s="9" t="s">
        <v>158</v>
      </c>
      <c r="H405" s="9" t="s">
        <v>37</v>
      </c>
      <c r="I405" s="9" t="s">
        <v>38</v>
      </c>
      <c r="J405" s="9" t="s">
        <v>39</v>
      </c>
      <c r="K405" s="9" t="s">
        <v>253</v>
      </c>
      <c r="L405" s="9"/>
      <c r="M405" s="9">
        <v>18</v>
      </c>
      <c r="N405" s="11">
        <v>43632</v>
      </c>
      <c r="O405" s="32">
        <f t="shared" si="26"/>
        <v>29</v>
      </c>
      <c r="P405" s="9">
        <v>682107</v>
      </c>
      <c r="Q405" s="9" t="s">
        <v>966</v>
      </c>
      <c r="R405" s="7"/>
      <c r="S405" s="9">
        <v>0</v>
      </c>
      <c r="T405" s="12">
        <v>0</v>
      </c>
      <c r="U405" s="9">
        <v>1</v>
      </c>
      <c r="V405">
        <f t="shared" si="0"/>
        <v>2017</v>
      </c>
      <c r="W405">
        <f t="shared" si="1"/>
        <v>1</v>
      </c>
      <c r="X405">
        <f t="shared" si="2"/>
        <v>1</v>
      </c>
      <c r="AC405" s="15"/>
      <c r="AJ405" s="13"/>
      <c r="AK405" s="14"/>
      <c r="AP405" s="13"/>
      <c r="AQ405" s="14"/>
      <c r="AT405" t="e">
        <f>VLOOKUP(A405,'Repeat TJ List'!A:A,1,FALSE)</f>
        <v>#N/A</v>
      </c>
    </row>
    <row r="406" spans="1:46" ht="13">
      <c r="A406" s="7" t="s">
        <v>967</v>
      </c>
      <c r="B406" s="78" t="str">
        <f t="shared" si="27"/>
        <v>John</v>
      </c>
      <c r="C406" s="78" t="str">
        <f t="shared" si="28"/>
        <v>King</v>
      </c>
      <c r="D406" s="78" t="str">
        <f t="shared" si="29"/>
        <v>kingjo</v>
      </c>
      <c r="E406" s="8">
        <v>42736</v>
      </c>
      <c r="F406" s="9" t="s">
        <v>211</v>
      </c>
      <c r="G406" s="9" t="s">
        <v>63</v>
      </c>
      <c r="H406" s="9" t="s">
        <v>37</v>
      </c>
      <c r="I406" s="9" t="s">
        <v>53</v>
      </c>
      <c r="J406" s="9" t="s">
        <v>39</v>
      </c>
      <c r="K406" s="9" t="s">
        <v>40</v>
      </c>
      <c r="L406" s="9" t="s">
        <v>396</v>
      </c>
      <c r="M406" s="9">
        <v>22</v>
      </c>
      <c r="N406" s="11">
        <v>43336</v>
      </c>
      <c r="O406" s="32">
        <f t="shared" si="26"/>
        <v>20</v>
      </c>
      <c r="P406" s="9">
        <v>667463</v>
      </c>
      <c r="Q406" s="9" t="s">
        <v>968</v>
      </c>
      <c r="R406" s="7"/>
      <c r="S406" s="9">
        <v>0</v>
      </c>
      <c r="T406" s="12">
        <v>0</v>
      </c>
      <c r="U406" s="9">
        <v>1</v>
      </c>
      <c r="V406">
        <f t="shared" si="0"/>
        <v>2017</v>
      </c>
      <c r="W406">
        <f t="shared" si="1"/>
        <v>1</v>
      </c>
      <c r="X406">
        <f t="shared" si="2"/>
        <v>1</v>
      </c>
      <c r="AC406" s="15"/>
      <c r="AJ406" s="13"/>
      <c r="AK406" s="14"/>
      <c r="AP406" s="13"/>
      <c r="AQ406" s="14"/>
      <c r="AT406" t="e">
        <f>VLOOKUP(A406,'Repeat TJ List'!A:A,1,FALSE)</f>
        <v>#N/A</v>
      </c>
    </row>
    <row r="407" spans="1:46" ht="13">
      <c r="A407" s="7" t="s">
        <v>969</v>
      </c>
      <c r="B407" s="78" t="str">
        <f t="shared" si="27"/>
        <v>Joseph</v>
      </c>
      <c r="C407" s="78" t="str">
        <f t="shared" si="28"/>
        <v>Jarneski</v>
      </c>
      <c r="D407" s="78" t="str">
        <f t="shared" si="29"/>
        <v>jarnejo</v>
      </c>
      <c r="E407" s="8">
        <v>42736</v>
      </c>
      <c r="F407" s="9" t="s">
        <v>211</v>
      </c>
      <c r="G407" s="9" t="s">
        <v>128</v>
      </c>
      <c r="H407" s="9" t="s">
        <v>37</v>
      </c>
      <c r="I407" s="9" t="s">
        <v>38</v>
      </c>
      <c r="J407" s="9" t="s">
        <v>39</v>
      </c>
      <c r="K407" s="9" t="s">
        <v>138</v>
      </c>
      <c r="L407" s="9"/>
      <c r="M407" s="9">
        <v>17</v>
      </c>
      <c r="N407" s="11">
        <v>43634</v>
      </c>
      <c r="O407" s="32">
        <f t="shared" si="26"/>
        <v>30</v>
      </c>
      <c r="P407" s="9">
        <v>676159</v>
      </c>
      <c r="Q407" s="9" t="s">
        <v>970</v>
      </c>
      <c r="R407" s="7"/>
      <c r="S407" s="9">
        <v>0</v>
      </c>
      <c r="T407" s="12">
        <v>0</v>
      </c>
      <c r="U407" s="9">
        <v>1</v>
      </c>
      <c r="V407">
        <f t="shared" si="0"/>
        <v>2017</v>
      </c>
      <c r="W407">
        <f t="shared" si="1"/>
        <v>1</v>
      </c>
      <c r="X407">
        <f t="shared" si="2"/>
        <v>1</v>
      </c>
      <c r="AC407" s="15"/>
      <c r="AJ407" s="13"/>
      <c r="AK407" s="14"/>
      <c r="AP407" s="13"/>
      <c r="AQ407" s="14"/>
      <c r="AT407" t="e">
        <f>VLOOKUP(A407,'Repeat TJ List'!A:A,1,FALSE)</f>
        <v>#N/A</v>
      </c>
    </row>
    <row r="408" spans="1:46" ht="13">
      <c r="A408" s="7" t="s">
        <v>971</v>
      </c>
      <c r="B408" s="78" t="str">
        <f t="shared" si="27"/>
        <v>Daniel</v>
      </c>
      <c r="C408" s="78" t="str">
        <f t="shared" si="28"/>
        <v>Robert</v>
      </c>
      <c r="D408" s="78" t="str">
        <f t="shared" si="29"/>
        <v>roberda</v>
      </c>
      <c r="E408" s="8">
        <v>42736</v>
      </c>
      <c r="F408" s="9" t="s">
        <v>211</v>
      </c>
      <c r="G408" s="9" t="s">
        <v>63</v>
      </c>
      <c r="H408" s="9" t="s">
        <v>37</v>
      </c>
      <c r="I408" s="9" t="s">
        <v>38</v>
      </c>
      <c r="J408" s="9" t="s">
        <v>39</v>
      </c>
      <c r="K408" s="9" t="s">
        <v>49</v>
      </c>
      <c r="L408" s="9" t="s">
        <v>50</v>
      </c>
      <c r="M408" s="9">
        <v>22</v>
      </c>
      <c r="N408" s="11">
        <v>43630</v>
      </c>
      <c r="O408" s="32">
        <f t="shared" si="26"/>
        <v>29</v>
      </c>
      <c r="P408" s="9">
        <v>642016</v>
      </c>
      <c r="Q408" s="9" t="s">
        <v>972</v>
      </c>
      <c r="R408" s="7"/>
      <c r="S408" s="9">
        <v>0</v>
      </c>
      <c r="T408" s="12">
        <v>0</v>
      </c>
      <c r="U408" s="9">
        <v>1</v>
      </c>
      <c r="V408">
        <f t="shared" si="0"/>
        <v>2017</v>
      </c>
      <c r="W408">
        <f t="shared" si="1"/>
        <v>1</v>
      </c>
      <c r="X408">
        <f t="shared" si="2"/>
        <v>1</v>
      </c>
      <c r="AC408" s="15"/>
      <c r="AJ408" s="13"/>
      <c r="AK408" s="14"/>
      <c r="AP408" s="13"/>
      <c r="AQ408" s="14"/>
      <c r="AT408" t="e">
        <f>VLOOKUP(A408,'Repeat TJ List'!A:A,1,FALSE)</f>
        <v>#N/A</v>
      </c>
    </row>
    <row r="409" spans="1:46" ht="13">
      <c r="A409" s="7" t="s">
        <v>973</v>
      </c>
      <c r="B409" s="78" t="str">
        <f t="shared" si="27"/>
        <v>Colin</v>
      </c>
      <c r="C409" s="78" t="str">
        <f t="shared" si="28"/>
        <v>Rea</v>
      </c>
      <c r="D409" s="78" t="str">
        <f t="shared" si="29"/>
        <v>reaco</v>
      </c>
      <c r="E409" s="8">
        <v>42684</v>
      </c>
      <c r="F409" s="9" t="s">
        <v>48</v>
      </c>
      <c r="G409" s="9" t="s">
        <v>36</v>
      </c>
      <c r="H409" s="9" t="s">
        <v>37</v>
      </c>
      <c r="I409" s="9" t="s">
        <v>38</v>
      </c>
      <c r="J409" s="9" t="s">
        <v>39</v>
      </c>
      <c r="K409" s="9" t="s">
        <v>154</v>
      </c>
      <c r="L409" s="9" t="s">
        <v>974</v>
      </c>
      <c r="M409" s="9">
        <v>25</v>
      </c>
      <c r="N409" s="11"/>
      <c r="O409" s="32" t="str">
        <f t="shared" si="26"/>
        <v/>
      </c>
      <c r="P409" s="9">
        <v>607067</v>
      </c>
      <c r="Q409" s="9">
        <v>12317</v>
      </c>
      <c r="R409" s="7" t="s">
        <v>139</v>
      </c>
      <c r="S409" s="9">
        <v>0</v>
      </c>
      <c r="T409" s="12">
        <v>0</v>
      </c>
      <c r="U409" s="9">
        <v>1</v>
      </c>
      <c r="V409">
        <f t="shared" si="0"/>
        <v>2016</v>
      </c>
      <c r="W409">
        <f t="shared" si="1"/>
        <v>11</v>
      </c>
      <c r="X409">
        <f t="shared" si="2"/>
        <v>10</v>
      </c>
      <c r="AC409" s="15">
        <v>43242</v>
      </c>
      <c r="AJ409" s="13"/>
      <c r="AK409" s="14"/>
      <c r="AP409" s="13"/>
      <c r="AQ409" s="14"/>
      <c r="AT409" t="e">
        <f>VLOOKUP(A409,'Repeat TJ List'!A:A,1,FALSE)</f>
        <v>#N/A</v>
      </c>
    </row>
    <row r="410" spans="1:46" ht="13">
      <c r="A410" s="7" t="s">
        <v>975</v>
      </c>
      <c r="B410" s="78" t="str">
        <f t="shared" si="27"/>
        <v>Bryan</v>
      </c>
      <c r="C410" s="78" t="str">
        <f t="shared" si="28"/>
        <v>Harper</v>
      </c>
      <c r="D410" s="78" t="str">
        <f t="shared" si="29"/>
        <v>harpebr</v>
      </c>
      <c r="E410" s="8">
        <v>42682</v>
      </c>
      <c r="F410" s="9" t="s">
        <v>317</v>
      </c>
      <c r="G410" s="9" t="s">
        <v>95</v>
      </c>
      <c r="H410" s="9" t="s">
        <v>37</v>
      </c>
      <c r="I410" s="9" t="s">
        <v>53</v>
      </c>
      <c r="J410" s="9" t="s">
        <v>39</v>
      </c>
      <c r="K410" s="9" t="s">
        <v>173</v>
      </c>
      <c r="L410" s="9" t="s">
        <v>976</v>
      </c>
      <c r="M410" s="9">
        <v>26</v>
      </c>
      <c r="N410" s="11"/>
      <c r="O410" s="32" t="str">
        <f t="shared" si="26"/>
        <v/>
      </c>
      <c r="P410" s="9">
        <v>543280</v>
      </c>
      <c r="Q410" s="9" t="s">
        <v>977</v>
      </c>
      <c r="R410" s="7"/>
      <c r="S410" s="9">
        <v>0</v>
      </c>
      <c r="T410" s="12">
        <v>0</v>
      </c>
      <c r="U410" s="9">
        <v>1</v>
      </c>
      <c r="V410">
        <f t="shared" si="0"/>
        <v>2016</v>
      </c>
      <c r="W410">
        <f t="shared" si="1"/>
        <v>11</v>
      </c>
      <c r="X410">
        <f t="shared" si="2"/>
        <v>8</v>
      </c>
      <c r="AA410" s="15">
        <v>42935</v>
      </c>
      <c r="AC410" s="15">
        <v>43195</v>
      </c>
      <c r="AJ410" s="13"/>
      <c r="AK410" s="14"/>
      <c r="AP410" s="13"/>
      <c r="AQ410" s="14"/>
      <c r="AT410" t="e">
        <f>VLOOKUP(A410,'Repeat TJ List'!A:A,1,FALSE)</f>
        <v>#N/A</v>
      </c>
    </row>
    <row r="411" spans="1:46" ht="13">
      <c r="A411" s="7" t="s">
        <v>978</v>
      </c>
      <c r="B411" s="78" t="str">
        <f t="shared" si="27"/>
        <v>Andre</v>
      </c>
      <c r="C411" s="78" t="str">
        <f t="shared" si="28"/>
        <v>Jackson</v>
      </c>
      <c r="D411" s="78" t="str">
        <f t="shared" si="29"/>
        <v>jacksan</v>
      </c>
      <c r="E411" s="15">
        <v>42675</v>
      </c>
      <c r="F411" s="9" t="s">
        <v>306</v>
      </c>
      <c r="G411" s="9" t="s">
        <v>63</v>
      </c>
      <c r="H411" s="9" t="s">
        <v>37</v>
      </c>
      <c r="I411" s="9" t="s">
        <v>38</v>
      </c>
      <c r="J411" s="9" t="s">
        <v>39</v>
      </c>
      <c r="K411" s="9" t="s">
        <v>220</v>
      </c>
      <c r="L411" s="9" t="s">
        <v>546</v>
      </c>
      <c r="M411" s="9">
        <v>20</v>
      </c>
      <c r="N411" s="11">
        <v>43234</v>
      </c>
      <c r="O411" s="32">
        <f t="shared" ref="O411:O474" si="30">IF(N411&gt;0,ROUND(((N411-E411)/365)*12,0),"")</f>
        <v>18</v>
      </c>
      <c r="P411" s="9">
        <v>656578</v>
      </c>
      <c r="Q411" s="9" t="s">
        <v>979</v>
      </c>
      <c r="R411" s="7"/>
      <c r="S411" s="9">
        <v>0</v>
      </c>
      <c r="T411" s="12">
        <v>0</v>
      </c>
      <c r="U411" s="9">
        <v>1</v>
      </c>
      <c r="V411">
        <f t="shared" si="0"/>
        <v>2016</v>
      </c>
      <c r="W411">
        <f t="shared" si="1"/>
        <v>11</v>
      </c>
      <c r="X411">
        <f t="shared" si="2"/>
        <v>1</v>
      </c>
      <c r="Y411" s="15"/>
      <c r="AJ411" s="13"/>
      <c r="AK411" s="14"/>
      <c r="AP411" s="13"/>
      <c r="AQ411" s="14"/>
      <c r="AT411" t="e">
        <f>VLOOKUP(A411,'Repeat TJ List'!A:A,1,FALSE)</f>
        <v>#N/A</v>
      </c>
    </row>
    <row r="412" spans="1:46" ht="13">
      <c r="A412" s="7" t="s">
        <v>980</v>
      </c>
      <c r="B412" s="78" t="str">
        <f t="shared" si="27"/>
        <v>Yimi</v>
      </c>
      <c r="C412" s="78" t="str">
        <f t="shared" si="28"/>
        <v>Garcia</v>
      </c>
      <c r="D412" s="78" t="str">
        <f t="shared" si="29"/>
        <v>garciyi</v>
      </c>
      <c r="E412" s="8">
        <v>42668</v>
      </c>
      <c r="F412" s="9" t="s">
        <v>306</v>
      </c>
      <c r="G412" s="9" t="s">
        <v>84</v>
      </c>
      <c r="H412" s="9" t="s">
        <v>37</v>
      </c>
      <c r="I412" s="9" t="s">
        <v>38</v>
      </c>
      <c r="J412" s="9" t="s">
        <v>108</v>
      </c>
      <c r="K412" s="9"/>
      <c r="L412" s="9"/>
      <c r="M412" s="9">
        <v>25</v>
      </c>
      <c r="N412" s="11">
        <v>43202</v>
      </c>
      <c r="O412" s="32">
        <f t="shared" si="30"/>
        <v>18</v>
      </c>
      <c r="P412" s="9">
        <v>554340</v>
      </c>
      <c r="Q412" s="9">
        <v>12095</v>
      </c>
      <c r="R412" s="7"/>
      <c r="S412" s="9">
        <v>0</v>
      </c>
      <c r="T412" s="12">
        <v>0</v>
      </c>
      <c r="U412" s="9">
        <v>1</v>
      </c>
      <c r="V412">
        <f t="shared" si="0"/>
        <v>2016</v>
      </c>
      <c r="W412">
        <f t="shared" si="1"/>
        <v>10</v>
      </c>
      <c r="X412">
        <f t="shared" si="2"/>
        <v>25</v>
      </c>
      <c r="Y412" s="15">
        <v>42814</v>
      </c>
      <c r="AJ412" s="13"/>
      <c r="AK412" s="14"/>
      <c r="AP412" s="13"/>
      <c r="AQ412" s="14"/>
      <c r="AT412" t="e">
        <f>VLOOKUP(A412,'Repeat TJ List'!A:A,1,FALSE)</f>
        <v>#N/A</v>
      </c>
    </row>
    <row r="413" spans="1:46" ht="13">
      <c r="A413" s="7" t="s">
        <v>981</v>
      </c>
      <c r="B413" s="78" t="str">
        <f t="shared" si="27"/>
        <v>Ryan</v>
      </c>
      <c r="C413" s="78" t="str">
        <f t="shared" si="28"/>
        <v>Cook</v>
      </c>
      <c r="D413" s="78" t="str">
        <f t="shared" si="29"/>
        <v>cookry</v>
      </c>
      <c r="E413" s="8">
        <v>42663</v>
      </c>
      <c r="F413" s="9" t="s">
        <v>100</v>
      </c>
      <c r="G413" s="9" t="s">
        <v>128</v>
      </c>
      <c r="H413" s="9" t="s">
        <v>37</v>
      </c>
      <c r="I413" s="9" t="s">
        <v>38</v>
      </c>
      <c r="J413" s="9" t="s">
        <v>39</v>
      </c>
      <c r="K413" s="9" t="s">
        <v>45</v>
      </c>
      <c r="L413" s="9" t="s">
        <v>903</v>
      </c>
      <c r="M413" s="9">
        <v>29</v>
      </c>
      <c r="N413" s="11">
        <v>43195</v>
      </c>
      <c r="O413" s="32">
        <f t="shared" si="30"/>
        <v>17</v>
      </c>
      <c r="P413" s="9">
        <v>475857</v>
      </c>
      <c r="Q413" s="9">
        <v>8855</v>
      </c>
      <c r="R413" s="7"/>
      <c r="S413" s="9">
        <v>0</v>
      </c>
      <c r="T413" s="12">
        <v>0</v>
      </c>
      <c r="U413" s="9">
        <v>1</v>
      </c>
      <c r="V413">
        <f t="shared" si="0"/>
        <v>2016</v>
      </c>
      <c r="W413">
        <f t="shared" si="1"/>
        <v>10</v>
      </c>
      <c r="X413">
        <f t="shared" si="2"/>
        <v>20</v>
      </c>
      <c r="AJ413" s="13"/>
      <c r="AK413" s="14"/>
      <c r="AP413" s="13"/>
      <c r="AQ413" s="14"/>
      <c r="AT413" t="e">
        <f>VLOOKUP(A413,'Repeat TJ List'!A:A,1,FALSE)</f>
        <v>#N/A</v>
      </c>
    </row>
    <row r="414" spans="1:46" ht="13">
      <c r="A414" s="7" t="s">
        <v>982</v>
      </c>
      <c r="B414" s="78" t="str">
        <f t="shared" si="27"/>
        <v>J.B.</v>
      </c>
      <c r="C414" s="78" t="str">
        <f t="shared" si="28"/>
        <v>Wendelken</v>
      </c>
      <c r="D414" s="78" t="str">
        <f t="shared" si="29"/>
        <v>wendej.</v>
      </c>
      <c r="E414" s="8">
        <v>42655</v>
      </c>
      <c r="F414" s="9" t="s">
        <v>178</v>
      </c>
      <c r="G414" s="9" t="s">
        <v>36</v>
      </c>
      <c r="H414" s="9" t="s">
        <v>37</v>
      </c>
      <c r="I414" s="9" t="s">
        <v>38</v>
      </c>
      <c r="J414" s="9" t="s">
        <v>39</v>
      </c>
      <c r="K414" s="9" t="s">
        <v>203</v>
      </c>
      <c r="L414" s="9" t="s">
        <v>983</v>
      </c>
      <c r="M414" s="9">
        <v>23</v>
      </c>
      <c r="N414" s="11">
        <v>43301</v>
      </c>
      <c r="O414" s="32">
        <f t="shared" si="30"/>
        <v>21</v>
      </c>
      <c r="P414" s="9">
        <v>605525</v>
      </c>
      <c r="Q414" s="9">
        <v>14506</v>
      </c>
      <c r="R414" s="7" t="s">
        <v>733</v>
      </c>
      <c r="S414" s="9">
        <v>0</v>
      </c>
      <c r="T414" s="12">
        <v>0</v>
      </c>
      <c r="U414" s="9">
        <v>1</v>
      </c>
      <c r="V414">
        <f t="shared" si="0"/>
        <v>2016</v>
      </c>
      <c r="W414">
        <f t="shared" si="1"/>
        <v>10</v>
      </c>
      <c r="X414">
        <f t="shared" si="2"/>
        <v>12</v>
      </c>
      <c r="AC414" s="15">
        <v>43195</v>
      </c>
      <c r="AJ414" s="13"/>
      <c r="AK414" s="14"/>
      <c r="AP414" s="13"/>
      <c r="AQ414" s="14"/>
      <c r="AT414" t="e">
        <f>VLOOKUP(A414,'Repeat TJ List'!A:A,1,FALSE)</f>
        <v>#N/A</v>
      </c>
    </row>
    <row r="415" spans="1:46" ht="13">
      <c r="A415" s="7" t="s">
        <v>984</v>
      </c>
      <c r="B415" s="78" t="str">
        <f t="shared" si="27"/>
        <v>Josh</v>
      </c>
      <c r="C415" s="78" t="str">
        <f t="shared" si="28"/>
        <v>Prevost</v>
      </c>
      <c r="D415" s="78" t="str">
        <f t="shared" si="29"/>
        <v>prevojo</v>
      </c>
      <c r="E415" s="8">
        <v>42655</v>
      </c>
      <c r="F415" s="9" t="s">
        <v>70</v>
      </c>
      <c r="G415" s="9" t="s">
        <v>91</v>
      </c>
      <c r="H415" s="9" t="s">
        <v>37</v>
      </c>
      <c r="I415" s="9" t="s">
        <v>38</v>
      </c>
      <c r="J415" s="9" t="s">
        <v>39</v>
      </c>
      <c r="K415" s="9" t="s">
        <v>277</v>
      </c>
      <c r="L415" s="9" t="s">
        <v>597</v>
      </c>
      <c r="M415" s="9">
        <v>24</v>
      </c>
      <c r="N415" s="11">
        <v>43196</v>
      </c>
      <c r="O415" s="32">
        <f t="shared" si="30"/>
        <v>18</v>
      </c>
      <c r="P415" s="9">
        <v>656864</v>
      </c>
      <c r="Q415" s="9" t="s">
        <v>985</v>
      </c>
      <c r="R415" s="7"/>
      <c r="S415" s="9">
        <v>0</v>
      </c>
      <c r="T415" s="12">
        <v>0</v>
      </c>
      <c r="U415" s="9">
        <v>1</v>
      </c>
      <c r="V415">
        <f t="shared" si="0"/>
        <v>2016</v>
      </c>
      <c r="W415">
        <f t="shared" si="1"/>
        <v>10</v>
      </c>
      <c r="X415">
        <f t="shared" si="2"/>
        <v>12</v>
      </c>
      <c r="AJ415" s="13"/>
      <c r="AK415" s="14"/>
      <c r="AP415" s="13"/>
      <c r="AQ415" s="14"/>
      <c r="AT415" t="e">
        <f>VLOOKUP(A415,'Repeat TJ List'!A:A,1,FALSE)</f>
        <v>#N/A</v>
      </c>
    </row>
    <row r="416" spans="1:46" ht="13">
      <c r="A416" s="7" t="s">
        <v>986</v>
      </c>
      <c r="B416" s="78" t="str">
        <f t="shared" si="27"/>
        <v>Andro</v>
      </c>
      <c r="C416" s="78" t="str">
        <f t="shared" si="28"/>
        <v>Cutura</v>
      </c>
      <c r="D416" s="78" t="str">
        <f t="shared" si="29"/>
        <v>cuturan</v>
      </c>
      <c r="E416" s="8">
        <v>42655</v>
      </c>
      <c r="F416" s="9" t="s">
        <v>73</v>
      </c>
      <c r="G416" s="9" t="s">
        <v>115</v>
      </c>
      <c r="H416" s="9" t="s">
        <v>37</v>
      </c>
      <c r="I416" s="9" t="s">
        <v>38</v>
      </c>
      <c r="J416" s="9" t="s">
        <v>39</v>
      </c>
      <c r="K416" s="9" t="s">
        <v>575</v>
      </c>
      <c r="L416" s="9" t="s">
        <v>987</v>
      </c>
      <c r="M416" s="9">
        <v>22</v>
      </c>
      <c r="N416" s="11">
        <v>43210</v>
      </c>
      <c r="O416" s="32">
        <f t="shared" si="30"/>
        <v>18</v>
      </c>
      <c r="P416" s="9">
        <v>656345</v>
      </c>
      <c r="Q416" s="9" t="s">
        <v>988</v>
      </c>
      <c r="R416" s="7" t="s">
        <v>42</v>
      </c>
      <c r="S416" s="9">
        <v>0</v>
      </c>
      <c r="T416" s="12">
        <v>0</v>
      </c>
      <c r="U416" s="9">
        <v>1</v>
      </c>
      <c r="V416">
        <f t="shared" si="0"/>
        <v>2016</v>
      </c>
      <c r="W416">
        <f t="shared" si="1"/>
        <v>10</v>
      </c>
      <c r="X416">
        <f t="shared" si="2"/>
        <v>12</v>
      </c>
      <c r="AJ416" s="13"/>
      <c r="AK416" s="14"/>
      <c r="AP416" s="13"/>
      <c r="AQ416" s="14"/>
      <c r="AT416" t="e">
        <f>VLOOKUP(A416,'Repeat TJ List'!A:A,1,FALSE)</f>
        <v>#N/A</v>
      </c>
    </row>
    <row r="417" spans="1:46" ht="13">
      <c r="A417" s="7" t="s">
        <v>989</v>
      </c>
      <c r="B417" s="78" t="str">
        <f t="shared" si="27"/>
        <v>Zach</v>
      </c>
      <c r="C417" s="78" t="str">
        <f t="shared" si="28"/>
        <v>Duke</v>
      </c>
      <c r="D417" s="78" t="str">
        <f t="shared" si="29"/>
        <v>dukeza</v>
      </c>
      <c r="E417" s="8">
        <v>42650</v>
      </c>
      <c r="F417" s="9" t="s">
        <v>57</v>
      </c>
      <c r="G417" s="9" t="s">
        <v>36</v>
      </c>
      <c r="H417" s="9" t="s">
        <v>37</v>
      </c>
      <c r="I417" s="9" t="s">
        <v>53</v>
      </c>
      <c r="J417" s="9" t="s">
        <v>39</v>
      </c>
      <c r="K417" s="9" t="s">
        <v>40</v>
      </c>
      <c r="L417" s="9"/>
      <c r="M417" s="9">
        <v>33</v>
      </c>
      <c r="N417" s="11">
        <v>42937</v>
      </c>
      <c r="O417" s="32">
        <f t="shared" si="30"/>
        <v>9</v>
      </c>
      <c r="P417" s="9">
        <v>435043</v>
      </c>
      <c r="Q417" s="9">
        <v>3840</v>
      </c>
      <c r="R417" s="7" t="s">
        <v>139</v>
      </c>
      <c r="S417" s="9">
        <v>0</v>
      </c>
      <c r="T417" s="12">
        <v>0</v>
      </c>
      <c r="U417" s="9">
        <v>1</v>
      </c>
      <c r="V417">
        <f t="shared" si="0"/>
        <v>2016</v>
      </c>
      <c r="W417">
        <f t="shared" si="1"/>
        <v>10</v>
      </c>
      <c r="X417">
        <f t="shared" si="2"/>
        <v>7</v>
      </c>
      <c r="Z417" s="15">
        <v>42840</v>
      </c>
      <c r="AC417" s="15">
        <v>42916</v>
      </c>
      <c r="AJ417" s="13"/>
      <c r="AK417" s="14"/>
      <c r="AP417" s="13"/>
      <c r="AQ417" s="14"/>
      <c r="AT417" t="e">
        <f>VLOOKUP(A417,'Repeat TJ List'!A:A,1,FALSE)</f>
        <v>#N/A</v>
      </c>
    </row>
    <row r="418" spans="1:46" ht="13">
      <c r="A418" s="7" t="s">
        <v>990</v>
      </c>
      <c r="B418" s="78" t="str">
        <f t="shared" si="27"/>
        <v>Erik</v>
      </c>
      <c r="C418" s="78" t="str">
        <f t="shared" si="28"/>
        <v>Johnson</v>
      </c>
      <c r="D418" s="78" t="str">
        <f t="shared" si="29"/>
        <v>johnser</v>
      </c>
      <c r="E418" s="8">
        <v>42649</v>
      </c>
      <c r="F418" s="9" t="s">
        <v>48</v>
      </c>
      <c r="G418" s="9" t="s">
        <v>36</v>
      </c>
      <c r="H418" s="9" t="s">
        <v>37</v>
      </c>
      <c r="I418" s="9" t="s">
        <v>38</v>
      </c>
      <c r="J418" s="9" t="s">
        <v>39</v>
      </c>
      <c r="K418" s="9" t="s">
        <v>45</v>
      </c>
      <c r="L418" s="9" t="s">
        <v>809</v>
      </c>
      <c r="M418" s="9">
        <v>26</v>
      </c>
      <c r="N418" s="11"/>
      <c r="O418" s="32" t="str">
        <f t="shared" si="30"/>
        <v/>
      </c>
      <c r="P418" s="9">
        <v>605304</v>
      </c>
      <c r="Q418" s="9">
        <v>12520</v>
      </c>
      <c r="R418" s="7" t="s">
        <v>139</v>
      </c>
      <c r="S418" s="9">
        <v>0</v>
      </c>
      <c r="T418" s="12">
        <v>0</v>
      </c>
      <c r="U418" s="9">
        <v>1</v>
      </c>
      <c r="V418">
        <f t="shared" si="0"/>
        <v>2016</v>
      </c>
      <c r="W418">
        <f t="shared" si="1"/>
        <v>10</v>
      </c>
      <c r="X418">
        <f t="shared" si="2"/>
        <v>6</v>
      </c>
      <c r="AC418" s="15">
        <v>43206</v>
      </c>
      <c r="AJ418" s="13"/>
      <c r="AK418" s="14"/>
      <c r="AP418" s="13"/>
      <c r="AQ418" s="14"/>
      <c r="AT418" t="e">
        <f>VLOOKUP(A418,'Repeat TJ List'!A:A,1,FALSE)</f>
        <v>#N/A</v>
      </c>
    </row>
    <row r="419" spans="1:46" ht="13">
      <c r="A419" s="7" t="s">
        <v>991</v>
      </c>
      <c r="B419" s="78" t="str">
        <f t="shared" si="27"/>
        <v>Anthony</v>
      </c>
      <c r="C419" s="78" t="str">
        <f t="shared" si="28"/>
        <v>Kay</v>
      </c>
      <c r="D419" s="78" t="str">
        <f t="shared" si="29"/>
        <v>kayan</v>
      </c>
      <c r="E419" s="8">
        <v>42647</v>
      </c>
      <c r="F419" s="9" t="s">
        <v>70</v>
      </c>
      <c r="G419" s="9" t="s">
        <v>63</v>
      </c>
      <c r="H419" s="9" t="s">
        <v>37</v>
      </c>
      <c r="I419" s="9" t="s">
        <v>53</v>
      </c>
      <c r="J419" s="9" t="s">
        <v>39</v>
      </c>
      <c r="K419" s="9" t="s">
        <v>101</v>
      </c>
      <c r="L419" s="9" t="s">
        <v>96</v>
      </c>
      <c r="M419" s="9">
        <v>21</v>
      </c>
      <c r="N419" s="11">
        <v>43198</v>
      </c>
      <c r="O419" s="32">
        <f t="shared" si="30"/>
        <v>18</v>
      </c>
      <c r="P419" s="9">
        <v>641743</v>
      </c>
      <c r="Q419" s="9">
        <v>20387</v>
      </c>
      <c r="R419" s="7"/>
      <c r="S419" s="9">
        <v>0</v>
      </c>
      <c r="T419" s="12">
        <v>0</v>
      </c>
      <c r="U419" s="9">
        <v>1</v>
      </c>
      <c r="V419">
        <f t="shared" si="0"/>
        <v>2016</v>
      </c>
      <c r="W419">
        <f t="shared" si="1"/>
        <v>10</v>
      </c>
      <c r="X419">
        <f t="shared" si="2"/>
        <v>4</v>
      </c>
      <c r="Z419" s="15">
        <v>42967</v>
      </c>
      <c r="AB419" s="15">
        <v>43019</v>
      </c>
      <c r="AJ419" s="13"/>
      <c r="AK419" s="14"/>
      <c r="AP419" s="13"/>
      <c r="AQ419" s="14"/>
      <c r="AT419" t="e">
        <f>VLOOKUP(A419,'Repeat TJ List'!A:A,1,FALSE)</f>
        <v>#N/A</v>
      </c>
    </row>
    <row r="420" spans="1:46" ht="13">
      <c r="A420" s="7" t="s">
        <v>992</v>
      </c>
      <c r="B420" s="78" t="str">
        <f t="shared" si="27"/>
        <v>Chuck</v>
      </c>
      <c r="C420" s="78" t="str">
        <f t="shared" si="28"/>
        <v>Weaver</v>
      </c>
      <c r="D420" s="78" t="str">
        <f t="shared" si="29"/>
        <v>weavech</v>
      </c>
      <c r="E420" s="8">
        <v>42644</v>
      </c>
      <c r="F420" s="9" t="s">
        <v>157</v>
      </c>
      <c r="G420" s="9" t="s">
        <v>115</v>
      </c>
      <c r="H420" s="9" t="s">
        <v>37</v>
      </c>
      <c r="I420" s="9" t="s">
        <v>38</v>
      </c>
      <c r="J420" s="9" t="s">
        <v>39</v>
      </c>
      <c r="K420" s="9" t="s">
        <v>198</v>
      </c>
      <c r="L420" s="9" t="s">
        <v>993</v>
      </c>
      <c r="M420" s="9">
        <v>25</v>
      </c>
      <c r="N420" s="11"/>
      <c r="O420" s="32" t="str">
        <f t="shared" si="30"/>
        <v/>
      </c>
      <c r="P420" s="9">
        <v>666265</v>
      </c>
      <c r="Q420" s="9" t="s">
        <v>994</v>
      </c>
      <c r="R420" s="7"/>
      <c r="S420" s="9">
        <v>0</v>
      </c>
      <c r="T420" s="12">
        <v>0</v>
      </c>
      <c r="U420" s="9">
        <v>1</v>
      </c>
      <c r="V420">
        <f t="shared" si="0"/>
        <v>2016</v>
      </c>
      <c r="W420">
        <f t="shared" si="1"/>
        <v>10</v>
      </c>
      <c r="X420">
        <f t="shared" si="2"/>
        <v>1</v>
      </c>
      <c r="AB420" s="15"/>
      <c r="AJ420" s="13"/>
      <c r="AK420" s="14"/>
      <c r="AP420" s="13"/>
      <c r="AQ420" s="14"/>
      <c r="AT420" t="e">
        <f>VLOOKUP(A420,'Repeat TJ List'!A:A,1,FALSE)</f>
        <v>#N/A</v>
      </c>
    </row>
    <row r="421" spans="1:46" ht="13">
      <c r="A421" s="7" t="s">
        <v>457</v>
      </c>
      <c r="B421" s="78" t="str">
        <f t="shared" si="27"/>
        <v>Jose</v>
      </c>
      <c r="C421" s="78" t="str">
        <f t="shared" si="28"/>
        <v>Adames</v>
      </c>
      <c r="D421" s="78" t="str">
        <f t="shared" si="29"/>
        <v>adamejo</v>
      </c>
      <c r="E421" s="8">
        <v>42634</v>
      </c>
      <c r="F421" s="9" t="s">
        <v>157</v>
      </c>
      <c r="G421" s="9" t="s">
        <v>115</v>
      </c>
      <c r="H421" s="9" t="s">
        <v>37</v>
      </c>
      <c r="I421" s="9" t="s">
        <v>38</v>
      </c>
      <c r="J421" s="9" t="s">
        <v>108</v>
      </c>
      <c r="K421" s="9"/>
      <c r="L421" s="9"/>
      <c r="M421" s="9">
        <v>23</v>
      </c>
      <c r="N421" s="11"/>
      <c r="O421" s="32" t="str">
        <f t="shared" si="30"/>
        <v/>
      </c>
      <c r="P421" s="9">
        <v>600853</v>
      </c>
      <c r="Q421" s="9" t="s">
        <v>458</v>
      </c>
      <c r="R421" s="7"/>
      <c r="S421" s="9">
        <v>0</v>
      </c>
      <c r="T421" s="12">
        <v>0</v>
      </c>
      <c r="U421" s="9">
        <v>0</v>
      </c>
      <c r="V421">
        <f t="shared" si="0"/>
        <v>2016</v>
      </c>
      <c r="W421">
        <f t="shared" si="1"/>
        <v>9</v>
      </c>
      <c r="X421">
        <f t="shared" si="2"/>
        <v>21</v>
      </c>
      <c r="AB421" s="15">
        <v>43020</v>
      </c>
      <c r="AC421" s="15">
        <v>43703</v>
      </c>
      <c r="AJ421" s="13"/>
      <c r="AK421" s="14"/>
      <c r="AP421" s="13"/>
      <c r="AQ421" s="14"/>
      <c r="AT421" t="str">
        <f>VLOOKUP(A421,'Repeat TJ List'!A:A,1,FALSE)</f>
        <v>Jose Adames</v>
      </c>
    </row>
    <row r="422" spans="1:46" ht="13">
      <c r="A422" s="7" t="s">
        <v>995</v>
      </c>
      <c r="B422" s="78" t="str">
        <f t="shared" si="27"/>
        <v>Cesar</v>
      </c>
      <c r="C422" s="78" t="str">
        <f t="shared" si="28"/>
        <v>Gonzalez</v>
      </c>
      <c r="D422" s="78" t="str">
        <f t="shared" si="29"/>
        <v>gonzace</v>
      </c>
      <c r="E422" s="8">
        <v>42632</v>
      </c>
      <c r="F422" s="9" t="s">
        <v>87</v>
      </c>
      <c r="G422" s="9" t="s">
        <v>128</v>
      </c>
      <c r="H422" s="9" t="s">
        <v>131</v>
      </c>
      <c r="I422" s="9" t="s">
        <v>38</v>
      </c>
      <c r="J422" s="9" t="s">
        <v>108</v>
      </c>
      <c r="K422" s="9"/>
      <c r="L422" s="9"/>
      <c r="M422" s="9">
        <v>21</v>
      </c>
      <c r="N422" s="11">
        <v>42934</v>
      </c>
      <c r="O422" s="32">
        <f t="shared" si="30"/>
        <v>10</v>
      </c>
      <c r="P422" s="9">
        <v>642464</v>
      </c>
      <c r="Q422" s="9" t="s">
        <v>996</v>
      </c>
      <c r="R422" s="7"/>
      <c r="S422" s="9">
        <v>0</v>
      </c>
      <c r="T422" s="12">
        <v>0</v>
      </c>
      <c r="U422" s="9">
        <v>1</v>
      </c>
      <c r="V422">
        <f t="shared" si="0"/>
        <v>2016</v>
      </c>
      <c r="W422">
        <f t="shared" si="1"/>
        <v>9</v>
      </c>
      <c r="X422">
        <f t="shared" si="2"/>
        <v>19</v>
      </c>
      <c r="AJ422" s="13"/>
      <c r="AK422" s="14"/>
      <c r="AP422" s="13"/>
      <c r="AQ422" s="14"/>
      <c r="AT422" t="e">
        <f>VLOOKUP(A422,'Repeat TJ List'!A:A,1,FALSE)</f>
        <v>#N/A</v>
      </c>
    </row>
    <row r="423" spans="1:46" ht="13">
      <c r="A423" s="7" t="s">
        <v>997</v>
      </c>
      <c r="B423" s="78" t="str">
        <f t="shared" si="27"/>
        <v>Doug</v>
      </c>
      <c r="C423" s="78" t="str">
        <f t="shared" si="28"/>
        <v>Willey</v>
      </c>
      <c r="D423" s="78" t="str">
        <f t="shared" si="29"/>
        <v>willedo</v>
      </c>
      <c r="E423" s="8">
        <v>42628</v>
      </c>
      <c r="F423" s="9" t="s">
        <v>35</v>
      </c>
      <c r="G423" s="9" t="s">
        <v>128</v>
      </c>
      <c r="H423" s="9" t="s">
        <v>37</v>
      </c>
      <c r="I423" s="9" t="s">
        <v>38</v>
      </c>
      <c r="J423" s="9" t="s">
        <v>39</v>
      </c>
      <c r="K423" s="9" t="s">
        <v>998</v>
      </c>
      <c r="L423" s="9" t="s">
        <v>999</v>
      </c>
      <c r="M423" s="9">
        <v>24</v>
      </c>
      <c r="N423" s="11"/>
      <c r="O423" s="32" t="str">
        <f t="shared" si="30"/>
        <v/>
      </c>
      <c r="P423" s="9">
        <v>667419</v>
      </c>
      <c r="Q423" s="9" t="s">
        <v>1000</v>
      </c>
      <c r="R423" s="7"/>
      <c r="S423" s="9">
        <v>0</v>
      </c>
      <c r="T423" s="12">
        <v>0</v>
      </c>
      <c r="U423" s="9">
        <v>0</v>
      </c>
      <c r="V423">
        <f t="shared" si="0"/>
        <v>2016</v>
      </c>
      <c r="W423">
        <f t="shared" si="1"/>
        <v>9</v>
      </c>
      <c r="X423">
        <f t="shared" si="2"/>
        <v>15</v>
      </c>
      <c r="AJ423" s="13"/>
      <c r="AK423" s="14"/>
      <c r="AP423" s="13"/>
      <c r="AQ423" s="14"/>
      <c r="AT423" t="e">
        <f>VLOOKUP(A423,'Repeat TJ List'!A:A,1,FALSE)</f>
        <v>#N/A</v>
      </c>
    </row>
    <row r="424" spans="1:46" ht="13">
      <c r="A424" s="7" t="s">
        <v>1001</v>
      </c>
      <c r="B424" s="78" t="str">
        <f t="shared" si="27"/>
        <v>Raymond</v>
      </c>
      <c r="C424" s="78" t="str">
        <f t="shared" si="28"/>
        <v>Burgos</v>
      </c>
      <c r="D424" s="78" t="str">
        <f t="shared" si="29"/>
        <v>burgora</v>
      </c>
      <c r="E424" s="8">
        <v>42620</v>
      </c>
      <c r="F424" s="9" t="s">
        <v>234</v>
      </c>
      <c r="G424" s="9" t="s">
        <v>158</v>
      </c>
      <c r="H424" s="9" t="s">
        <v>37</v>
      </c>
      <c r="I424" s="9" t="s">
        <v>53</v>
      </c>
      <c r="J424" s="9" t="s">
        <v>144</v>
      </c>
      <c r="K424" s="9"/>
      <c r="L424" s="9"/>
      <c r="M424" s="9">
        <v>17</v>
      </c>
      <c r="N424" s="11">
        <v>43271</v>
      </c>
      <c r="O424" s="32">
        <f t="shared" si="30"/>
        <v>21</v>
      </c>
      <c r="P424" s="9">
        <v>670103</v>
      </c>
      <c r="Q424" s="9" t="s">
        <v>1002</v>
      </c>
      <c r="R424" s="7"/>
      <c r="S424" s="9">
        <v>0</v>
      </c>
      <c r="T424" s="12">
        <v>0</v>
      </c>
      <c r="U424" s="32">
        <v>1</v>
      </c>
      <c r="V424">
        <f t="shared" si="0"/>
        <v>2016</v>
      </c>
      <c r="W424">
        <f t="shared" si="1"/>
        <v>9</v>
      </c>
      <c r="X424">
        <f t="shared" si="2"/>
        <v>7</v>
      </c>
      <c r="AJ424" s="13"/>
      <c r="AK424" s="14"/>
      <c r="AP424" s="13"/>
      <c r="AQ424" s="14"/>
      <c r="AT424" t="e">
        <f>VLOOKUP(A424,'Repeat TJ List'!A:A,1,FALSE)</f>
        <v>#N/A</v>
      </c>
    </row>
    <row r="425" spans="1:46" ht="13">
      <c r="A425" s="7" t="s">
        <v>1003</v>
      </c>
      <c r="B425" s="78" t="str">
        <f t="shared" si="27"/>
        <v>Scott</v>
      </c>
      <c r="C425" s="78" t="str">
        <f t="shared" si="28"/>
        <v>Engler</v>
      </c>
      <c r="D425" s="78" t="str">
        <f t="shared" si="29"/>
        <v>englesc</v>
      </c>
      <c r="E425" s="8">
        <v>42620</v>
      </c>
      <c r="F425" s="9" t="s">
        <v>211</v>
      </c>
      <c r="G425" s="9" t="s">
        <v>128</v>
      </c>
      <c r="H425" s="9" t="s">
        <v>37</v>
      </c>
      <c r="I425" s="9" t="s">
        <v>38</v>
      </c>
      <c r="J425" s="9" t="s">
        <v>39</v>
      </c>
      <c r="K425" s="9" t="s">
        <v>88</v>
      </c>
      <c r="L425" s="9" t="s">
        <v>670</v>
      </c>
      <c r="M425" s="9">
        <v>19</v>
      </c>
      <c r="N425" s="11">
        <v>43267</v>
      </c>
      <c r="O425" s="32">
        <f t="shared" si="30"/>
        <v>21</v>
      </c>
      <c r="P425" s="9">
        <v>670081</v>
      </c>
      <c r="Q425" s="9" t="s">
        <v>1004</v>
      </c>
      <c r="R425" s="7"/>
      <c r="S425" s="9">
        <v>0</v>
      </c>
      <c r="T425" s="12">
        <v>0</v>
      </c>
      <c r="U425" s="9">
        <v>1</v>
      </c>
      <c r="V425">
        <f t="shared" si="0"/>
        <v>2016</v>
      </c>
      <c r="W425">
        <f t="shared" si="1"/>
        <v>9</v>
      </c>
      <c r="X425">
        <f t="shared" si="2"/>
        <v>7</v>
      </c>
      <c r="AC425" s="15">
        <v>43267</v>
      </c>
      <c r="AJ425" s="13"/>
      <c r="AK425" s="14"/>
      <c r="AP425" s="13"/>
      <c r="AQ425" s="14"/>
      <c r="AT425" t="e">
        <f>VLOOKUP(A425,'Repeat TJ List'!A:A,1,FALSE)</f>
        <v>#N/A</v>
      </c>
    </row>
    <row r="426" spans="1:46" ht="13">
      <c r="A426" s="7" t="s">
        <v>1005</v>
      </c>
      <c r="B426" s="78" t="str">
        <f t="shared" si="27"/>
        <v>Brooks</v>
      </c>
      <c r="C426" s="78" t="str">
        <f t="shared" si="28"/>
        <v>Kriske</v>
      </c>
      <c r="D426" s="78" t="str">
        <f t="shared" si="29"/>
        <v>kriskbr</v>
      </c>
      <c r="E426" s="8">
        <v>42614</v>
      </c>
      <c r="F426" s="9" t="s">
        <v>107</v>
      </c>
      <c r="G426" s="9" t="s">
        <v>165</v>
      </c>
      <c r="H426" s="9" t="s">
        <v>37</v>
      </c>
      <c r="I426" s="9" t="s">
        <v>38</v>
      </c>
      <c r="J426" s="9" t="s">
        <v>39</v>
      </c>
      <c r="K426" s="9" t="s">
        <v>45</v>
      </c>
      <c r="L426" s="9" t="s">
        <v>903</v>
      </c>
      <c r="M426" s="9">
        <v>22</v>
      </c>
      <c r="N426" s="11">
        <v>43269</v>
      </c>
      <c r="O426" s="32">
        <f t="shared" si="30"/>
        <v>22</v>
      </c>
      <c r="P426" s="9">
        <v>621139</v>
      </c>
      <c r="Q426" s="9" t="s">
        <v>1006</v>
      </c>
      <c r="R426" s="7"/>
      <c r="S426" s="9">
        <v>0</v>
      </c>
      <c r="T426" s="12">
        <v>0</v>
      </c>
      <c r="U426" s="9">
        <v>1</v>
      </c>
      <c r="V426">
        <f t="shared" si="0"/>
        <v>2016</v>
      </c>
      <c r="W426">
        <f t="shared" si="1"/>
        <v>9</v>
      </c>
      <c r="X426">
        <f t="shared" si="2"/>
        <v>1</v>
      </c>
      <c r="AC426" s="15">
        <v>43269</v>
      </c>
      <c r="AJ426" s="13"/>
      <c r="AK426" s="14"/>
      <c r="AP426" s="13"/>
      <c r="AQ426" s="14"/>
      <c r="AT426" t="e">
        <f>VLOOKUP(A426,'Repeat TJ List'!A:A,1,FALSE)</f>
        <v>#N/A</v>
      </c>
    </row>
    <row r="427" spans="1:46" ht="13">
      <c r="A427" s="7" t="s">
        <v>1007</v>
      </c>
      <c r="B427" s="78" t="str">
        <f t="shared" si="27"/>
        <v>Jake</v>
      </c>
      <c r="C427" s="78" t="str">
        <f t="shared" si="28"/>
        <v>Zokan</v>
      </c>
      <c r="D427" s="78" t="str">
        <f t="shared" si="29"/>
        <v>zokanja</v>
      </c>
      <c r="E427" s="8">
        <v>42607</v>
      </c>
      <c r="F427" s="9" t="s">
        <v>100</v>
      </c>
      <c r="G427" s="9" t="s">
        <v>91</v>
      </c>
      <c r="H427" s="9" t="s">
        <v>37</v>
      </c>
      <c r="I427" s="9" t="s">
        <v>53</v>
      </c>
      <c r="J427" s="9" t="s">
        <v>39</v>
      </c>
      <c r="K427" s="9" t="s">
        <v>415</v>
      </c>
      <c r="L427" s="9" t="s">
        <v>1008</v>
      </c>
      <c r="M427" s="9">
        <v>25</v>
      </c>
      <c r="N427" s="11"/>
      <c r="O427" s="32" t="str">
        <f t="shared" si="30"/>
        <v/>
      </c>
      <c r="P427" s="9">
        <v>642242</v>
      </c>
      <c r="Q427" s="9" t="s">
        <v>1009</v>
      </c>
      <c r="R427" s="7"/>
      <c r="S427" s="9">
        <v>0</v>
      </c>
      <c r="T427" s="12">
        <v>0</v>
      </c>
      <c r="U427" s="9">
        <v>1</v>
      </c>
      <c r="V427">
        <f t="shared" si="0"/>
        <v>2016</v>
      </c>
      <c r="W427">
        <f t="shared" si="1"/>
        <v>8</v>
      </c>
      <c r="X427">
        <f t="shared" si="2"/>
        <v>25</v>
      </c>
      <c r="AC427" s="15"/>
      <c r="AJ427" s="13"/>
      <c r="AK427" s="14"/>
      <c r="AP427" s="13"/>
      <c r="AQ427" s="14"/>
      <c r="AT427" t="e">
        <f>VLOOKUP(A427,'Repeat TJ List'!A:A,1,FALSE)</f>
        <v>#N/A</v>
      </c>
    </row>
    <row r="428" spans="1:46" ht="13">
      <c r="A428" s="7" t="s">
        <v>1010</v>
      </c>
      <c r="B428" s="78" t="str">
        <f t="shared" si="27"/>
        <v>Derek</v>
      </c>
      <c r="C428" s="78" t="str">
        <f t="shared" si="28"/>
        <v>Hill</v>
      </c>
      <c r="D428" s="78" t="str">
        <f t="shared" si="29"/>
        <v>hillde</v>
      </c>
      <c r="E428" s="8">
        <v>42606</v>
      </c>
      <c r="F428" s="9" t="s">
        <v>87</v>
      </c>
      <c r="G428" s="9" t="s">
        <v>115</v>
      </c>
      <c r="H428" s="9" t="s">
        <v>131</v>
      </c>
      <c r="I428" s="9" t="s">
        <v>38</v>
      </c>
      <c r="J428" s="9" t="s">
        <v>39</v>
      </c>
      <c r="K428" s="9" t="s">
        <v>45</v>
      </c>
      <c r="L428" s="9"/>
      <c r="M428" s="9">
        <v>20</v>
      </c>
      <c r="N428" s="11">
        <v>42928</v>
      </c>
      <c r="O428" s="32">
        <f t="shared" si="30"/>
        <v>11</v>
      </c>
      <c r="P428" s="9">
        <v>656537</v>
      </c>
      <c r="Q428" s="9" t="s">
        <v>1011</v>
      </c>
      <c r="R428" s="7" t="s">
        <v>42</v>
      </c>
      <c r="S428" s="9">
        <v>0</v>
      </c>
      <c r="T428" s="12">
        <v>0</v>
      </c>
      <c r="U428" s="32">
        <v>1</v>
      </c>
      <c r="V428">
        <f t="shared" si="0"/>
        <v>2016</v>
      </c>
      <c r="W428">
        <f t="shared" si="1"/>
        <v>8</v>
      </c>
      <c r="X428">
        <f t="shared" si="2"/>
        <v>24</v>
      </c>
      <c r="AC428" s="15">
        <v>42912</v>
      </c>
      <c r="AJ428" s="13"/>
      <c r="AK428" s="14"/>
      <c r="AP428" s="13"/>
      <c r="AQ428" s="14"/>
      <c r="AT428" t="e">
        <f>VLOOKUP(A428,'Repeat TJ List'!A:A,1,FALSE)</f>
        <v>#N/A</v>
      </c>
    </row>
    <row r="429" spans="1:46" ht="13">
      <c r="A429" s="7" t="s">
        <v>1012</v>
      </c>
      <c r="B429" s="78" t="str">
        <f t="shared" si="27"/>
        <v>James</v>
      </c>
      <c r="C429" s="78" t="str">
        <f t="shared" si="28"/>
        <v>Jones</v>
      </c>
      <c r="D429" s="78" t="str">
        <f t="shared" si="29"/>
        <v>jonesja</v>
      </c>
      <c r="E429" s="8">
        <v>42606</v>
      </c>
      <c r="F429" s="9" t="s">
        <v>211</v>
      </c>
      <c r="G429" s="9" t="s">
        <v>115</v>
      </c>
      <c r="H429" s="9" t="s">
        <v>37</v>
      </c>
      <c r="I429" s="9" t="s">
        <v>53</v>
      </c>
      <c r="J429" s="9" t="s">
        <v>39</v>
      </c>
      <c r="K429" s="9" t="s">
        <v>101</v>
      </c>
      <c r="L429" s="9" t="s">
        <v>1013</v>
      </c>
      <c r="M429" s="9">
        <v>27</v>
      </c>
      <c r="N429" s="11">
        <v>43196</v>
      </c>
      <c r="O429" s="32">
        <f t="shared" si="30"/>
        <v>19</v>
      </c>
      <c r="P429" s="9">
        <v>571825</v>
      </c>
      <c r="Q429" s="9">
        <v>9767</v>
      </c>
      <c r="R429" s="7"/>
      <c r="S429" s="9">
        <v>0</v>
      </c>
      <c r="T429" s="12">
        <v>0</v>
      </c>
      <c r="U429" s="9">
        <v>1</v>
      </c>
      <c r="V429">
        <f t="shared" si="0"/>
        <v>2016</v>
      </c>
      <c r="W429">
        <f t="shared" si="1"/>
        <v>8</v>
      </c>
      <c r="X429">
        <f t="shared" si="2"/>
        <v>24</v>
      </c>
      <c r="AC429" s="15">
        <v>42962</v>
      </c>
      <c r="AJ429" s="13"/>
      <c r="AK429" s="14"/>
      <c r="AP429" s="13"/>
      <c r="AQ429" s="14"/>
      <c r="AT429" t="e">
        <f>VLOOKUP(A429,'Repeat TJ List'!A:A,1,FALSE)</f>
        <v>#N/A</v>
      </c>
    </row>
    <row r="430" spans="1:46" ht="13">
      <c r="A430" s="7" t="s">
        <v>1014</v>
      </c>
      <c r="B430" s="78" t="str">
        <f t="shared" si="27"/>
        <v>Nathan</v>
      </c>
      <c r="C430" s="78" t="str">
        <f t="shared" si="28"/>
        <v>Eovaldi</v>
      </c>
      <c r="D430" s="78" t="str">
        <f t="shared" si="29"/>
        <v>eovalna</v>
      </c>
      <c r="E430" s="8">
        <v>42601</v>
      </c>
      <c r="F430" s="9" t="s">
        <v>107</v>
      </c>
      <c r="G430" s="9" t="s">
        <v>36</v>
      </c>
      <c r="H430" s="9" t="s">
        <v>37</v>
      </c>
      <c r="I430" s="9" t="s">
        <v>38</v>
      </c>
      <c r="J430" s="26" t="s">
        <v>39</v>
      </c>
      <c r="K430" s="9" t="s">
        <v>40</v>
      </c>
      <c r="L430" s="9"/>
      <c r="M430" s="9">
        <v>26</v>
      </c>
      <c r="N430" s="11">
        <v>43250</v>
      </c>
      <c r="O430" s="32">
        <f t="shared" si="30"/>
        <v>21</v>
      </c>
      <c r="P430" s="9">
        <v>543135</v>
      </c>
      <c r="Q430" s="9">
        <v>9132</v>
      </c>
      <c r="R430" s="7" t="s">
        <v>228</v>
      </c>
      <c r="S430" s="9">
        <v>0</v>
      </c>
      <c r="T430" s="12">
        <v>0</v>
      </c>
      <c r="U430" s="32">
        <v>1</v>
      </c>
      <c r="V430">
        <f t="shared" si="0"/>
        <v>2016</v>
      </c>
      <c r="W430">
        <f t="shared" si="1"/>
        <v>8</v>
      </c>
      <c r="X430">
        <f t="shared" si="2"/>
        <v>19</v>
      </c>
      <c r="Y430" s="15">
        <v>42780</v>
      </c>
      <c r="Z430" s="15">
        <v>42934</v>
      </c>
      <c r="AC430" s="15">
        <v>42987</v>
      </c>
      <c r="AD430" s="15">
        <v>43191</v>
      </c>
      <c r="AE430" s="7" t="s">
        <v>1015</v>
      </c>
      <c r="AJ430" s="13"/>
      <c r="AK430" s="14"/>
      <c r="AP430" s="13"/>
      <c r="AQ430" s="14"/>
      <c r="AT430" t="str">
        <f>VLOOKUP(A430,'Repeat TJ List'!A:A,1,FALSE)</f>
        <v>Nathan Eovaldi</v>
      </c>
    </row>
    <row r="431" spans="1:46" ht="13">
      <c r="A431" s="7" t="s">
        <v>1016</v>
      </c>
      <c r="B431" s="78" t="str">
        <f t="shared" si="27"/>
        <v>Nick</v>
      </c>
      <c r="C431" s="78" t="str">
        <f t="shared" si="28"/>
        <v>Tropeano</v>
      </c>
      <c r="D431" s="78" t="str">
        <f t="shared" si="29"/>
        <v>tropeni</v>
      </c>
      <c r="E431" s="8">
        <v>42598</v>
      </c>
      <c r="F431" s="9" t="s">
        <v>35</v>
      </c>
      <c r="G431" s="9" t="s">
        <v>36</v>
      </c>
      <c r="H431" s="9" t="s">
        <v>37</v>
      </c>
      <c r="I431" s="9" t="s">
        <v>53</v>
      </c>
      <c r="J431" s="9" t="s">
        <v>39</v>
      </c>
      <c r="K431" s="9" t="s">
        <v>101</v>
      </c>
      <c r="L431" s="9" t="s">
        <v>1017</v>
      </c>
      <c r="M431" s="9">
        <v>25</v>
      </c>
      <c r="N431" s="11">
        <v>43202</v>
      </c>
      <c r="O431" s="32">
        <f t="shared" si="30"/>
        <v>20</v>
      </c>
      <c r="P431" s="9">
        <v>607374</v>
      </c>
      <c r="Q431" s="9">
        <v>12385</v>
      </c>
      <c r="R431" s="7" t="s">
        <v>46</v>
      </c>
      <c r="S431" s="9">
        <v>0</v>
      </c>
      <c r="T431" s="12">
        <v>0</v>
      </c>
      <c r="U431" s="32">
        <v>1</v>
      </c>
      <c r="V431">
        <f t="shared" si="0"/>
        <v>2016</v>
      </c>
      <c r="W431">
        <f t="shared" si="1"/>
        <v>8</v>
      </c>
      <c r="X431">
        <f t="shared" si="2"/>
        <v>16</v>
      </c>
      <c r="Y431" s="15">
        <v>42813</v>
      </c>
      <c r="Z431" s="15">
        <v>42933</v>
      </c>
      <c r="AC431" s="15">
        <v>43196</v>
      </c>
      <c r="AJ431" s="13"/>
      <c r="AK431" s="14"/>
      <c r="AP431" s="13"/>
      <c r="AQ431" s="14"/>
      <c r="AT431" t="e">
        <f>VLOOKUP(A431,'Repeat TJ List'!A:A,1,FALSE)</f>
        <v>#N/A</v>
      </c>
    </row>
    <row r="432" spans="1:46" ht="13">
      <c r="A432" s="7" t="s">
        <v>1018</v>
      </c>
      <c r="B432" s="78" t="str">
        <f t="shared" si="27"/>
        <v>Chris</v>
      </c>
      <c r="C432" s="78" t="str">
        <f t="shared" si="28"/>
        <v>Paddack</v>
      </c>
      <c r="D432" s="78" t="str">
        <f t="shared" si="29"/>
        <v>paddach</v>
      </c>
      <c r="E432" s="8">
        <v>42597</v>
      </c>
      <c r="F432" s="9" t="s">
        <v>48</v>
      </c>
      <c r="G432" s="9" t="s">
        <v>115</v>
      </c>
      <c r="H432" s="9" t="s">
        <v>37</v>
      </c>
      <c r="I432" s="9" t="s">
        <v>38</v>
      </c>
      <c r="J432" s="9" t="s">
        <v>39</v>
      </c>
      <c r="K432" s="9" t="s">
        <v>40</v>
      </c>
      <c r="L432" s="9"/>
      <c r="M432" s="9">
        <v>20</v>
      </c>
      <c r="N432" s="11">
        <v>43220</v>
      </c>
      <c r="O432" s="32">
        <f t="shared" si="30"/>
        <v>20</v>
      </c>
      <c r="P432" s="9">
        <v>663978</v>
      </c>
      <c r="Q432" s="9">
        <v>20099</v>
      </c>
      <c r="R432" s="7" t="s">
        <v>42</v>
      </c>
      <c r="S432" s="9">
        <v>0</v>
      </c>
      <c r="T432" s="12">
        <v>0</v>
      </c>
      <c r="U432" s="32">
        <v>1</v>
      </c>
      <c r="V432">
        <f t="shared" si="0"/>
        <v>2016</v>
      </c>
      <c r="W432">
        <f t="shared" si="1"/>
        <v>8</v>
      </c>
      <c r="X432">
        <f t="shared" si="2"/>
        <v>15</v>
      </c>
      <c r="Y432" s="15">
        <v>42751</v>
      </c>
      <c r="AA432" s="15">
        <v>42944</v>
      </c>
      <c r="AB432" s="15">
        <v>43167</v>
      </c>
      <c r="AJ432" s="13"/>
      <c r="AK432" s="14"/>
      <c r="AP432" s="13"/>
      <c r="AQ432" s="14"/>
      <c r="AT432" t="e">
        <f>VLOOKUP(A432,'Repeat TJ List'!A:A,1,FALSE)</f>
        <v>#N/A</v>
      </c>
    </row>
    <row r="433" spans="1:46" ht="13">
      <c r="A433" s="7" t="s">
        <v>1019</v>
      </c>
      <c r="B433" s="78" t="str">
        <f t="shared" si="27"/>
        <v>Troy</v>
      </c>
      <c r="C433" s="78" t="str">
        <f t="shared" si="28"/>
        <v>Rallings</v>
      </c>
      <c r="D433" s="78" t="str">
        <f t="shared" si="29"/>
        <v>rallitr</v>
      </c>
      <c r="E433" s="8">
        <v>42593</v>
      </c>
      <c r="F433" s="9" t="s">
        <v>35</v>
      </c>
      <c r="G433" s="9" t="s">
        <v>63</v>
      </c>
      <c r="H433" s="9" t="s">
        <v>37</v>
      </c>
      <c r="I433" s="9" t="s">
        <v>38</v>
      </c>
      <c r="J433" s="9" t="s">
        <v>39</v>
      </c>
      <c r="K433" s="9" t="s">
        <v>45</v>
      </c>
      <c r="L433" s="9" t="s">
        <v>74</v>
      </c>
      <c r="M433" s="9">
        <v>22</v>
      </c>
      <c r="N433" s="11"/>
      <c r="O433" s="32" t="str">
        <f t="shared" si="30"/>
        <v/>
      </c>
      <c r="P433" s="9">
        <v>663410</v>
      </c>
      <c r="Q433" s="9"/>
      <c r="R433" s="7"/>
      <c r="S433" s="9">
        <v>0</v>
      </c>
      <c r="T433" s="12">
        <v>0</v>
      </c>
      <c r="U433" s="9">
        <v>0</v>
      </c>
      <c r="V433">
        <f t="shared" si="0"/>
        <v>2016</v>
      </c>
      <c r="W433">
        <f t="shared" si="1"/>
        <v>8</v>
      </c>
      <c r="X433">
        <f t="shared" si="2"/>
        <v>11</v>
      </c>
      <c r="AD433" s="15">
        <v>42923</v>
      </c>
      <c r="AE433" s="7" t="s">
        <v>1020</v>
      </c>
      <c r="AJ433" s="13"/>
      <c r="AK433" s="14"/>
      <c r="AP433" s="13"/>
      <c r="AQ433" s="14"/>
      <c r="AT433" t="e">
        <f>VLOOKUP(A433,'Repeat TJ List'!A:A,1,FALSE)</f>
        <v>#N/A</v>
      </c>
    </row>
    <row r="434" spans="1:46" ht="13">
      <c r="A434" s="7" t="s">
        <v>1021</v>
      </c>
      <c r="B434" s="78" t="str">
        <f t="shared" si="27"/>
        <v>Dalton</v>
      </c>
      <c r="C434" s="78" t="str">
        <f t="shared" si="28"/>
        <v>Geekie</v>
      </c>
      <c r="D434" s="78" t="str">
        <f t="shared" si="29"/>
        <v>geekida</v>
      </c>
      <c r="E434" s="8">
        <v>42587</v>
      </c>
      <c r="F434" s="9" t="s">
        <v>340</v>
      </c>
      <c r="G434" s="9" t="s">
        <v>115</v>
      </c>
      <c r="H434" s="9" t="s">
        <v>37</v>
      </c>
      <c r="I434" s="9" t="s">
        <v>38</v>
      </c>
      <c r="J434" s="9" t="s">
        <v>39</v>
      </c>
      <c r="K434" s="9" t="s">
        <v>203</v>
      </c>
      <c r="L434" s="9" t="s">
        <v>1022</v>
      </c>
      <c r="M434" s="9">
        <v>21</v>
      </c>
      <c r="N434" s="11">
        <v>43567</v>
      </c>
      <c r="O434" s="32">
        <f t="shared" si="30"/>
        <v>32</v>
      </c>
      <c r="P434" s="9">
        <v>664016</v>
      </c>
      <c r="Q434" s="9" t="s">
        <v>1023</v>
      </c>
      <c r="R434" s="7"/>
      <c r="S434" s="9">
        <v>0</v>
      </c>
      <c r="T434" s="12">
        <v>0</v>
      </c>
      <c r="U434" s="32">
        <v>1</v>
      </c>
      <c r="V434">
        <f t="shared" si="0"/>
        <v>2016</v>
      </c>
      <c r="W434">
        <f t="shared" si="1"/>
        <v>8</v>
      </c>
      <c r="X434">
        <f t="shared" si="2"/>
        <v>5</v>
      </c>
      <c r="AC434" s="15">
        <v>43266</v>
      </c>
      <c r="AJ434" s="13"/>
      <c r="AK434" s="14"/>
      <c r="AP434" s="13"/>
      <c r="AQ434" s="14"/>
      <c r="AT434" t="e">
        <f>VLOOKUP(A434,'Repeat TJ List'!A:A,1,FALSE)</f>
        <v>#N/A</v>
      </c>
    </row>
    <row r="435" spans="1:46" ht="13">
      <c r="A435" s="7" t="s">
        <v>551</v>
      </c>
      <c r="B435" s="78" t="str">
        <f t="shared" si="27"/>
        <v>Jacob</v>
      </c>
      <c r="C435" s="78" t="str">
        <f t="shared" si="28"/>
        <v>Lindgren</v>
      </c>
      <c r="D435" s="78" t="str">
        <f t="shared" si="29"/>
        <v>lindgja</v>
      </c>
      <c r="E435" s="8">
        <v>42587</v>
      </c>
      <c r="F435" s="9" t="s">
        <v>107</v>
      </c>
      <c r="G435" s="9" t="s">
        <v>91</v>
      </c>
      <c r="H435" s="9" t="s">
        <v>37</v>
      </c>
      <c r="I435" s="9" t="s">
        <v>53</v>
      </c>
      <c r="J435" s="9" t="s">
        <v>39</v>
      </c>
      <c r="K435" s="9" t="s">
        <v>104</v>
      </c>
      <c r="L435" s="9" t="s">
        <v>105</v>
      </c>
      <c r="M435" s="9">
        <v>23</v>
      </c>
      <c r="N435" s="11">
        <v>43671</v>
      </c>
      <c r="O435" s="32">
        <f t="shared" si="30"/>
        <v>36</v>
      </c>
      <c r="P435" s="9">
        <v>605338</v>
      </c>
      <c r="Q435" s="9">
        <v>16215</v>
      </c>
      <c r="R435" s="7"/>
      <c r="S435" s="9">
        <v>0</v>
      </c>
      <c r="T435" s="12">
        <v>0</v>
      </c>
      <c r="U435" s="32">
        <v>1</v>
      </c>
      <c r="V435">
        <f t="shared" si="0"/>
        <v>2016</v>
      </c>
      <c r="W435">
        <f t="shared" si="1"/>
        <v>8</v>
      </c>
      <c r="X435">
        <f t="shared" si="2"/>
        <v>5</v>
      </c>
      <c r="AB435" s="15">
        <v>42972</v>
      </c>
      <c r="AC435" s="15">
        <v>43633</v>
      </c>
      <c r="AD435" s="15">
        <v>43186</v>
      </c>
      <c r="AE435" s="7" t="s">
        <v>1024</v>
      </c>
      <c r="AJ435" s="13"/>
      <c r="AK435" s="14"/>
      <c r="AP435" s="13"/>
      <c r="AQ435" s="14"/>
      <c r="AT435" t="str">
        <f>VLOOKUP(A435,'Repeat TJ List'!A:A,1,FALSE)</f>
        <v>Jacob Lindgren</v>
      </c>
    </row>
    <row r="436" spans="1:46" ht="13">
      <c r="A436" s="7" t="s">
        <v>1025</v>
      </c>
      <c r="B436" s="78" t="str">
        <f t="shared" si="27"/>
        <v>Jorge</v>
      </c>
      <c r="C436" s="78" t="str">
        <f t="shared" si="28"/>
        <v>Ortega</v>
      </c>
      <c r="D436" s="78" t="str">
        <f t="shared" si="29"/>
        <v>ortegjo</v>
      </c>
      <c r="E436" s="8">
        <v>42586</v>
      </c>
      <c r="F436" s="9" t="s">
        <v>127</v>
      </c>
      <c r="G436" s="9" t="s">
        <v>84</v>
      </c>
      <c r="H436" s="9" t="s">
        <v>37</v>
      </c>
      <c r="I436" s="9" t="s">
        <v>38</v>
      </c>
      <c r="J436" s="9" t="s">
        <v>150</v>
      </c>
      <c r="K436" s="9"/>
      <c r="L436" s="9"/>
      <c r="M436" s="9">
        <v>23</v>
      </c>
      <c r="N436" s="11"/>
      <c r="O436" s="32" t="str">
        <f t="shared" si="30"/>
        <v/>
      </c>
      <c r="P436" s="9">
        <v>606256</v>
      </c>
      <c r="Q436" s="9" t="s">
        <v>1026</v>
      </c>
      <c r="R436" s="7" t="s">
        <v>315</v>
      </c>
      <c r="S436" s="9">
        <v>0</v>
      </c>
      <c r="T436" s="12">
        <v>0</v>
      </c>
      <c r="U436" s="9">
        <v>1</v>
      </c>
      <c r="V436">
        <f t="shared" si="0"/>
        <v>2016</v>
      </c>
      <c r="W436">
        <f t="shared" si="1"/>
        <v>8</v>
      </c>
      <c r="X436">
        <f t="shared" si="2"/>
        <v>4</v>
      </c>
      <c r="AC436" s="15">
        <v>43269</v>
      </c>
      <c r="AJ436" s="13"/>
      <c r="AK436" s="14"/>
      <c r="AP436" s="13"/>
      <c r="AQ436" s="14"/>
      <c r="AT436" t="e">
        <f>VLOOKUP(A436,'Repeat TJ List'!A:A,1,FALSE)</f>
        <v>#N/A</v>
      </c>
    </row>
    <row r="437" spans="1:46" ht="13">
      <c r="A437" s="7" t="s">
        <v>1027</v>
      </c>
      <c r="B437" s="78" t="str">
        <f t="shared" si="27"/>
        <v>Sean</v>
      </c>
      <c r="C437" s="78" t="str">
        <f t="shared" si="28"/>
        <v>Nolin</v>
      </c>
      <c r="D437" s="78" t="str">
        <f t="shared" si="29"/>
        <v>nolinse</v>
      </c>
      <c r="E437" s="8">
        <v>42583</v>
      </c>
      <c r="F437" s="9" t="s">
        <v>127</v>
      </c>
      <c r="G437" s="9" t="s">
        <v>36</v>
      </c>
      <c r="H437" s="9" t="s">
        <v>37</v>
      </c>
      <c r="I437" s="9" t="s">
        <v>53</v>
      </c>
      <c r="J437" s="9" t="s">
        <v>39</v>
      </c>
      <c r="K437" s="9" t="s">
        <v>101</v>
      </c>
      <c r="L437" s="9" t="s">
        <v>456</v>
      </c>
      <c r="M437" s="9">
        <v>26</v>
      </c>
      <c r="N437" s="11"/>
      <c r="O437" s="32" t="str">
        <f t="shared" si="30"/>
        <v/>
      </c>
      <c r="P437" s="9">
        <v>543594</v>
      </c>
      <c r="Q437" s="9">
        <v>11341</v>
      </c>
      <c r="R437" s="7" t="s">
        <v>139</v>
      </c>
      <c r="S437" s="9">
        <v>0</v>
      </c>
      <c r="T437" s="12">
        <v>0</v>
      </c>
      <c r="U437" s="32">
        <v>1</v>
      </c>
      <c r="V437">
        <f t="shared" si="0"/>
        <v>2016</v>
      </c>
      <c r="W437">
        <f t="shared" si="1"/>
        <v>8</v>
      </c>
      <c r="X437">
        <f t="shared" si="2"/>
        <v>1</v>
      </c>
      <c r="AC437" s="15">
        <v>43242</v>
      </c>
      <c r="AJ437" s="13"/>
      <c r="AK437" s="14"/>
      <c r="AP437" s="13"/>
      <c r="AQ437" s="14"/>
      <c r="AT437" t="e">
        <f>VLOOKUP(A437,'Repeat TJ List'!A:A,1,FALSE)</f>
        <v>#N/A</v>
      </c>
    </row>
    <row r="438" spans="1:46" ht="13">
      <c r="A438" s="7" t="s">
        <v>1028</v>
      </c>
      <c r="B438" s="78" t="str">
        <f t="shared" si="27"/>
        <v>Stephen</v>
      </c>
      <c r="C438" s="78" t="str">
        <f t="shared" si="28"/>
        <v>Ridings</v>
      </c>
      <c r="D438" s="78" t="str">
        <f t="shared" si="29"/>
        <v>ridinst</v>
      </c>
      <c r="E438" s="8">
        <v>42583</v>
      </c>
      <c r="F438" s="9" t="s">
        <v>164</v>
      </c>
      <c r="G438" s="9" t="s">
        <v>63</v>
      </c>
      <c r="H438" s="9" t="s">
        <v>37</v>
      </c>
      <c r="I438" s="9" t="s">
        <v>38</v>
      </c>
      <c r="J438" s="9" t="s">
        <v>39</v>
      </c>
      <c r="K438" s="9" t="s">
        <v>101</v>
      </c>
      <c r="L438" s="9" t="s">
        <v>1029</v>
      </c>
      <c r="M438" s="9">
        <v>20</v>
      </c>
      <c r="N438" s="11">
        <v>42910</v>
      </c>
      <c r="O438" s="32">
        <f t="shared" si="30"/>
        <v>11</v>
      </c>
      <c r="P438" s="9">
        <v>670050</v>
      </c>
      <c r="Q438" s="9" t="s">
        <v>1030</v>
      </c>
      <c r="R438" s="7"/>
      <c r="S438" s="9">
        <v>0</v>
      </c>
      <c r="T438" s="12">
        <v>0</v>
      </c>
      <c r="U438" s="9">
        <v>1</v>
      </c>
      <c r="V438">
        <f t="shared" si="0"/>
        <v>2016</v>
      </c>
      <c r="W438">
        <f t="shared" si="1"/>
        <v>8</v>
      </c>
      <c r="X438">
        <f t="shared" si="2"/>
        <v>1</v>
      </c>
      <c r="AC438" s="15"/>
      <c r="AJ438" s="13"/>
      <c r="AK438" s="14"/>
      <c r="AP438" s="13"/>
      <c r="AQ438" s="14"/>
      <c r="AT438" t="e">
        <f>VLOOKUP(A438,'Repeat TJ List'!A:A,1,FALSE)</f>
        <v>#N/A</v>
      </c>
    </row>
    <row r="439" spans="1:46" ht="13">
      <c r="A439" s="7" t="s">
        <v>1031</v>
      </c>
      <c r="B439" s="78" t="str">
        <f t="shared" si="27"/>
        <v>Dace</v>
      </c>
      <c r="C439" s="78" t="str">
        <f t="shared" si="28"/>
        <v>Kime</v>
      </c>
      <c r="D439" s="78" t="str">
        <f t="shared" si="29"/>
        <v>kimeda</v>
      </c>
      <c r="E439" s="8">
        <v>42583</v>
      </c>
      <c r="F439" s="9" t="s">
        <v>234</v>
      </c>
      <c r="G439" s="9" t="s">
        <v>165</v>
      </c>
      <c r="H439" s="9" t="s">
        <v>37</v>
      </c>
      <c r="I439" s="9" t="s">
        <v>38</v>
      </c>
      <c r="J439" s="9" t="s">
        <v>39</v>
      </c>
      <c r="K439" s="9" t="s">
        <v>253</v>
      </c>
      <c r="L439" s="9" t="s">
        <v>199</v>
      </c>
      <c r="M439" s="9">
        <v>24</v>
      </c>
      <c r="N439" s="11">
        <v>43249</v>
      </c>
      <c r="O439" s="32">
        <f t="shared" si="30"/>
        <v>22</v>
      </c>
      <c r="P439" s="9">
        <v>592467</v>
      </c>
      <c r="Q439" s="9" t="s">
        <v>1032</v>
      </c>
      <c r="R439" s="7"/>
      <c r="S439" s="9">
        <v>0</v>
      </c>
      <c r="T439" s="12">
        <v>0</v>
      </c>
      <c r="U439" s="9">
        <v>0</v>
      </c>
      <c r="V439">
        <f t="shared" si="0"/>
        <v>2016</v>
      </c>
      <c r="W439">
        <f t="shared" si="1"/>
        <v>8</v>
      </c>
      <c r="X439">
        <f t="shared" si="2"/>
        <v>1</v>
      </c>
      <c r="AC439" s="15">
        <v>42950</v>
      </c>
      <c r="AJ439" s="13"/>
      <c r="AK439" s="14"/>
      <c r="AP439" s="13"/>
      <c r="AQ439" s="14"/>
      <c r="AT439" t="e">
        <f>VLOOKUP(A439,'Repeat TJ List'!A:A,1,FALSE)</f>
        <v>#N/A</v>
      </c>
    </row>
    <row r="440" spans="1:46" ht="13">
      <c r="A440" s="7" t="s">
        <v>1033</v>
      </c>
      <c r="B440" s="78" t="str">
        <f t="shared" si="27"/>
        <v>Kody</v>
      </c>
      <c r="C440" s="78" t="str">
        <f t="shared" si="28"/>
        <v>Clemens</v>
      </c>
      <c r="D440" s="78" t="str">
        <f t="shared" si="29"/>
        <v>clemeko</v>
      </c>
      <c r="E440" s="15">
        <v>42583</v>
      </c>
      <c r="F440" s="9" t="s">
        <v>87</v>
      </c>
      <c r="G440" s="9" t="s">
        <v>63</v>
      </c>
      <c r="H440" s="9" t="s">
        <v>274</v>
      </c>
      <c r="I440" s="9" t="s">
        <v>38</v>
      </c>
      <c r="J440" s="9" t="s">
        <v>39</v>
      </c>
      <c r="K440" s="9" t="s">
        <v>40</v>
      </c>
      <c r="L440" s="9" t="s">
        <v>40</v>
      </c>
      <c r="M440" s="9">
        <v>20</v>
      </c>
      <c r="N440" s="11">
        <v>43281</v>
      </c>
      <c r="O440" s="32">
        <f t="shared" si="30"/>
        <v>23</v>
      </c>
      <c r="P440" s="9">
        <v>665019</v>
      </c>
      <c r="Q440" s="9" t="s">
        <v>1034</v>
      </c>
      <c r="R440" s="7" t="s">
        <v>139</v>
      </c>
      <c r="S440" s="9">
        <v>0</v>
      </c>
      <c r="T440" s="12">
        <v>0</v>
      </c>
      <c r="U440" s="9">
        <v>1</v>
      </c>
      <c r="V440">
        <f t="shared" si="0"/>
        <v>2016</v>
      </c>
      <c r="W440">
        <f t="shared" si="1"/>
        <v>8</v>
      </c>
      <c r="X440">
        <f t="shared" si="2"/>
        <v>1</v>
      </c>
      <c r="AC440" s="15"/>
      <c r="AJ440" s="13"/>
      <c r="AK440" s="14"/>
      <c r="AP440" s="13"/>
      <c r="AQ440" s="14"/>
      <c r="AT440" t="e">
        <f>VLOOKUP(A440,'Repeat TJ List'!A:A,1,FALSE)</f>
        <v>#N/A</v>
      </c>
    </row>
    <row r="441" spans="1:46" ht="13">
      <c r="A441" s="7" t="s">
        <v>1035</v>
      </c>
      <c r="B441" s="78" t="str">
        <f t="shared" si="27"/>
        <v>Cre</v>
      </c>
      <c r="C441" s="78" t="str">
        <f t="shared" si="28"/>
        <v>Finfrock</v>
      </c>
      <c r="D441" s="78" t="str">
        <f t="shared" si="29"/>
        <v>finfrcr</v>
      </c>
      <c r="E441" s="8">
        <v>42583</v>
      </c>
      <c r="F441" s="9" t="s">
        <v>114</v>
      </c>
      <c r="G441" s="9" t="s">
        <v>63</v>
      </c>
      <c r="H441" s="9" t="s">
        <v>37</v>
      </c>
      <c r="I441" s="9" t="s">
        <v>38</v>
      </c>
      <c r="J441" s="9" t="s">
        <v>39</v>
      </c>
      <c r="K441" s="9" t="s">
        <v>58</v>
      </c>
      <c r="L441" s="9" t="s">
        <v>174</v>
      </c>
      <c r="M441" s="9">
        <v>20</v>
      </c>
      <c r="N441" s="11">
        <v>43271</v>
      </c>
      <c r="O441" s="32">
        <f t="shared" si="30"/>
        <v>23</v>
      </c>
      <c r="P441" s="9">
        <v>656422</v>
      </c>
      <c r="Q441" s="9" t="s">
        <v>1036</v>
      </c>
      <c r="R441" s="7"/>
      <c r="S441" s="9">
        <v>0</v>
      </c>
      <c r="T441" s="12">
        <v>0</v>
      </c>
      <c r="U441" s="9">
        <v>1</v>
      </c>
      <c r="V441">
        <f t="shared" si="0"/>
        <v>2016</v>
      </c>
      <c r="W441">
        <f t="shared" si="1"/>
        <v>8</v>
      </c>
      <c r="X441">
        <f t="shared" si="2"/>
        <v>1</v>
      </c>
      <c r="AC441" s="15"/>
      <c r="AJ441" s="13"/>
      <c r="AK441" s="14"/>
      <c r="AP441" s="13"/>
      <c r="AQ441" s="14"/>
      <c r="AT441" t="e">
        <f>VLOOKUP(A441,'Repeat TJ List'!A:A,1,FALSE)</f>
        <v>#N/A</v>
      </c>
    </row>
    <row r="442" spans="1:46" ht="13">
      <c r="A442" s="7" t="s">
        <v>1037</v>
      </c>
      <c r="B442" s="78" t="str">
        <f t="shared" si="27"/>
        <v>Andrew</v>
      </c>
      <c r="C442" s="78" t="str">
        <f t="shared" si="28"/>
        <v>Lee</v>
      </c>
      <c r="D442" s="78" t="str">
        <f t="shared" si="29"/>
        <v>leean</v>
      </c>
      <c r="E442" s="8">
        <v>42580</v>
      </c>
      <c r="F442" s="9" t="s">
        <v>317</v>
      </c>
      <c r="G442" s="9" t="s">
        <v>115</v>
      </c>
      <c r="H442" s="9" t="s">
        <v>37</v>
      </c>
      <c r="I442" s="9" t="s">
        <v>38</v>
      </c>
      <c r="J442" s="9" t="s">
        <v>39</v>
      </c>
      <c r="K442" s="9" t="s">
        <v>312</v>
      </c>
      <c r="L442" s="9" t="s">
        <v>312</v>
      </c>
      <c r="M442" s="9">
        <v>22</v>
      </c>
      <c r="N442" s="11">
        <v>43233</v>
      </c>
      <c r="O442" s="32">
        <f t="shared" si="30"/>
        <v>21</v>
      </c>
      <c r="P442" s="9">
        <v>622230</v>
      </c>
      <c r="Q442" s="9" t="s">
        <v>1038</v>
      </c>
      <c r="R442" s="7"/>
      <c r="S442" s="9">
        <v>0</v>
      </c>
      <c r="T442" s="12">
        <v>0</v>
      </c>
      <c r="U442" s="32">
        <v>1</v>
      </c>
      <c r="V442">
        <f t="shared" si="0"/>
        <v>2016</v>
      </c>
      <c r="W442">
        <f t="shared" si="1"/>
        <v>7</v>
      </c>
      <c r="X442">
        <f t="shared" si="2"/>
        <v>29</v>
      </c>
      <c r="AC442" s="15">
        <v>42949</v>
      </c>
      <c r="AJ442" s="13"/>
      <c r="AK442" s="14"/>
      <c r="AP442" s="13"/>
      <c r="AQ442" s="14"/>
      <c r="AT442" t="str">
        <f>VLOOKUP(A442,'Repeat TJ List'!A:A,1,FALSE)</f>
        <v>Andrew Lee</v>
      </c>
    </row>
    <row r="443" spans="1:46" ht="13">
      <c r="A443" s="7" t="s">
        <v>1039</v>
      </c>
      <c r="B443" s="78" t="str">
        <f t="shared" si="27"/>
        <v>Hunter</v>
      </c>
      <c r="C443" s="78" t="str">
        <f t="shared" si="28"/>
        <v>Harvey</v>
      </c>
      <c r="D443" s="78" t="str">
        <f t="shared" si="29"/>
        <v>harvehu</v>
      </c>
      <c r="E443" s="8">
        <v>42577</v>
      </c>
      <c r="F443" s="9" t="s">
        <v>52</v>
      </c>
      <c r="G443" s="9" t="s">
        <v>165</v>
      </c>
      <c r="H443" s="9" t="s">
        <v>37</v>
      </c>
      <c r="I443" s="9" t="s">
        <v>38</v>
      </c>
      <c r="J443" s="9" t="s">
        <v>39</v>
      </c>
      <c r="K443" s="9" t="s">
        <v>152</v>
      </c>
      <c r="L443" s="9"/>
      <c r="M443" s="9">
        <v>21</v>
      </c>
      <c r="N443" s="11">
        <v>42956</v>
      </c>
      <c r="O443" s="32">
        <f t="shared" si="30"/>
        <v>12</v>
      </c>
      <c r="P443" s="9">
        <v>640451</v>
      </c>
      <c r="Q443" s="9">
        <v>15507</v>
      </c>
      <c r="R443" s="7" t="s">
        <v>1040</v>
      </c>
      <c r="S443" s="9">
        <v>0</v>
      </c>
      <c r="T443" s="12">
        <v>0</v>
      </c>
      <c r="U443" s="32">
        <v>1</v>
      </c>
      <c r="V443">
        <f t="shared" si="0"/>
        <v>2016</v>
      </c>
      <c r="W443">
        <f t="shared" si="1"/>
        <v>7</v>
      </c>
      <c r="X443">
        <f t="shared" si="2"/>
        <v>26</v>
      </c>
      <c r="Y443" s="15">
        <v>42730</v>
      </c>
      <c r="AA443" s="15">
        <v>42860</v>
      </c>
      <c r="AC443" s="15">
        <v>42935</v>
      </c>
      <c r="AJ443" s="13"/>
      <c r="AK443" s="14"/>
      <c r="AP443" s="13"/>
      <c r="AQ443" s="14"/>
      <c r="AT443" t="e">
        <f>VLOOKUP(A443,'Repeat TJ List'!A:A,1,FALSE)</f>
        <v>#N/A</v>
      </c>
    </row>
    <row r="444" spans="1:46" ht="13">
      <c r="A444" s="7" t="s">
        <v>1041</v>
      </c>
      <c r="B444" s="78" t="str">
        <f t="shared" si="27"/>
        <v>Adrian</v>
      </c>
      <c r="C444" s="78" t="str">
        <f t="shared" si="28"/>
        <v>Perez</v>
      </c>
      <c r="D444" s="78" t="str">
        <f t="shared" si="29"/>
        <v>perezad</v>
      </c>
      <c r="E444" s="8">
        <v>42577</v>
      </c>
      <c r="F444" s="9" t="s">
        <v>306</v>
      </c>
      <c r="G444" s="9" t="s">
        <v>128</v>
      </c>
      <c r="H444" s="9" t="s">
        <v>37</v>
      </c>
      <c r="I444" s="9" t="s">
        <v>38</v>
      </c>
      <c r="J444" s="9" t="s">
        <v>957</v>
      </c>
      <c r="K444" s="9"/>
      <c r="L444" s="9"/>
      <c r="M444" s="9">
        <v>18</v>
      </c>
      <c r="N444" s="11"/>
      <c r="O444" s="32" t="str">
        <f t="shared" si="30"/>
        <v/>
      </c>
      <c r="P444" s="9"/>
      <c r="Q444" s="9"/>
      <c r="R444" s="7"/>
      <c r="S444" s="9">
        <v>0</v>
      </c>
      <c r="T444" s="12">
        <v>0</v>
      </c>
      <c r="U444" s="9">
        <v>0</v>
      </c>
      <c r="V444">
        <f t="shared" si="0"/>
        <v>2016</v>
      </c>
      <c r="W444">
        <f t="shared" si="1"/>
        <v>7</v>
      </c>
      <c r="X444">
        <f t="shared" si="2"/>
        <v>26</v>
      </c>
      <c r="AJ444" s="13"/>
      <c r="AK444" s="14"/>
      <c r="AP444" s="13"/>
      <c r="AQ444" s="14"/>
      <c r="AT444" t="e">
        <f>VLOOKUP(A444,'Repeat TJ List'!A:A,1,FALSE)</f>
        <v>#N/A</v>
      </c>
    </row>
    <row r="445" spans="1:46" ht="13">
      <c r="A445" s="7" t="s">
        <v>1042</v>
      </c>
      <c r="B445" s="78" t="str">
        <f t="shared" si="27"/>
        <v>Adrian</v>
      </c>
      <c r="C445" s="78" t="str">
        <f t="shared" si="28"/>
        <v>Houser</v>
      </c>
      <c r="D445" s="78" t="str">
        <f t="shared" si="29"/>
        <v>housead</v>
      </c>
      <c r="E445" s="8">
        <v>42572</v>
      </c>
      <c r="F445" s="9" t="s">
        <v>127</v>
      </c>
      <c r="G445" s="9" t="s">
        <v>84</v>
      </c>
      <c r="H445" s="9" t="s">
        <v>37</v>
      </c>
      <c r="I445" s="9" t="s">
        <v>38</v>
      </c>
      <c r="J445" s="9" t="s">
        <v>39</v>
      </c>
      <c r="K445" s="9" t="s">
        <v>122</v>
      </c>
      <c r="L445" s="9"/>
      <c r="M445" s="9">
        <v>23</v>
      </c>
      <c r="N445" s="11">
        <v>43198</v>
      </c>
      <c r="O445" s="32">
        <f t="shared" si="30"/>
        <v>21</v>
      </c>
      <c r="P445" s="9">
        <v>605288</v>
      </c>
      <c r="Q445" s="9">
        <v>12718</v>
      </c>
      <c r="R445" s="7" t="s">
        <v>315</v>
      </c>
      <c r="S445" s="9">
        <v>0</v>
      </c>
      <c r="T445" s="12">
        <v>0</v>
      </c>
      <c r="U445" s="32">
        <v>1</v>
      </c>
      <c r="V445">
        <f t="shared" si="0"/>
        <v>2016</v>
      </c>
      <c r="W445">
        <f t="shared" si="1"/>
        <v>7</v>
      </c>
      <c r="X445">
        <f t="shared" si="2"/>
        <v>21</v>
      </c>
      <c r="Y445" s="15">
        <v>42744</v>
      </c>
      <c r="AC445" s="15">
        <v>42941</v>
      </c>
      <c r="AD445" s="15">
        <v>43101</v>
      </c>
      <c r="AE445" s="7" t="s">
        <v>1043</v>
      </c>
      <c r="AJ445" s="13"/>
      <c r="AK445" s="14"/>
      <c r="AP445" s="13"/>
      <c r="AQ445" s="14"/>
      <c r="AT445" t="e">
        <f>VLOOKUP(A445,'Repeat TJ List'!A:A,1,FALSE)</f>
        <v>#N/A</v>
      </c>
    </row>
    <row r="446" spans="1:46" ht="13">
      <c r="A446" s="7" t="s">
        <v>1044</v>
      </c>
      <c r="B446" s="78" t="str">
        <f t="shared" si="27"/>
        <v>Jon</v>
      </c>
      <c r="C446" s="78" t="str">
        <f t="shared" si="28"/>
        <v>Moscot</v>
      </c>
      <c r="D446" s="78" t="str">
        <f t="shared" si="29"/>
        <v>moscojo</v>
      </c>
      <c r="E446" s="8">
        <v>42570</v>
      </c>
      <c r="F446" s="9" t="s">
        <v>187</v>
      </c>
      <c r="G446" s="9" t="s">
        <v>95</v>
      </c>
      <c r="H446" s="9" t="s">
        <v>37</v>
      </c>
      <c r="I446" s="9" t="s">
        <v>38</v>
      </c>
      <c r="J446" s="9" t="s">
        <v>39</v>
      </c>
      <c r="K446" s="9" t="s">
        <v>45</v>
      </c>
      <c r="L446" s="9" t="s">
        <v>547</v>
      </c>
      <c r="M446" s="9">
        <v>24</v>
      </c>
      <c r="N446" s="11"/>
      <c r="O446" s="32" t="str">
        <f t="shared" si="30"/>
        <v/>
      </c>
      <c r="P446" s="9">
        <v>621209</v>
      </c>
      <c r="Q446" s="9">
        <v>13849</v>
      </c>
      <c r="R446" s="7" t="s">
        <v>191</v>
      </c>
      <c r="S446" s="9">
        <v>0</v>
      </c>
      <c r="T446" s="12">
        <v>0</v>
      </c>
      <c r="U446" s="9">
        <v>0</v>
      </c>
      <c r="V446">
        <f t="shared" si="0"/>
        <v>2016</v>
      </c>
      <c r="W446">
        <f t="shared" si="1"/>
        <v>7</v>
      </c>
      <c r="X446">
        <f t="shared" si="2"/>
        <v>19</v>
      </c>
      <c r="AA446" s="15">
        <v>43291</v>
      </c>
      <c r="AJ446" s="13"/>
      <c r="AK446" s="14"/>
      <c r="AP446" s="13"/>
      <c r="AQ446" s="14"/>
      <c r="AT446" t="e">
        <f>VLOOKUP(A446,'Repeat TJ List'!A:A,1,FALSE)</f>
        <v>#N/A</v>
      </c>
    </row>
    <row r="447" spans="1:46" ht="13">
      <c r="A447" s="7" t="s">
        <v>1045</v>
      </c>
      <c r="B447" s="78" t="str">
        <f t="shared" si="27"/>
        <v>Kyle</v>
      </c>
      <c r="C447" s="78" t="str">
        <f t="shared" si="28"/>
        <v>Survance</v>
      </c>
      <c r="D447" s="78" t="str">
        <f t="shared" si="29"/>
        <v>survaky</v>
      </c>
      <c r="E447" s="8">
        <v>42559</v>
      </c>
      <c r="F447" s="9" t="s">
        <v>35</v>
      </c>
      <c r="G447" s="9" t="s">
        <v>128</v>
      </c>
      <c r="H447" s="9" t="s">
        <v>131</v>
      </c>
      <c r="I447" s="9" t="s">
        <v>38</v>
      </c>
      <c r="J447" s="9" t="s">
        <v>39</v>
      </c>
      <c r="K447" s="9" t="s">
        <v>40</v>
      </c>
      <c r="L447" s="9" t="s">
        <v>396</v>
      </c>
      <c r="M447" s="9">
        <v>22</v>
      </c>
      <c r="N447" s="11">
        <v>42866</v>
      </c>
      <c r="O447" s="32">
        <f t="shared" si="30"/>
        <v>10</v>
      </c>
      <c r="P447" s="9">
        <v>664133</v>
      </c>
      <c r="Q447" s="9" t="s">
        <v>1046</v>
      </c>
      <c r="R447" s="7"/>
      <c r="S447" s="9">
        <v>0</v>
      </c>
      <c r="T447" s="12">
        <v>0</v>
      </c>
      <c r="U447" s="32">
        <v>1</v>
      </c>
      <c r="V447">
        <f t="shared" si="0"/>
        <v>2016</v>
      </c>
      <c r="W447">
        <f t="shared" si="1"/>
        <v>7</v>
      </c>
      <c r="X447">
        <f t="shared" si="2"/>
        <v>8</v>
      </c>
      <c r="AC447" s="15">
        <v>42866</v>
      </c>
      <c r="AJ447" s="13"/>
      <c r="AK447" s="14"/>
      <c r="AP447" s="13"/>
      <c r="AQ447" s="14"/>
      <c r="AT447" t="e">
        <f>VLOOKUP(A447,'Repeat TJ List'!A:A,1,FALSE)</f>
        <v>#N/A</v>
      </c>
    </row>
    <row r="448" spans="1:46" ht="13">
      <c r="A448" s="7" t="s">
        <v>1047</v>
      </c>
      <c r="B448" s="78" t="str">
        <f t="shared" si="27"/>
        <v>Malcolm</v>
      </c>
      <c r="C448" s="78" t="str">
        <f t="shared" si="28"/>
        <v>Van Buren</v>
      </c>
      <c r="D448" s="78" t="str">
        <f t="shared" si="29"/>
        <v>van bma</v>
      </c>
      <c r="E448" s="8">
        <v>42557</v>
      </c>
      <c r="F448" s="9" t="s">
        <v>329</v>
      </c>
      <c r="G448" s="9" t="s">
        <v>158</v>
      </c>
      <c r="H448" s="9" t="s">
        <v>37</v>
      </c>
      <c r="I448" s="9" t="s">
        <v>38</v>
      </c>
      <c r="J448" s="9" t="s">
        <v>39</v>
      </c>
      <c r="K448" s="9" t="s">
        <v>415</v>
      </c>
      <c r="L448" s="9"/>
      <c r="M448" s="9">
        <v>18</v>
      </c>
      <c r="N448" s="11">
        <v>42913</v>
      </c>
      <c r="O448" s="32">
        <f t="shared" si="30"/>
        <v>12</v>
      </c>
      <c r="P448" s="9">
        <v>669323</v>
      </c>
      <c r="Q448" s="9" t="s">
        <v>1048</v>
      </c>
      <c r="R448" s="7"/>
      <c r="S448" s="9">
        <v>0</v>
      </c>
      <c r="T448" s="12">
        <v>0</v>
      </c>
      <c r="U448" s="32">
        <v>1</v>
      </c>
      <c r="V448">
        <f t="shared" si="0"/>
        <v>2016</v>
      </c>
      <c r="W448">
        <f t="shared" si="1"/>
        <v>7</v>
      </c>
      <c r="X448">
        <f t="shared" si="2"/>
        <v>6</v>
      </c>
      <c r="AJ448" s="13"/>
      <c r="AK448" s="14"/>
      <c r="AP448" s="13"/>
      <c r="AQ448" s="14"/>
      <c r="AT448" t="e">
        <f>VLOOKUP(A448,'Repeat TJ List'!A:A,1,FALSE)</f>
        <v>#N/A</v>
      </c>
    </row>
    <row r="449" spans="1:46" ht="13">
      <c r="A449" s="7" t="s">
        <v>1049</v>
      </c>
      <c r="B449" s="78" t="str">
        <f t="shared" si="27"/>
        <v>Matt</v>
      </c>
      <c r="C449" s="78" t="str">
        <f t="shared" si="28"/>
        <v>Rowland</v>
      </c>
      <c r="D449" s="78" t="str">
        <f t="shared" si="29"/>
        <v>rowlama</v>
      </c>
      <c r="E449" s="8">
        <v>42552</v>
      </c>
      <c r="F449" s="9" t="s">
        <v>340</v>
      </c>
      <c r="G449" s="9" t="s">
        <v>63</v>
      </c>
      <c r="H449" s="9" t="s">
        <v>37</v>
      </c>
      <c r="I449" s="9" t="s">
        <v>38</v>
      </c>
      <c r="J449" s="9" t="s">
        <v>39</v>
      </c>
      <c r="K449" s="9" t="s">
        <v>203</v>
      </c>
      <c r="L449" s="9"/>
      <c r="M449" s="9">
        <v>18</v>
      </c>
      <c r="N449" s="11">
        <v>43271</v>
      </c>
      <c r="O449" s="32">
        <f t="shared" si="30"/>
        <v>24</v>
      </c>
      <c r="P449" s="9">
        <v>669117</v>
      </c>
      <c r="Q449" s="9" t="s">
        <v>1050</v>
      </c>
      <c r="R449" s="7"/>
      <c r="S449" s="9">
        <v>0</v>
      </c>
      <c r="T449" s="12">
        <v>0</v>
      </c>
      <c r="U449" s="9">
        <v>1</v>
      </c>
      <c r="V449">
        <f t="shared" si="0"/>
        <v>2016</v>
      </c>
      <c r="W449">
        <f t="shared" si="1"/>
        <v>7</v>
      </c>
      <c r="X449">
        <f t="shared" si="2"/>
        <v>1</v>
      </c>
      <c r="AA449" s="15"/>
      <c r="AC449" s="15"/>
      <c r="AJ449" s="13"/>
      <c r="AK449" s="14"/>
      <c r="AP449" s="13"/>
      <c r="AQ449" s="14"/>
      <c r="AT449" t="e">
        <f>VLOOKUP(A449,'Repeat TJ List'!A:A,1,FALSE)</f>
        <v>#N/A</v>
      </c>
    </row>
    <row r="450" spans="1:46" ht="13">
      <c r="A450" s="7" t="s">
        <v>1051</v>
      </c>
      <c r="B450" s="78" t="str">
        <f t="shared" si="27"/>
        <v>Sam</v>
      </c>
      <c r="C450" s="78" t="str">
        <f t="shared" si="28"/>
        <v>Hentges</v>
      </c>
      <c r="D450" s="78" t="str">
        <f t="shared" si="29"/>
        <v>hentgsa</v>
      </c>
      <c r="E450" s="8">
        <v>42552</v>
      </c>
      <c r="F450" s="9" t="s">
        <v>234</v>
      </c>
      <c r="G450" s="9" t="s">
        <v>115</v>
      </c>
      <c r="H450" s="9" t="s">
        <v>37</v>
      </c>
      <c r="I450" s="9" t="s">
        <v>53</v>
      </c>
      <c r="J450" s="9" t="s">
        <v>39</v>
      </c>
      <c r="K450" s="9" t="s">
        <v>179</v>
      </c>
      <c r="L450" s="9"/>
      <c r="M450" s="9">
        <v>19</v>
      </c>
      <c r="N450" s="11">
        <v>43195</v>
      </c>
      <c r="O450" s="32">
        <f t="shared" si="30"/>
        <v>21</v>
      </c>
      <c r="P450" s="9">
        <v>656529</v>
      </c>
      <c r="Q450" s="9" t="s">
        <v>1052</v>
      </c>
      <c r="R450" s="7"/>
      <c r="S450" s="9">
        <v>0</v>
      </c>
      <c r="T450" s="12">
        <v>0</v>
      </c>
      <c r="U450" s="32">
        <v>1</v>
      </c>
      <c r="V450">
        <f t="shared" si="0"/>
        <v>2016</v>
      </c>
      <c r="W450">
        <f t="shared" si="1"/>
        <v>7</v>
      </c>
      <c r="X450">
        <f t="shared" si="2"/>
        <v>1</v>
      </c>
      <c r="AA450" s="15">
        <v>42843</v>
      </c>
      <c r="AC450" s="15">
        <v>42924</v>
      </c>
      <c r="AJ450" s="13"/>
      <c r="AK450" s="14"/>
      <c r="AP450" s="13"/>
      <c r="AQ450" s="14"/>
      <c r="AT450" t="e">
        <f>VLOOKUP(A450,'Repeat TJ List'!A:A,1,FALSE)</f>
        <v>#N/A</v>
      </c>
    </row>
    <row r="451" spans="1:46" ht="13">
      <c r="A451" s="7" t="s">
        <v>1053</v>
      </c>
      <c r="B451" s="78" t="str">
        <f t="shared" ref="B451:B514" si="31">LEFT(A451,SEARCH(" ",A451,1)-1)</f>
        <v>Francisco</v>
      </c>
      <c r="C451" s="78" t="str">
        <f t="shared" ref="C451:C514" si="32">MID(A451,SEARCH(" ",A451,1)+1,LEN(A451))</f>
        <v>Lopez</v>
      </c>
      <c r="D451" s="78" t="str">
        <f t="shared" ref="D451:D514" si="33">LEFT(LOWER((C451)),5)&amp;LEFT(LOWER(B451),2)</f>
        <v>lopezfr</v>
      </c>
      <c r="E451" s="8">
        <v>42552</v>
      </c>
      <c r="F451" s="9" t="s">
        <v>234</v>
      </c>
      <c r="G451" s="9" t="s">
        <v>128</v>
      </c>
      <c r="H451" s="9" t="s">
        <v>37</v>
      </c>
      <c r="I451" s="9" t="s">
        <v>38</v>
      </c>
      <c r="J451" s="9" t="s">
        <v>108</v>
      </c>
      <c r="K451" s="9"/>
      <c r="L451" s="9"/>
      <c r="M451" s="9">
        <v>21</v>
      </c>
      <c r="N451" s="11">
        <v>42946</v>
      </c>
      <c r="O451" s="32">
        <f t="shared" si="30"/>
        <v>13</v>
      </c>
      <c r="P451" s="9">
        <v>642684</v>
      </c>
      <c r="Q451" s="9" t="s">
        <v>1054</v>
      </c>
      <c r="R451" s="7"/>
      <c r="S451" s="9">
        <v>0</v>
      </c>
      <c r="T451" s="12">
        <v>0</v>
      </c>
      <c r="U451" s="32">
        <v>1</v>
      </c>
      <c r="V451">
        <f t="shared" si="0"/>
        <v>2016</v>
      </c>
      <c r="W451">
        <f t="shared" si="1"/>
        <v>7</v>
      </c>
      <c r="X451">
        <f t="shared" si="2"/>
        <v>1</v>
      </c>
      <c r="AC451" s="15">
        <v>42946</v>
      </c>
      <c r="AJ451" s="13"/>
      <c r="AK451" s="14"/>
      <c r="AP451" s="13"/>
      <c r="AQ451" s="14"/>
      <c r="AT451" t="e">
        <f>VLOOKUP(A451,'Repeat TJ List'!A:A,1,FALSE)</f>
        <v>#N/A</v>
      </c>
    </row>
    <row r="452" spans="1:46" ht="13">
      <c r="A452" s="7" t="s">
        <v>1055</v>
      </c>
      <c r="B452" s="78" t="str">
        <f t="shared" si="31"/>
        <v>Chad</v>
      </c>
      <c r="C452" s="78" t="str">
        <f t="shared" si="32"/>
        <v>Donato</v>
      </c>
      <c r="D452" s="78" t="str">
        <f t="shared" si="33"/>
        <v>donatch</v>
      </c>
      <c r="E452" s="8">
        <v>42552</v>
      </c>
      <c r="F452" s="9" t="s">
        <v>121</v>
      </c>
      <c r="G452" s="9" t="s">
        <v>63</v>
      </c>
      <c r="H452" s="9" t="s">
        <v>37</v>
      </c>
      <c r="I452" s="9" t="s">
        <v>38</v>
      </c>
      <c r="J452" s="9" t="s">
        <v>39</v>
      </c>
      <c r="K452" s="9" t="s">
        <v>40</v>
      </c>
      <c r="L452" s="9" t="s">
        <v>482</v>
      </c>
      <c r="M452" s="9">
        <v>21</v>
      </c>
      <c r="N452" s="11">
        <v>42923</v>
      </c>
      <c r="O452" s="32">
        <f t="shared" si="30"/>
        <v>12</v>
      </c>
      <c r="P452" s="9">
        <v>669942</v>
      </c>
      <c r="Q452" s="9" t="s">
        <v>1056</v>
      </c>
      <c r="R452" s="7"/>
      <c r="S452" s="9">
        <v>0</v>
      </c>
      <c r="T452" s="12">
        <v>0</v>
      </c>
      <c r="U452" s="32">
        <v>1</v>
      </c>
      <c r="V452">
        <f t="shared" si="0"/>
        <v>2016</v>
      </c>
      <c r="W452">
        <f t="shared" si="1"/>
        <v>7</v>
      </c>
      <c r="X452">
        <f t="shared" si="2"/>
        <v>1</v>
      </c>
      <c r="AJ452" s="13"/>
      <c r="AK452" s="14"/>
      <c r="AP452" s="13"/>
      <c r="AQ452" s="14"/>
      <c r="AT452" t="e">
        <f>VLOOKUP(A452,'Repeat TJ List'!A:A,1,FALSE)</f>
        <v>#N/A</v>
      </c>
    </row>
    <row r="453" spans="1:46" ht="13">
      <c r="A453" s="7" t="s">
        <v>1057</v>
      </c>
      <c r="B453" s="78" t="str">
        <f t="shared" si="31"/>
        <v>Andrew</v>
      </c>
      <c r="C453" s="78" t="str">
        <f t="shared" si="32"/>
        <v>Heaney</v>
      </c>
      <c r="D453" s="78" t="str">
        <f t="shared" si="33"/>
        <v>heanean</v>
      </c>
      <c r="E453" s="8">
        <v>42552</v>
      </c>
      <c r="F453" s="9" t="s">
        <v>35</v>
      </c>
      <c r="G453" s="9" t="s">
        <v>36</v>
      </c>
      <c r="H453" s="9" t="s">
        <v>37</v>
      </c>
      <c r="I453" s="9" t="s">
        <v>53</v>
      </c>
      <c r="J453" s="9" t="s">
        <v>39</v>
      </c>
      <c r="K453" s="9" t="s">
        <v>122</v>
      </c>
      <c r="L453" s="9" t="s">
        <v>332</v>
      </c>
      <c r="M453" s="9">
        <v>25</v>
      </c>
      <c r="N453" s="11">
        <v>42965</v>
      </c>
      <c r="O453" s="32">
        <f t="shared" si="30"/>
        <v>14</v>
      </c>
      <c r="P453" s="9">
        <v>571760</v>
      </c>
      <c r="Q453" s="9">
        <v>15423</v>
      </c>
      <c r="R453" s="7" t="s">
        <v>46</v>
      </c>
      <c r="S453" s="9">
        <v>5</v>
      </c>
      <c r="T453" s="12">
        <v>21.667000000000002</v>
      </c>
      <c r="U453" s="32">
        <v>1</v>
      </c>
      <c r="V453">
        <f t="shared" si="0"/>
        <v>2016</v>
      </c>
      <c r="W453">
        <f t="shared" si="1"/>
        <v>7</v>
      </c>
      <c r="X453">
        <f t="shared" si="2"/>
        <v>1</v>
      </c>
      <c r="Y453" s="15">
        <v>42714</v>
      </c>
      <c r="AC453" s="15">
        <v>42929</v>
      </c>
      <c r="AD453" s="15">
        <v>42644</v>
      </c>
      <c r="AE453" s="7" t="s">
        <v>734</v>
      </c>
      <c r="AJ453" s="13"/>
      <c r="AK453" s="14"/>
      <c r="AP453" s="13"/>
      <c r="AQ453" s="14"/>
      <c r="AT453" t="e">
        <f>VLOOKUP(A453,'Repeat TJ List'!A:A,1,FALSE)</f>
        <v>#N/A</v>
      </c>
    </row>
    <row r="454" spans="1:46" ht="13">
      <c r="A454" s="7" t="s">
        <v>1058</v>
      </c>
      <c r="B454" s="78" t="str">
        <f t="shared" si="31"/>
        <v>Chris</v>
      </c>
      <c r="C454" s="78" t="str">
        <f t="shared" si="32"/>
        <v>Thomas</v>
      </c>
      <c r="D454" s="78" t="str">
        <f t="shared" si="33"/>
        <v>thomach</v>
      </c>
      <c r="E454" s="8">
        <v>42549</v>
      </c>
      <c r="F454" s="9" t="s">
        <v>57</v>
      </c>
      <c r="G454" s="9" t="s">
        <v>84</v>
      </c>
      <c r="H454" s="9" t="s">
        <v>37</v>
      </c>
      <c r="I454" s="9" t="s">
        <v>38</v>
      </c>
      <c r="J454" s="9" t="s">
        <v>39</v>
      </c>
      <c r="K454" s="9" t="s">
        <v>553</v>
      </c>
      <c r="L454" s="9" t="s">
        <v>1059</v>
      </c>
      <c r="M454" s="9">
        <v>28</v>
      </c>
      <c r="N454" s="11"/>
      <c r="O454" s="32" t="str">
        <f t="shared" si="30"/>
        <v/>
      </c>
      <c r="P454" s="9">
        <v>623914</v>
      </c>
      <c r="Q454" s="9" t="s">
        <v>1060</v>
      </c>
      <c r="R454" s="7"/>
      <c r="S454" s="9">
        <v>0</v>
      </c>
      <c r="T454" s="12">
        <v>0</v>
      </c>
      <c r="U454" s="9">
        <v>0</v>
      </c>
      <c r="V454">
        <f t="shared" si="0"/>
        <v>2016</v>
      </c>
      <c r="W454">
        <f t="shared" si="1"/>
        <v>6</v>
      </c>
      <c r="X454">
        <f t="shared" si="2"/>
        <v>28</v>
      </c>
      <c r="AJ454" s="13"/>
      <c r="AK454" s="14"/>
      <c r="AP454" s="13"/>
      <c r="AQ454" s="14"/>
      <c r="AT454" t="e">
        <f>VLOOKUP(A454,'Repeat TJ List'!A:A,1,FALSE)</f>
        <v>#N/A</v>
      </c>
    </row>
    <row r="455" spans="1:46" ht="13">
      <c r="A455" s="7" t="s">
        <v>1061</v>
      </c>
      <c r="B455" s="78" t="str">
        <f t="shared" si="31"/>
        <v>Jonas</v>
      </c>
      <c r="C455" s="78" t="str">
        <f t="shared" si="32"/>
        <v>Wyatt</v>
      </c>
      <c r="D455" s="78" t="str">
        <f t="shared" si="33"/>
        <v>wyattjo</v>
      </c>
      <c r="E455" s="8">
        <v>42544</v>
      </c>
      <c r="F455" s="9" t="s">
        <v>234</v>
      </c>
      <c r="G455" s="9" t="s">
        <v>128</v>
      </c>
      <c r="H455" s="9" t="s">
        <v>37</v>
      </c>
      <c r="I455" s="9" t="s">
        <v>38</v>
      </c>
      <c r="J455" s="9" t="s">
        <v>39</v>
      </c>
      <c r="K455" s="9" t="s">
        <v>45</v>
      </c>
      <c r="L455" s="9"/>
      <c r="M455" s="9">
        <v>18</v>
      </c>
      <c r="N455" s="11">
        <v>42924</v>
      </c>
      <c r="O455" s="32">
        <f t="shared" si="30"/>
        <v>12</v>
      </c>
      <c r="P455" s="9">
        <v>663454</v>
      </c>
      <c r="Q455" s="9" t="s">
        <v>1062</v>
      </c>
      <c r="R455" s="7" t="s">
        <v>46</v>
      </c>
      <c r="S455" s="9">
        <v>0</v>
      </c>
      <c r="T455" s="12">
        <v>0</v>
      </c>
      <c r="U455" s="32">
        <v>1</v>
      </c>
      <c r="V455">
        <f t="shared" si="0"/>
        <v>2016</v>
      </c>
      <c r="W455">
        <f t="shared" si="1"/>
        <v>6</v>
      </c>
      <c r="X455">
        <f t="shared" si="2"/>
        <v>23</v>
      </c>
      <c r="AA455" s="15">
        <v>42840</v>
      </c>
      <c r="AJ455" s="13"/>
      <c r="AK455" s="14"/>
      <c r="AP455" s="13"/>
      <c r="AQ455" s="14"/>
      <c r="AT455" t="e">
        <f>VLOOKUP(A455,'Repeat TJ List'!A:A,1,FALSE)</f>
        <v>#N/A</v>
      </c>
    </row>
    <row r="456" spans="1:46" ht="13">
      <c r="A456" s="7" t="s">
        <v>1063</v>
      </c>
      <c r="B456" s="78" t="str">
        <f t="shared" si="31"/>
        <v>Tyler</v>
      </c>
      <c r="C456" s="78" t="str">
        <f t="shared" si="32"/>
        <v>Benninghoff</v>
      </c>
      <c r="D456" s="78" t="str">
        <f t="shared" si="33"/>
        <v>bennity</v>
      </c>
      <c r="E456" s="8">
        <v>42544</v>
      </c>
      <c r="F456" s="9" t="s">
        <v>73</v>
      </c>
      <c r="G456" s="9" t="s">
        <v>158</v>
      </c>
      <c r="H456" s="9" t="s">
        <v>37</v>
      </c>
      <c r="I456" s="9" t="s">
        <v>38</v>
      </c>
      <c r="J456" s="9" t="s">
        <v>39</v>
      </c>
      <c r="K456" s="9" t="s">
        <v>88</v>
      </c>
      <c r="L456" s="9"/>
      <c r="M456" s="9">
        <v>18</v>
      </c>
      <c r="N456" s="11">
        <v>42962</v>
      </c>
      <c r="O456" s="32">
        <f t="shared" si="30"/>
        <v>14</v>
      </c>
      <c r="P456" s="9">
        <v>668797</v>
      </c>
      <c r="Q456" s="9" t="s">
        <v>1064</v>
      </c>
      <c r="R456" s="7" t="s">
        <v>139</v>
      </c>
      <c r="S456" s="9">
        <v>0</v>
      </c>
      <c r="T456" s="12">
        <v>0</v>
      </c>
      <c r="U456" s="32">
        <v>1</v>
      </c>
      <c r="V456">
        <f t="shared" si="0"/>
        <v>2016</v>
      </c>
      <c r="W456">
        <f t="shared" si="1"/>
        <v>6</v>
      </c>
      <c r="X456">
        <f t="shared" si="2"/>
        <v>23</v>
      </c>
      <c r="AJ456" s="13"/>
      <c r="AK456" s="14"/>
      <c r="AP456" s="13"/>
      <c r="AQ456" s="14"/>
      <c r="AT456" t="e">
        <f>VLOOKUP(A456,'Repeat TJ List'!A:A,1,FALSE)</f>
        <v>#N/A</v>
      </c>
    </row>
    <row r="457" spans="1:46" ht="13">
      <c r="A457" s="7" t="s">
        <v>1065</v>
      </c>
      <c r="B457" s="78" t="str">
        <f t="shared" si="31"/>
        <v>Adam</v>
      </c>
      <c r="C457" s="78" t="str">
        <f t="shared" si="32"/>
        <v>Parks</v>
      </c>
      <c r="D457" s="78" t="str">
        <f t="shared" si="33"/>
        <v>parksad</v>
      </c>
      <c r="E457" s="8">
        <v>42544</v>
      </c>
      <c r="F457" s="9" t="s">
        <v>211</v>
      </c>
      <c r="G457" s="9" t="s">
        <v>84</v>
      </c>
      <c r="H457" s="9" t="s">
        <v>37</v>
      </c>
      <c r="I457" s="9" t="s">
        <v>38</v>
      </c>
      <c r="J457" s="9" t="s">
        <v>39</v>
      </c>
      <c r="K457" s="9" t="s">
        <v>285</v>
      </c>
      <c r="L457" s="9" t="s">
        <v>303</v>
      </c>
      <c r="M457" s="9">
        <v>23</v>
      </c>
      <c r="N457" s="11">
        <v>43218</v>
      </c>
      <c r="O457" s="32">
        <f t="shared" si="30"/>
        <v>22</v>
      </c>
      <c r="P457" s="9">
        <v>657710</v>
      </c>
      <c r="Q457" s="9" t="s">
        <v>1066</v>
      </c>
      <c r="R457" s="8"/>
      <c r="S457" s="9">
        <v>0</v>
      </c>
      <c r="T457" s="12">
        <v>0</v>
      </c>
      <c r="U457" s="32">
        <v>1</v>
      </c>
      <c r="V457">
        <f t="shared" si="0"/>
        <v>2016</v>
      </c>
      <c r="W457">
        <f t="shared" si="1"/>
        <v>6</v>
      </c>
      <c r="X457">
        <f t="shared" si="2"/>
        <v>23</v>
      </c>
      <c r="AJ457" s="13"/>
      <c r="AK457" s="14"/>
      <c r="AP457" s="13"/>
      <c r="AQ457" s="14"/>
      <c r="AT457" t="str">
        <f>VLOOKUP(A457,'Repeat TJ List'!A:A,1,FALSE)</f>
        <v>Adam Parks</v>
      </c>
    </row>
    <row r="458" spans="1:46" ht="13">
      <c r="A458" s="16" t="s">
        <v>1067</v>
      </c>
      <c r="B458" s="78" t="str">
        <f t="shared" si="31"/>
        <v>Carlos</v>
      </c>
      <c r="C458" s="78" t="str">
        <f t="shared" si="32"/>
        <v>Luna</v>
      </c>
      <c r="D458" s="78" t="str">
        <f t="shared" si="33"/>
        <v>lunaca</v>
      </c>
      <c r="E458" s="29">
        <v>42544</v>
      </c>
      <c r="F458" s="18" t="s">
        <v>127</v>
      </c>
      <c r="G458" s="18" t="s">
        <v>128</v>
      </c>
      <c r="H458" s="18" t="s">
        <v>37</v>
      </c>
      <c r="I458" s="18" t="s">
        <v>38</v>
      </c>
      <c r="J458" s="18" t="s">
        <v>739</v>
      </c>
      <c r="K458" s="18"/>
      <c r="L458" s="18"/>
      <c r="M458" s="18">
        <v>19</v>
      </c>
      <c r="N458" s="39">
        <v>43269</v>
      </c>
      <c r="O458" s="32">
        <f t="shared" si="30"/>
        <v>24</v>
      </c>
      <c r="P458" s="18">
        <v>650690</v>
      </c>
      <c r="Q458" s="18" t="s">
        <v>1068</v>
      </c>
      <c r="R458" s="34" t="s">
        <v>315</v>
      </c>
      <c r="S458" s="18">
        <v>0</v>
      </c>
      <c r="T458" s="20">
        <v>0</v>
      </c>
      <c r="U458" s="18">
        <v>1</v>
      </c>
      <c r="V458" s="21">
        <f t="shared" si="0"/>
        <v>2016</v>
      </c>
      <c r="W458" s="21">
        <f t="shared" si="1"/>
        <v>6</v>
      </c>
      <c r="X458" s="21">
        <f t="shared" si="2"/>
        <v>23</v>
      </c>
      <c r="Y458" s="23"/>
      <c r="Z458" s="23"/>
      <c r="AA458" s="23"/>
      <c r="AB458" s="23"/>
      <c r="AC458" s="23"/>
      <c r="AD458" s="23"/>
      <c r="AE458" s="23"/>
      <c r="AF458" s="23"/>
      <c r="AG458" s="23"/>
      <c r="AH458" s="23"/>
      <c r="AI458" s="23"/>
      <c r="AJ458" s="24"/>
      <c r="AK458" s="25"/>
      <c r="AL458" s="23"/>
      <c r="AM458" s="23"/>
      <c r="AN458" s="23"/>
      <c r="AO458" s="23"/>
      <c r="AP458" s="24"/>
      <c r="AQ458" s="25"/>
      <c r="AR458" s="23"/>
      <c r="AS458" s="23"/>
      <c r="AT458" t="e">
        <f>VLOOKUP(A458,'Repeat TJ List'!A:A,1,FALSE)</f>
        <v>#N/A</v>
      </c>
    </row>
    <row r="459" spans="1:46" ht="13">
      <c r="A459" s="7" t="s">
        <v>1069</v>
      </c>
      <c r="B459" s="78" t="str">
        <f t="shared" si="31"/>
        <v>Ryan</v>
      </c>
      <c r="C459" s="78" t="str">
        <f t="shared" si="32"/>
        <v>Williamson</v>
      </c>
      <c r="D459" s="78" t="str">
        <f t="shared" si="33"/>
        <v>williry</v>
      </c>
      <c r="E459" s="8">
        <v>42543</v>
      </c>
      <c r="F459" s="9" t="s">
        <v>317</v>
      </c>
      <c r="G459" s="9" t="s">
        <v>63</v>
      </c>
      <c r="H459" s="9" t="s">
        <v>37</v>
      </c>
      <c r="I459" s="9" t="s">
        <v>53</v>
      </c>
      <c r="J459" s="9" t="s">
        <v>39</v>
      </c>
      <c r="K459" s="9" t="s">
        <v>277</v>
      </c>
      <c r="L459" s="9" t="s">
        <v>1070</v>
      </c>
      <c r="M459" s="9">
        <v>21</v>
      </c>
      <c r="N459" s="11">
        <v>43292</v>
      </c>
      <c r="O459" s="32">
        <f t="shared" si="30"/>
        <v>25</v>
      </c>
      <c r="P459" s="9">
        <v>642213</v>
      </c>
      <c r="Q459" s="9" t="s">
        <v>1071</v>
      </c>
      <c r="R459" s="7" t="s">
        <v>139</v>
      </c>
      <c r="S459" s="9">
        <v>0</v>
      </c>
      <c r="T459" s="12">
        <v>0</v>
      </c>
      <c r="U459" s="32">
        <v>1</v>
      </c>
      <c r="V459">
        <f t="shared" si="0"/>
        <v>2016</v>
      </c>
      <c r="W459">
        <f t="shared" si="1"/>
        <v>6</v>
      </c>
      <c r="X459">
        <f t="shared" si="2"/>
        <v>22</v>
      </c>
      <c r="AJ459" s="13"/>
      <c r="AK459" s="14"/>
      <c r="AP459" s="13"/>
      <c r="AQ459" s="14"/>
      <c r="AT459" t="e">
        <f>VLOOKUP(A459,'Repeat TJ List'!A:A,1,FALSE)</f>
        <v>#N/A</v>
      </c>
    </row>
    <row r="460" spans="1:46" ht="13">
      <c r="A460" s="7" t="s">
        <v>1072</v>
      </c>
      <c r="B460" s="78" t="str">
        <f t="shared" si="31"/>
        <v>Hever</v>
      </c>
      <c r="C460" s="78" t="str">
        <f t="shared" si="32"/>
        <v>Bueno</v>
      </c>
      <c r="D460" s="78" t="str">
        <f t="shared" si="33"/>
        <v>buenohe</v>
      </c>
      <c r="E460" s="8">
        <v>42534</v>
      </c>
      <c r="F460" s="9" t="s">
        <v>211</v>
      </c>
      <c r="G460" s="9" t="s">
        <v>63</v>
      </c>
      <c r="H460" s="9" t="s">
        <v>37</v>
      </c>
      <c r="I460" s="9" t="s">
        <v>38</v>
      </c>
      <c r="J460" s="9" t="s">
        <v>39</v>
      </c>
      <c r="K460" s="9" t="s">
        <v>220</v>
      </c>
      <c r="L460" s="9" t="s">
        <v>216</v>
      </c>
      <c r="M460" s="9">
        <v>21</v>
      </c>
      <c r="N460" s="11">
        <v>42911</v>
      </c>
      <c r="O460" s="32">
        <f t="shared" si="30"/>
        <v>12</v>
      </c>
      <c r="P460" s="9">
        <v>641416</v>
      </c>
      <c r="Q460" s="9" t="s">
        <v>1073</v>
      </c>
      <c r="R460" s="7"/>
      <c r="S460" s="9">
        <v>0</v>
      </c>
      <c r="T460" s="12">
        <v>0</v>
      </c>
      <c r="U460" s="32">
        <v>1</v>
      </c>
      <c r="V460">
        <f t="shared" si="0"/>
        <v>2016</v>
      </c>
      <c r="W460">
        <f t="shared" si="1"/>
        <v>6</v>
      </c>
      <c r="X460">
        <f t="shared" si="2"/>
        <v>13</v>
      </c>
      <c r="AJ460" s="13"/>
      <c r="AK460" s="14"/>
      <c r="AP460" s="13"/>
      <c r="AQ460" s="14"/>
      <c r="AT460" t="e">
        <f>VLOOKUP(A460,'Repeat TJ List'!A:A,1,FALSE)</f>
        <v>#N/A</v>
      </c>
    </row>
    <row r="461" spans="1:46" ht="13">
      <c r="A461" s="7" t="s">
        <v>1074</v>
      </c>
      <c r="B461" s="78" t="str">
        <f t="shared" si="31"/>
        <v>Daniel</v>
      </c>
      <c r="C461" s="78" t="str">
        <f t="shared" si="32"/>
        <v>Webb</v>
      </c>
      <c r="D461" s="78" t="str">
        <f t="shared" si="33"/>
        <v>webbda</v>
      </c>
      <c r="E461" s="8">
        <v>42531</v>
      </c>
      <c r="F461" s="9" t="s">
        <v>62</v>
      </c>
      <c r="G461" s="9" t="s">
        <v>36</v>
      </c>
      <c r="H461" s="9" t="s">
        <v>37</v>
      </c>
      <c r="I461" s="9" t="s">
        <v>38</v>
      </c>
      <c r="J461" s="9" t="s">
        <v>39</v>
      </c>
      <c r="K461" s="9" t="s">
        <v>58</v>
      </c>
      <c r="L461" s="9" t="s">
        <v>1075</v>
      </c>
      <c r="M461" s="9">
        <v>26</v>
      </c>
      <c r="N461" s="11"/>
      <c r="O461" s="32" t="str">
        <f t="shared" si="30"/>
        <v/>
      </c>
      <c r="P461" s="9">
        <v>543900</v>
      </c>
      <c r="Q461" s="9">
        <v>10558</v>
      </c>
      <c r="R461" s="7"/>
      <c r="S461" s="9">
        <v>0</v>
      </c>
      <c r="T461" s="12">
        <v>0</v>
      </c>
      <c r="U461" s="9">
        <v>0</v>
      </c>
      <c r="V461">
        <f t="shared" si="0"/>
        <v>2016</v>
      </c>
      <c r="W461">
        <f t="shared" si="1"/>
        <v>6</v>
      </c>
      <c r="X461">
        <f t="shared" si="2"/>
        <v>10</v>
      </c>
      <c r="AA461" s="15">
        <v>42885</v>
      </c>
      <c r="AJ461" s="13"/>
      <c r="AK461" s="14"/>
      <c r="AP461" s="13"/>
      <c r="AQ461" s="14"/>
      <c r="AT461" t="e">
        <f>VLOOKUP(A461,'Repeat TJ List'!A:A,1,FALSE)</f>
        <v>#N/A</v>
      </c>
    </row>
    <row r="462" spans="1:46" ht="13">
      <c r="A462" s="7" t="s">
        <v>620</v>
      </c>
      <c r="B462" s="78" t="str">
        <f t="shared" si="31"/>
        <v>Kyle</v>
      </c>
      <c r="C462" s="78" t="str">
        <f t="shared" si="32"/>
        <v>Molnar</v>
      </c>
      <c r="D462" s="78" t="str">
        <f t="shared" si="33"/>
        <v>molnaky</v>
      </c>
      <c r="E462" s="15">
        <v>42522</v>
      </c>
      <c r="F462" s="9" t="s">
        <v>35</v>
      </c>
      <c r="G462" s="9" t="s">
        <v>63</v>
      </c>
      <c r="H462" s="9" t="s">
        <v>37</v>
      </c>
      <c r="I462" s="9" t="s">
        <v>38</v>
      </c>
      <c r="J462" s="9" t="s">
        <v>39</v>
      </c>
      <c r="K462" s="9" t="s">
        <v>45</v>
      </c>
      <c r="L462" s="9" t="s">
        <v>621</v>
      </c>
      <c r="M462" s="9">
        <v>19</v>
      </c>
      <c r="N462" s="11"/>
      <c r="O462" s="32" t="str">
        <f t="shared" si="30"/>
        <v/>
      </c>
      <c r="P462" s="9"/>
      <c r="Q462" s="9"/>
      <c r="R462" s="7"/>
      <c r="S462" s="9">
        <v>0</v>
      </c>
      <c r="T462" s="12">
        <v>0</v>
      </c>
      <c r="U462" s="9">
        <v>1</v>
      </c>
      <c r="V462">
        <f t="shared" si="0"/>
        <v>2016</v>
      </c>
      <c r="W462">
        <f t="shared" si="1"/>
        <v>6</v>
      </c>
      <c r="X462">
        <f t="shared" si="2"/>
        <v>1</v>
      </c>
      <c r="AJ462" s="13"/>
      <c r="AK462" s="14"/>
      <c r="AP462" s="13"/>
      <c r="AQ462" s="14"/>
      <c r="AT462" t="str">
        <f>VLOOKUP(A462,'Repeat TJ List'!A:A,1,FALSE)</f>
        <v>Kyle Molnar</v>
      </c>
    </row>
    <row r="463" spans="1:46" ht="13">
      <c r="A463" s="7" t="s">
        <v>1076</v>
      </c>
      <c r="B463" s="78" t="str">
        <f t="shared" si="31"/>
        <v>Jose</v>
      </c>
      <c r="C463" s="78" t="str">
        <f t="shared" si="32"/>
        <v>Garcia</v>
      </c>
      <c r="D463" s="78" t="str">
        <f t="shared" si="33"/>
        <v>garcijo</v>
      </c>
      <c r="E463" s="8">
        <v>42522</v>
      </c>
      <c r="F463" s="9" t="s">
        <v>70</v>
      </c>
      <c r="G463" s="9" t="s">
        <v>115</v>
      </c>
      <c r="H463" s="9" t="s">
        <v>330</v>
      </c>
      <c r="I463" s="9" t="s">
        <v>38</v>
      </c>
      <c r="J463" s="9" t="s">
        <v>150</v>
      </c>
      <c r="K463" s="9"/>
      <c r="L463" s="9"/>
      <c r="M463" s="9">
        <v>21</v>
      </c>
      <c r="N463" s="11">
        <v>42872</v>
      </c>
      <c r="O463" s="32">
        <f t="shared" si="30"/>
        <v>12</v>
      </c>
      <c r="P463" s="9">
        <v>622511</v>
      </c>
      <c r="Q463" s="9" t="s">
        <v>1077</v>
      </c>
      <c r="R463" s="7"/>
      <c r="S463" s="9">
        <v>0</v>
      </c>
      <c r="T463" s="12">
        <v>0</v>
      </c>
      <c r="U463" s="32">
        <v>1</v>
      </c>
      <c r="V463">
        <f t="shared" si="0"/>
        <v>2016</v>
      </c>
      <c r="W463">
        <f t="shared" si="1"/>
        <v>6</v>
      </c>
      <c r="X463">
        <f t="shared" si="2"/>
        <v>1</v>
      </c>
      <c r="AC463" s="15">
        <v>42872</v>
      </c>
      <c r="AJ463" s="13"/>
      <c r="AK463" s="14"/>
      <c r="AP463" s="13"/>
      <c r="AQ463" s="14"/>
      <c r="AT463" t="e">
        <f>VLOOKUP(A463,'Repeat TJ List'!A:A,1,FALSE)</f>
        <v>#N/A</v>
      </c>
    </row>
    <row r="464" spans="1:46" ht="13">
      <c r="A464" s="7" t="s">
        <v>1078</v>
      </c>
      <c r="B464" s="78" t="str">
        <f t="shared" si="31"/>
        <v>Pedro</v>
      </c>
      <c r="C464" s="78" t="str">
        <f t="shared" si="32"/>
        <v>Perez</v>
      </c>
      <c r="D464" s="78" t="str">
        <f t="shared" si="33"/>
        <v>perezpe</v>
      </c>
      <c r="E464" s="8">
        <v>42522</v>
      </c>
      <c r="F464" s="9" t="s">
        <v>70</v>
      </c>
      <c r="G464" s="9" t="s">
        <v>165</v>
      </c>
      <c r="H464" s="9" t="s">
        <v>37</v>
      </c>
      <c r="I464" s="9" t="s">
        <v>38</v>
      </c>
      <c r="J464" s="9" t="s">
        <v>957</v>
      </c>
      <c r="K464" s="9"/>
      <c r="L464" s="9"/>
      <c r="M464" s="9">
        <v>21</v>
      </c>
      <c r="N464" s="11"/>
      <c r="O464" s="32" t="str">
        <f t="shared" si="30"/>
        <v/>
      </c>
      <c r="P464" s="9">
        <v>601971</v>
      </c>
      <c r="Q464" s="9" t="s">
        <v>1079</v>
      </c>
      <c r="R464" s="7"/>
      <c r="S464" s="9">
        <v>0</v>
      </c>
      <c r="T464" s="12">
        <v>0</v>
      </c>
      <c r="U464" s="9">
        <v>0</v>
      </c>
      <c r="V464">
        <f t="shared" si="0"/>
        <v>2016</v>
      </c>
      <c r="W464">
        <f t="shared" si="1"/>
        <v>6</v>
      </c>
      <c r="X464">
        <f t="shared" si="2"/>
        <v>1</v>
      </c>
      <c r="AC464" s="15">
        <v>42911</v>
      </c>
      <c r="AJ464" s="13"/>
      <c r="AK464" s="14"/>
      <c r="AP464" s="13"/>
      <c r="AQ464" s="14"/>
      <c r="AT464" t="e">
        <f>VLOOKUP(A464,'Repeat TJ List'!A:A,1,FALSE)</f>
        <v>#N/A</v>
      </c>
    </row>
    <row r="465" spans="1:46" ht="13">
      <c r="A465" s="7" t="s">
        <v>1080</v>
      </c>
      <c r="B465" s="78" t="str">
        <f t="shared" si="31"/>
        <v>Martin</v>
      </c>
      <c r="C465" s="78" t="str">
        <f t="shared" si="32"/>
        <v>Agosta</v>
      </c>
      <c r="D465" s="78" t="str">
        <f t="shared" si="33"/>
        <v>agostma</v>
      </c>
      <c r="E465" s="8">
        <v>42522</v>
      </c>
      <c r="F465" s="9" t="s">
        <v>78</v>
      </c>
      <c r="G465" s="9" t="s">
        <v>91</v>
      </c>
      <c r="H465" s="9" t="s">
        <v>37</v>
      </c>
      <c r="I465" s="9" t="s">
        <v>38</v>
      </c>
      <c r="J465" s="9" t="s">
        <v>39</v>
      </c>
      <c r="K465" s="9" t="s">
        <v>45</v>
      </c>
      <c r="L465" s="9" t="s">
        <v>461</v>
      </c>
      <c r="M465" s="9">
        <v>25</v>
      </c>
      <c r="N465" s="11"/>
      <c r="O465" s="32" t="str">
        <f t="shared" si="30"/>
        <v/>
      </c>
      <c r="P465" s="9">
        <v>622094</v>
      </c>
      <c r="Q465" s="9" t="s">
        <v>1081</v>
      </c>
      <c r="R465" s="7"/>
      <c r="S465" s="9">
        <v>0</v>
      </c>
      <c r="T465" s="12">
        <v>0</v>
      </c>
      <c r="U465" s="9">
        <v>0</v>
      </c>
      <c r="V465">
        <f t="shared" si="0"/>
        <v>2016</v>
      </c>
      <c r="W465">
        <f t="shared" si="1"/>
        <v>6</v>
      </c>
      <c r="X465">
        <f t="shared" si="2"/>
        <v>1</v>
      </c>
      <c r="AJ465" s="13"/>
      <c r="AK465" s="14"/>
      <c r="AP465" s="13"/>
      <c r="AQ465" s="14"/>
      <c r="AT465" t="e">
        <f>VLOOKUP(A465,'Repeat TJ List'!A:A,1,FALSE)</f>
        <v>#N/A</v>
      </c>
    </row>
    <row r="466" spans="1:46" ht="13">
      <c r="A466" s="7" t="s">
        <v>1082</v>
      </c>
      <c r="B466" s="78" t="str">
        <f t="shared" si="31"/>
        <v>Logan</v>
      </c>
      <c r="C466" s="78" t="str">
        <f t="shared" si="32"/>
        <v>Webb</v>
      </c>
      <c r="D466" s="78" t="str">
        <f t="shared" si="33"/>
        <v>webblo</v>
      </c>
      <c r="E466" s="8">
        <v>42522</v>
      </c>
      <c r="F466" s="9" t="s">
        <v>78</v>
      </c>
      <c r="G466" s="9" t="s">
        <v>115</v>
      </c>
      <c r="H466" s="9" t="s">
        <v>37</v>
      </c>
      <c r="I466" s="9" t="s">
        <v>38</v>
      </c>
      <c r="J466" s="9" t="s">
        <v>39</v>
      </c>
      <c r="K466" s="9" t="s">
        <v>45</v>
      </c>
      <c r="L466" s="9"/>
      <c r="M466" s="9">
        <v>19</v>
      </c>
      <c r="N466" s="11">
        <v>43196</v>
      </c>
      <c r="O466" s="32">
        <f t="shared" si="30"/>
        <v>22</v>
      </c>
      <c r="P466" s="9">
        <v>657277</v>
      </c>
      <c r="Q466" s="9">
        <v>17995</v>
      </c>
      <c r="R466" s="7"/>
      <c r="S466" s="9">
        <v>0</v>
      </c>
      <c r="T466" s="12">
        <v>0</v>
      </c>
      <c r="U466" s="32">
        <v>1</v>
      </c>
      <c r="V466">
        <f t="shared" si="0"/>
        <v>2016</v>
      </c>
      <c r="W466">
        <f t="shared" si="1"/>
        <v>6</v>
      </c>
      <c r="X466">
        <f t="shared" si="2"/>
        <v>1</v>
      </c>
      <c r="AB466" s="15">
        <v>42857</v>
      </c>
      <c r="AC466" s="15">
        <v>42901</v>
      </c>
      <c r="AJ466" s="13"/>
      <c r="AK466" s="14"/>
      <c r="AP466" s="13"/>
      <c r="AQ466" s="14"/>
      <c r="AT466" t="e">
        <f>VLOOKUP(A466,'Repeat TJ List'!A:A,1,FALSE)</f>
        <v>#N/A</v>
      </c>
    </row>
    <row r="467" spans="1:46" ht="13">
      <c r="A467" s="7" t="s">
        <v>1083</v>
      </c>
      <c r="B467" s="78" t="str">
        <f t="shared" si="31"/>
        <v>Justin</v>
      </c>
      <c r="C467" s="78" t="str">
        <f t="shared" si="32"/>
        <v>Marsden</v>
      </c>
      <c r="D467" s="78" t="str">
        <f t="shared" si="33"/>
        <v>marsdju</v>
      </c>
      <c r="E467" s="8">
        <v>42522</v>
      </c>
      <c r="F467" s="9" t="s">
        <v>257</v>
      </c>
      <c r="G467" s="9" t="s">
        <v>128</v>
      </c>
      <c r="H467" s="9" t="s">
        <v>37</v>
      </c>
      <c r="I467" s="9" t="s">
        <v>38</v>
      </c>
      <c r="J467" s="9" t="s">
        <v>39</v>
      </c>
      <c r="K467" s="9" t="s">
        <v>74</v>
      </c>
      <c r="L467" s="9"/>
      <c r="M467" s="9">
        <v>19</v>
      </c>
      <c r="N467" s="11">
        <v>42926</v>
      </c>
      <c r="O467" s="32">
        <f t="shared" si="30"/>
        <v>13</v>
      </c>
      <c r="P467" s="9">
        <v>663648</v>
      </c>
      <c r="Q467" s="9" t="s">
        <v>1084</v>
      </c>
      <c r="R467" s="7"/>
      <c r="S467" s="9">
        <v>0</v>
      </c>
      <c r="T467" s="12">
        <v>0</v>
      </c>
      <c r="U467" s="9">
        <v>1</v>
      </c>
      <c r="V467">
        <f t="shared" si="0"/>
        <v>2016</v>
      </c>
      <c r="W467">
        <f t="shared" si="1"/>
        <v>6</v>
      </c>
      <c r="X467">
        <f t="shared" si="2"/>
        <v>1</v>
      </c>
      <c r="AC467" s="15">
        <v>42926</v>
      </c>
      <c r="AJ467" s="13"/>
      <c r="AK467" s="14"/>
      <c r="AP467" s="13"/>
      <c r="AQ467" s="14"/>
      <c r="AT467" t="e">
        <f>VLOOKUP(A467,'Repeat TJ List'!A:A,1,FALSE)</f>
        <v>#N/A</v>
      </c>
    </row>
    <row r="468" spans="1:46" ht="13">
      <c r="A468" s="7" t="s">
        <v>1085</v>
      </c>
      <c r="B468" s="78" t="str">
        <f t="shared" si="31"/>
        <v>Taylor</v>
      </c>
      <c r="C468" s="78" t="str">
        <f t="shared" si="32"/>
        <v>Jordan</v>
      </c>
      <c r="D468" s="78" t="str">
        <f t="shared" si="33"/>
        <v>jordata</v>
      </c>
      <c r="E468" s="8">
        <v>42516</v>
      </c>
      <c r="F468" s="9" t="s">
        <v>317</v>
      </c>
      <c r="G468" s="9" t="s">
        <v>95</v>
      </c>
      <c r="H468" s="26" t="s">
        <v>37</v>
      </c>
      <c r="I468" s="9" t="s">
        <v>38</v>
      </c>
      <c r="J468" s="26" t="s">
        <v>39</v>
      </c>
      <c r="K468" s="9" t="s">
        <v>58</v>
      </c>
      <c r="L468" s="9" t="s">
        <v>1086</v>
      </c>
      <c r="M468" s="9">
        <v>27</v>
      </c>
      <c r="N468" s="11"/>
      <c r="O468" s="32" t="str">
        <f t="shared" si="30"/>
        <v/>
      </c>
      <c r="P468" s="9">
        <v>518863</v>
      </c>
      <c r="Q468" s="9">
        <v>10466</v>
      </c>
      <c r="R468" s="7" t="s">
        <v>139</v>
      </c>
      <c r="S468" s="9">
        <v>0</v>
      </c>
      <c r="T468" s="12">
        <v>0</v>
      </c>
      <c r="U468" s="9">
        <v>0</v>
      </c>
      <c r="V468">
        <f t="shared" si="0"/>
        <v>2016</v>
      </c>
      <c r="W468">
        <f t="shared" si="1"/>
        <v>5</v>
      </c>
      <c r="X468">
        <f t="shared" si="2"/>
        <v>26</v>
      </c>
      <c r="AJ468" s="13"/>
      <c r="AK468" s="14"/>
      <c r="AP468" s="13"/>
      <c r="AQ468" s="14"/>
      <c r="AT468" t="str">
        <f>VLOOKUP(A468,'Repeat TJ List'!A:A,1,FALSE)</f>
        <v>Taylor Jordan</v>
      </c>
    </row>
    <row r="469" spans="1:46" ht="13">
      <c r="A469" s="7" t="s">
        <v>1087</v>
      </c>
      <c r="B469" s="78" t="str">
        <f t="shared" si="31"/>
        <v>Carson</v>
      </c>
      <c r="C469" s="78" t="str">
        <f t="shared" si="32"/>
        <v>Smith</v>
      </c>
      <c r="D469" s="78" t="str">
        <f t="shared" si="33"/>
        <v>smithca</v>
      </c>
      <c r="E469" s="8">
        <v>42514</v>
      </c>
      <c r="F469" s="9" t="s">
        <v>67</v>
      </c>
      <c r="G469" s="9" t="s">
        <v>36</v>
      </c>
      <c r="H469" s="9" t="s">
        <v>37</v>
      </c>
      <c r="I469" s="9" t="s">
        <v>38</v>
      </c>
      <c r="J469" s="9" t="s">
        <v>39</v>
      </c>
      <c r="K469" s="9" t="s">
        <v>40</v>
      </c>
      <c r="L469" s="9" t="s">
        <v>1088</v>
      </c>
      <c r="M469" s="9">
        <v>26</v>
      </c>
      <c r="N469" s="38">
        <v>42983</v>
      </c>
      <c r="O469" s="32">
        <f t="shared" si="30"/>
        <v>15</v>
      </c>
      <c r="P469" s="9">
        <v>605476</v>
      </c>
      <c r="Q469" s="9">
        <v>13172</v>
      </c>
      <c r="R469" s="7" t="s">
        <v>71</v>
      </c>
      <c r="S469" s="9">
        <v>8</v>
      </c>
      <c r="T469" s="12">
        <v>6.6669999999999998</v>
      </c>
      <c r="U469" s="32">
        <v>1</v>
      </c>
      <c r="V469">
        <f t="shared" si="0"/>
        <v>2016</v>
      </c>
      <c r="W469">
        <f t="shared" si="1"/>
        <v>5</v>
      </c>
      <c r="X469">
        <f t="shared" si="2"/>
        <v>24</v>
      </c>
      <c r="Z469" s="15">
        <v>42807</v>
      </c>
      <c r="AA469" s="15">
        <v>42816</v>
      </c>
      <c r="AB469" s="15">
        <v>42893</v>
      </c>
      <c r="AD469" s="15">
        <v>42852</v>
      </c>
      <c r="AE469" s="7" t="s">
        <v>1089</v>
      </c>
      <c r="AJ469" s="13"/>
      <c r="AK469" s="14"/>
      <c r="AP469" s="13"/>
      <c r="AQ469" s="14"/>
      <c r="AT469" t="e">
        <f>VLOOKUP(A469,'Repeat TJ List'!A:A,1,FALSE)</f>
        <v>#N/A</v>
      </c>
    </row>
    <row r="470" spans="1:46" ht="13">
      <c r="A470" s="7" t="s">
        <v>1090</v>
      </c>
      <c r="B470" s="78" t="str">
        <f t="shared" si="31"/>
        <v>Alexis</v>
      </c>
      <c r="C470" s="78" t="str">
        <f t="shared" si="32"/>
        <v>Diaz</v>
      </c>
      <c r="D470" s="78" t="str">
        <f t="shared" si="33"/>
        <v>diazal</v>
      </c>
      <c r="E470" s="8">
        <v>42514</v>
      </c>
      <c r="F470" s="9" t="s">
        <v>187</v>
      </c>
      <c r="G470" s="9" t="s">
        <v>128</v>
      </c>
      <c r="H470" s="9" t="s">
        <v>37</v>
      </c>
      <c r="I470" s="9" t="s">
        <v>38</v>
      </c>
      <c r="J470" s="9" t="s">
        <v>144</v>
      </c>
      <c r="K470" s="9"/>
      <c r="L470" s="9"/>
      <c r="M470" s="9">
        <v>19</v>
      </c>
      <c r="N470" s="38">
        <v>42916</v>
      </c>
      <c r="O470" s="32">
        <f t="shared" si="30"/>
        <v>13</v>
      </c>
      <c r="P470" s="9">
        <v>664747</v>
      </c>
      <c r="Q470" s="9" t="s">
        <v>1091</v>
      </c>
      <c r="R470" s="7"/>
      <c r="S470" s="9">
        <v>0</v>
      </c>
      <c r="T470" s="12">
        <v>0</v>
      </c>
      <c r="U470" s="32">
        <v>1</v>
      </c>
      <c r="V470">
        <f t="shared" si="0"/>
        <v>2016</v>
      </c>
      <c r="W470">
        <f t="shared" si="1"/>
        <v>5</v>
      </c>
      <c r="X470">
        <f t="shared" si="2"/>
        <v>24</v>
      </c>
      <c r="AJ470" s="13"/>
      <c r="AK470" s="14"/>
      <c r="AP470" s="13"/>
      <c r="AQ470" s="14"/>
      <c r="AT470" t="e">
        <f>VLOOKUP(A470,'Repeat TJ List'!A:A,1,FALSE)</f>
        <v>#N/A</v>
      </c>
    </row>
    <row r="471" spans="1:46" ht="13">
      <c r="A471" s="7" t="s">
        <v>1092</v>
      </c>
      <c r="B471" s="78" t="str">
        <f t="shared" si="31"/>
        <v>Dante</v>
      </c>
      <c r="C471" s="78" t="str">
        <f t="shared" si="32"/>
        <v>Biasi</v>
      </c>
      <c r="D471" s="78" t="str">
        <f t="shared" si="33"/>
        <v>biasida</v>
      </c>
      <c r="E471" s="8">
        <v>42514</v>
      </c>
      <c r="F471" s="9" t="s">
        <v>329</v>
      </c>
      <c r="G471" s="9" t="s">
        <v>158</v>
      </c>
      <c r="H471" s="9" t="s">
        <v>37</v>
      </c>
      <c r="I471" s="9" t="s">
        <v>53</v>
      </c>
      <c r="J471" s="9" t="s">
        <v>39</v>
      </c>
      <c r="K471" s="9" t="s">
        <v>110</v>
      </c>
      <c r="L471" s="9" t="s">
        <v>1093</v>
      </c>
      <c r="M471" s="9">
        <v>18</v>
      </c>
      <c r="N471" s="38">
        <v>43640</v>
      </c>
      <c r="O471" s="32">
        <f t="shared" si="30"/>
        <v>37</v>
      </c>
      <c r="P471" s="9">
        <v>668857</v>
      </c>
      <c r="Q471" s="9" t="s">
        <v>1094</v>
      </c>
      <c r="R471" s="7"/>
      <c r="S471" s="9">
        <v>0</v>
      </c>
      <c r="T471" s="12">
        <v>0</v>
      </c>
      <c r="U471" s="9">
        <v>1</v>
      </c>
      <c r="V471">
        <f t="shared" si="0"/>
        <v>2016</v>
      </c>
      <c r="W471">
        <f t="shared" si="1"/>
        <v>5</v>
      </c>
      <c r="X471">
        <f t="shared" si="2"/>
        <v>24</v>
      </c>
      <c r="AC471" s="15"/>
      <c r="AJ471" s="13"/>
      <c r="AK471" s="14"/>
      <c r="AP471" s="13"/>
      <c r="AQ471" s="14"/>
      <c r="AT471" t="e">
        <f>VLOOKUP(A471,'Repeat TJ List'!A:A,1,FALSE)</f>
        <v>#N/A</v>
      </c>
    </row>
    <row r="472" spans="1:46" ht="13">
      <c r="A472" s="7" t="s">
        <v>1095</v>
      </c>
      <c r="B472" s="78" t="str">
        <f t="shared" si="31"/>
        <v>Connor</v>
      </c>
      <c r="C472" s="78" t="str">
        <f t="shared" si="32"/>
        <v>Lehmann</v>
      </c>
      <c r="D472" s="78" t="str">
        <f t="shared" si="33"/>
        <v>lehmaco</v>
      </c>
      <c r="E472" s="8">
        <v>42514</v>
      </c>
      <c r="F472" s="9" t="s">
        <v>48</v>
      </c>
      <c r="G472" s="9" t="s">
        <v>63</v>
      </c>
      <c r="H472" s="9" t="s">
        <v>37</v>
      </c>
      <c r="I472" s="9" t="s">
        <v>38</v>
      </c>
      <c r="J472" s="9" t="s">
        <v>39</v>
      </c>
      <c r="K472" s="9" t="s">
        <v>277</v>
      </c>
      <c r="L472" s="9" t="s">
        <v>1096</v>
      </c>
      <c r="M472" s="9">
        <v>19</v>
      </c>
      <c r="N472" s="38">
        <v>43638</v>
      </c>
      <c r="O472" s="32">
        <f t="shared" si="30"/>
        <v>37</v>
      </c>
      <c r="P472" s="9">
        <v>656648</v>
      </c>
      <c r="Q472" s="9" t="s">
        <v>1097</v>
      </c>
      <c r="R472" s="7"/>
      <c r="S472" s="9">
        <v>0</v>
      </c>
      <c r="T472" s="12">
        <v>0</v>
      </c>
      <c r="U472" s="9">
        <v>1</v>
      </c>
      <c r="V472">
        <f t="shared" si="0"/>
        <v>2016</v>
      </c>
      <c r="W472">
        <f t="shared" si="1"/>
        <v>5</v>
      </c>
      <c r="X472">
        <f t="shared" si="2"/>
        <v>24</v>
      </c>
      <c r="AC472" s="15"/>
      <c r="AJ472" s="13"/>
      <c r="AK472" s="14"/>
      <c r="AP472" s="13"/>
      <c r="AQ472" s="14"/>
      <c r="AT472" t="e">
        <f>VLOOKUP(A472,'Repeat TJ List'!A:A,1,FALSE)</f>
        <v>#N/A</v>
      </c>
    </row>
    <row r="473" spans="1:46" ht="13">
      <c r="A473" s="7" t="s">
        <v>1098</v>
      </c>
      <c r="B473" s="78" t="str">
        <f t="shared" si="31"/>
        <v>Elliot</v>
      </c>
      <c r="C473" s="78" t="str">
        <f t="shared" si="32"/>
        <v>Ashbeck</v>
      </c>
      <c r="D473" s="78" t="str">
        <f t="shared" si="33"/>
        <v>ashbeel</v>
      </c>
      <c r="E473" s="8">
        <v>42510</v>
      </c>
      <c r="F473" s="9" t="s">
        <v>48</v>
      </c>
      <c r="G473" s="9" t="s">
        <v>91</v>
      </c>
      <c r="H473" s="9" t="s">
        <v>37</v>
      </c>
      <c r="I473" s="9" t="s">
        <v>38</v>
      </c>
      <c r="J473" s="9" t="s">
        <v>39</v>
      </c>
      <c r="K473" s="9" t="s">
        <v>429</v>
      </c>
      <c r="L473" s="9" t="s">
        <v>1099</v>
      </c>
      <c r="M473" s="9">
        <v>22</v>
      </c>
      <c r="N473" s="38">
        <v>43195</v>
      </c>
      <c r="O473" s="32">
        <f t="shared" si="30"/>
        <v>23</v>
      </c>
      <c r="P473" s="9">
        <v>664142</v>
      </c>
      <c r="Q473" s="9" t="s">
        <v>1100</v>
      </c>
      <c r="R473" s="7"/>
      <c r="S473" s="9">
        <v>0</v>
      </c>
      <c r="T473" s="12">
        <v>0</v>
      </c>
      <c r="U473" s="32">
        <v>1</v>
      </c>
      <c r="V473">
        <f t="shared" si="0"/>
        <v>2016</v>
      </c>
      <c r="W473">
        <f t="shared" si="1"/>
        <v>5</v>
      </c>
      <c r="X473">
        <f t="shared" si="2"/>
        <v>20</v>
      </c>
      <c r="AC473" s="15">
        <v>42938</v>
      </c>
      <c r="AJ473" s="13"/>
      <c r="AK473" s="14"/>
      <c r="AP473" s="13"/>
      <c r="AQ473" s="14"/>
      <c r="AT473" t="e">
        <f>VLOOKUP(A473,'Repeat TJ List'!A:A,1,FALSE)</f>
        <v>#N/A</v>
      </c>
    </row>
    <row r="474" spans="1:46" ht="13">
      <c r="A474" s="7" t="s">
        <v>1101</v>
      </c>
      <c r="B474" s="78" t="str">
        <f t="shared" si="31"/>
        <v>Wyatt</v>
      </c>
      <c r="C474" s="78" t="str">
        <f t="shared" si="32"/>
        <v>Strahan</v>
      </c>
      <c r="D474" s="78" t="str">
        <f t="shared" si="33"/>
        <v>strahwy</v>
      </c>
      <c r="E474" s="8">
        <v>42510</v>
      </c>
      <c r="F474" s="9" t="s">
        <v>187</v>
      </c>
      <c r="G474" s="9" t="s">
        <v>91</v>
      </c>
      <c r="H474" s="9" t="s">
        <v>37</v>
      </c>
      <c r="I474" s="9" t="s">
        <v>38</v>
      </c>
      <c r="J474" s="9" t="s">
        <v>39</v>
      </c>
      <c r="K474" s="9" t="s">
        <v>45</v>
      </c>
      <c r="L474" s="9" t="s">
        <v>903</v>
      </c>
      <c r="M474" s="9">
        <v>23</v>
      </c>
      <c r="N474" s="38">
        <v>42891</v>
      </c>
      <c r="O474" s="32">
        <f t="shared" si="30"/>
        <v>13</v>
      </c>
      <c r="P474" s="9">
        <v>605495</v>
      </c>
      <c r="Q474" s="9" t="s">
        <v>1102</v>
      </c>
      <c r="R474" s="7"/>
      <c r="S474" s="9">
        <v>0</v>
      </c>
      <c r="T474" s="12">
        <v>0</v>
      </c>
      <c r="U474" s="9">
        <v>1</v>
      </c>
      <c r="V474">
        <f t="shared" si="0"/>
        <v>2016</v>
      </c>
      <c r="W474">
        <f t="shared" si="1"/>
        <v>5</v>
      </c>
      <c r="X474">
        <f t="shared" si="2"/>
        <v>20</v>
      </c>
      <c r="AC474" s="15">
        <v>42891</v>
      </c>
      <c r="AJ474" s="13"/>
      <c r="AK474" s="14"/>
      <c r="AP474" s="13"/>
      <c r="AQ474" s="14"/>
      <c r="AT474" t="e">
        <f>VLOOKUP(A474,'Repeat TJ List'!A:A,1,FALSE)</f>
        <v>#N/A</v>
      </c>
    </row>
    <row r="475" spans="1:46" ht="13">
      <c r="A475" s="7" t="s">
        <v>1103</v>
      </c>
      <c r="B475" s="78" t="str">
        <f t="shared" si="31"/>
        <v>Robbie</v>
      </c>
      <c r="C475" s="78" t="str">
        <f t="shared" si="32"/>
        <v>Erlin</v>
      </c>
      <c r="D475" s="78" t="str">
        <f t="shared" si="33"/>
        <v>erlinro</v>
      </c>
      <c r="E475" s="8">
        <v>42507</v>
      </c>
      <c r="F475" s="9" t="s">
        <v>48</v>
      </c>
      <c r="G475" s="9" t="s">
        <v>36</v>
      </c>
      <c r="H475" s="9" t="s">
        <v>37</v>
      </c>
      <c r="I475" s="9" t="s">
        <v>53</v>
      </c>
      <c r="J475" s="9" t="s">
        <v>39</v>
      </c>
      <c r="K475" s="9" t="s">
        <v>45</v>
      </c>
      <c r="L475" s="9"/>
      <c r="M475" s="9">
        <v>25</v>
      </c>
      <c r="N475" s="38">
        <v>43190</v>
      </c>
      <c r="O475" s="32">
        <f t="shared" ref="O475:O538" si="34">IF(N475&gt;0,ROUND(((N475-E475)/365)*12,0),"")</f>
        <v>22</v>
      </c>
      <c r="P475" s="9">
        <v>572362</v>
      </c>
      <c r="Q475" s="9">
        <v>10354</v>
      </c>
      <c r="R475" s="7" t="s">
        <v>46</v>
      </c>
      <c r="S475" s="9">
        <v>0</v>
      </c>
      <c r="T475" s="12">
        <v>0</v>
      </c>
      <c r="U475" s="32">
        <v>1</v>
      </c>
      <c r="V475">
        <f t="shared" si="0"/>
        <v>2016</v>
      </c>
      <c r="W475">
        <f t="shared" si="1"/>
        <v>5</v>
      </c>
      <c r="X475">
        <f t="shared" si="2"/>
        <v>17</v>
      </c>
      <c r="AB475" s="15">
        <v>42979</v>
      </c>
      <c r="AJ475" s="13"/>
      <c r="AK475" s="14"/>
      <c r="AP475" s="13"/>
      <c r="AQ475" s="14"/>
      <c r="AT475" t="e">
        <f>VLOOKUP(A475,'Repeat TJ List'!A:A,1,FALSE)</f>
        <v>#N/A</v>
      </c>
    </row>
    <row r="476" spans="1:46" ht="13">
      <c r="A476" s="7" t="s">
        <v>1104</v>
      </c>
      <c r="B476" s="78" t="str">
        <f t="shared" si="31"/>
        <v>Michael</v>
      </c>
      <c r="C476" s="78" t="str">
        <f t="shared" si="32"/>
        <v>Gibbons</v>
      </c>
      <c r="D476" s="78" t="str">
        <f t="shared" si="33"/>
        <v>gibbomi</v>
      </c>
      <c r="E476" s="8">
        <v>42507</v>
      </c>
      <c r="F476" s="9" t="s">
        <v>70</v>
      </c>
      <c r="G476" s="9" t="s">
        <v>91</v>
      </c>
      <c r="H476" s="9" t="s">
        <v>37</v>
      </c>
      <c r="I476" s="9" t="s">
        <v>38</v>
      </c>
      <c r="J476" s="9" t="s">
        <v>39</v>
      </c>
      <c r="K476" s="9" t="s">
        <v>96</v>
      </c>
      <c r="L476" s="9" t="s">
        <v>1105</v>
      </c>
      <c r="M476" s="9">
        <v>23</v>
      </c>
      <c r="N476" s="38">
        <v>42937</v>
      </c>
      <c r="O476" s="32">
        <f t="shared" si="34"/>
        <v>14</v>
      </c>
      <c r="P476" s="9">
        <v>660874</v>
      </c>
      <c r="Q476" s="9" t="s">
        <v>1106</v>
      </c>
      <c r="R476" s="7" t="s">
        <v>71</v>
      </c>
      <c r="S476" s="9">
        <v>0</v>
      </c>
      <c r="T476" s="12">
        <v>0</v>
      </c>
      <c r="U476" s="32">
        <v>1</v>
      </c>
      <c r="V476">
        <f t="shared" si="0"/>
        <v>2016</v>
      </c>
      <c r="W476">
        <f t="shared" si="1"/>
        <v>5</v>
      </c>
      <c r="X476">
        <f t="shared" si="2"/>
        <v>17</v>
      </c>
      <c r="AC476" s="15">
        <v>42919</v>
      </c>
      <c r="AJ476" s="13"/>
      <c r="AK476" s="14"/>
      <c r="AP476" s="13"/>
      <c r="AQ476" s="14"/>
      <c r="AT476" t="e">
        <f>VLOOKUP(A476,'Repeat TJ List'!A:A,1,FALSE)</f>
        <v>#N/A</v>
      </c>
    </row>
    <row r="477" spans="1:46" ht="13">
      <c r="A477" s="7" t="s">
        <v>1107</v>
      </c>
      <c r="B477" s="78" t="str">
        <f t="shared" si="31"/>
        <v>Pablo</v>
      </c>
      <c r="C477" s="78" t="str">
        <f t="shared" si="32"/>
        <v>Fernandez</v>
      </c>
      <c r="D477" s="78" t="str">
        <f t="shared" si="33"/>
        <v>fernapa</v>
      </c>
      <c r="E477" s="8">
        <v>42502</v>
      </c>
      <c r="F477" s="9" t="s">
        <v>306</v>
      </c>
      <c r="G477" s="9" t="s">
        <v>91</v>
      </c>
      <c r="H477" s="9" t="s">
        <v>37</v>
      </c>
      <c r="I477" s="9" t="s">
        <v>38</v>
      </c>
      <c r="J477" s="9" t="s">
        <v>817</v>
      </c>
      <c r="K477" s="9"/>
      <c r="L477" s="9"/>
      <c r="M477" s="9">
        <v>26</v>
      </c>
      <c r="N477" s="26"/>
      <c r="O477" s="32" t="str">
        <f t="shared" si="34"/>
        <v/>
      </c>
      <c r="P477" s="9">
        <v>664485</v>
      </c>
      <c r="Q477" s="9" t="s">
        <v>1108</v>
      </c>
      <c r="R477" s="7"/>
      <c r="S477" s="9">
        <v>0</v>
      </c>
      <c r="T477" s="12">
        <v>0</v>
      </c>
      <c r="U477" s="9">
        <v>0</v>
      </c>
      <c r="V477">
        <f t="shared" si="0"/>
        <v>2016</v>
      </c>
      <c r="W477">
        <f t="shared" si="1"/>
        <v>5</v>
      </c>
      <c r="X477">
        <f t="shared" si="2"/>
        <v>12</v>
      </c>
      <c r="AC477" s="15">
        <v>42913</v>
      </c>
      <c r="AJ477" s="13"/>
      <c r="AK477" s="14"/>
      <c r="AP477" s="13"/>
      <c r="AQ477" s="14"/>
      <c r="AT477" t="e">
        <f>VLOOKUP(A477,'Repeat TJ List'!A:A,1,FALSE)</f>
        <v>#N/A</v>
      </c>
    </row>
    <row r="478" spans="1:46" ht="13">
      <c r="A478" s="7" t="s">
        <v>1109</v>
      </c>
      <c r="B478" s="78" t="str">
        <f t="shared" si="31"/>
        <v>Tyler</v>
      </c>
      <c r="C478" s="78" t="str">
        <f t="shared" si="32"/>
        <v>Cloyd</v>
      </c>
      <c r="D478" s="78" t="str">
        <f t="shared" si="33"/>
        <v>cloydty</v>
      </c>
      <c r="E478" s="8">
        <v>42499</v>
      </c>
      <c r="F478" s="9" t="s">
        <v>107</v>
      </c>
      <c r="G478" s="9" t="s">
        <v>95</v>
      </c>
      <c r="H478" s="9" t="s">
        <v>37</v>
      </c>
      <c r="I478" s="9" t="s">
        <v>38</v>
      </c>
      <c r="J478" s="9" t="s">
        <v>39</v>
      </c>
      <c r="K478" s="9" t="s">
        <v>207</v>
      </c>
      <c r="L478" s="9" t="s">
        <v>207</v>
      </c>
      <c r="M478" s="9">
        <v>29</v>
      </c>
      <c r="N478" s="38">
        <v>42868</v>
      </c>
      <c r="O478" s="32">
        <f t="shared" si="34"/>
        <v>12</v>
      </c>
      <c r="P478" s="9">
        <v>543031</v>
      </c>
      <c r="Q478" s="9">
        <v>8536</v>
      </c>
      <c r="R478" s="7"/>
      <c r="S478" s="9">
        <v>1</v>
      </c>
      <c r="T478" s="12">
        <v>1</v>
      </c>
      <c r="U478" s="32">
        <v>1</v>
      </c>
      <c r="V478">
        <f t="shared" si="0"/>
        <v>2016</v>
      </c>
      <c r="W478">
        <f t="shared" si="1"/>
        <v>5</v>
      </c>
      <c r="X478">
        <f t="shared" si="2"/>
        <v>9</v>
      </c>
      <c r="AC478" s="15">
        <v>42868</v>
      </c>
      <c r="AJ478" s="13"/>
      <c r="AK478" s="14"/>
      <c r="AP478" s="13"/>
      <c r="AQ478" s="14"/>
      <c r="AT478" t="e">
        <f>VLOOKUP(A478,'Repeat TJ List'!A:A,1,FALSE)</f>
        <v>#N/A</v>
      </c>
    </row>
    <row r="479" spans="1:46" ht="13">
      <c r="A479" s="7" t="s">
        <v>1110</v>
      </c>
      <c r="B479" s="78" t="str">
        <f t="shared" si="31"/>
        <v>Chris</v>
      </c>
      <c r="C479" s="78" t="str">
        <f t="shared" si="32"/>
        <v>Bassitt</v>
      </c>
      <c r="D479" s="78" t="str">
        <f t="shared" si="33"/>
        <v>bassich</v>
      </c>
      <c r="E479" s="8">
        <v>42496</v>
      </c>
      <c r="F479" s="9" t="s">
        <v>178</v>
      </c>
      <c r="G479" s="9" t="s">
        <v>36</v>
      </c>
      <c r="H479" s="9" t="s">
        <v>37</v>
      </c>
      <c r="I479" s="9" t="s">
        <v>38</v>
      </c>
      <c r="J479" s="9" t="s">
        <v>39</v>
      </c>
      <c r="K479" s="9" t="s">
        <v>253</v>
      </c>
      <c r="L479" s="9" t="s">
        <v>1111</v>
      </c>
      <c r="M479" s="9">
        <v>27</v>
      </c>
      <c r="N479" s="38">
        <v>43260</v>
      </c>
      <c r="O479" s="32">
        <f t="shared" si="34"/>
        <v>25</v>
      </c>
      <c r="P479" s="9">
        <v>605135</v>
      </c>
      <c r="Q479" s="9">
        <v>12304</v>
      </c>
      <c r="R479" s="7" t="s">
        <v>191</v>
      </c>
      <c r="S479" s="9">
        <v>0</v>
      </c>
      <c r="T479" s="12">
        <v>0</v>
      </c>
      <c r="U479" s="32">
        <v>1</v>
      </c>
      <c r="V479">
        <f t="shared" si="0"/>
        <v>2016</v>
      </c>
      <c r="W479">
        <f t="shared" si="1"/>
        <v>5</v>
      </c>
      <c r="X479">
        <f t="shared" si="2"/>
        <v>6</v>
      </c>
      <c r="Z479" s="15">
        <v>42780</v>
      </c>
      <c r="AB479" s="15">
        <v>42830</v>
      </c>
      <c r="AC479" s="15">
        <v>42854</v>
      </c>
      <c r="AD479" s="15">
        <v>42885</v>
      </c>
      <c r="AE479" s="7" t="s">
        <v>1112</v>
      </c>
      <c r="AJ479" s="13"/>
      <c r="AK479" s="14"/>
      <c r="AP479" s="13"/>
      <c r="AQ479" s="14"/>
      <c r="AT479" t="e">
        <f>VLOOKUP(A479,'Repeat TJ List'!A:A,1,FALSE)</f>
        <v>#N/A</v>
      </c>
    </row>
    <row r="480" spans="1:46" ht="13">
      <c r="A480" s="7" t="s">
        <v>1113</v>
      </c>
      <c r="B480" s="78" t="str">
        <f t="shared" si="31"/>
        <v>Gray</v>
      </c>
      <c r="C480" s="78" t="str">
        <f t="shared" si="32"/>
        <v>Fenter</v>
      </c>
      <c r="D480" s="78" t="str">
        <f t="shared" si="33"/>
        <v>fentegr</v>
      </c>
      <c r="E480" s="8">
        <v>42494</v>
      </c>
      <c r="F480" s="9" t="s">
        <v>52</v>
      </c>
      <c r="G480" s="9" t="s">
        <v>128</v>
      </c>
      <c r="H480" s="9" t="s">
        <v>37</v>
      </c>
      <c r="I480" s="9" t="s">
        <v>38</v>
      </c>
      <c r="J480" s="9" t="s">
        <v>39</v>
      </c>
      <c r="K480" s="9" t="s">
        <v>689</v>
      </c>
      <c r="L480" s="9"/>
      <c r="M480" s="9">
        <v>20</v>
      </c>
      <c r="N480" s="38">
        <v>42913</v>
      </c>
      <c r="O480" s="32">
        <f t="shared" si="34"/>
        <v>14</v>
      </c>
      <c r="P480" s="9">
        <v>663383</v>
      </c>
      <c r="Q480" s="9" t="s">
        <v>1114</v>
      </c>
      <c r="R480" s="7"/>
      <c r="S480" s="9">
        <v>0</v>
      </c>
      <c r="T480" s="12">
        <v>0</v>
      </c>
      <c r="U480" s="32">
        <v>1</v>
      </c>
      <c r="V480">
        <f t="shared" si="0"/>
        <v>2016</v>
      </c>
      <c r="W480">
        <f t="shared" si="1"/>
        <v>5</v>
      </c>
      <c r="X480">
        <f t="shared" si="2"/>
        <v>4</v>
      </c>
      <c r="AJ480" s="13"/>
      <c r="AK480" s="14"/>
      <c r="AP480" s="13"/>
      <c r="AQ480" s="14"/>
      <c r="AT480" t="e">
        <f>VLOOKUP(A480,'Repeat TJ List'!A:A,1,FALSE)</f>
        <v>#N/A</v>
      </c>
    </row>
    <row r="481" spans="1:46" ht="13">
      <c r="A481" s="7" t="s">
        <v>1115</v>
      </c>
      <c r="B481" s="78" t="str">
        <f t="shared" si="31"/>
        <v>Nic</v>
      </c>
      <c r="C481" s="78" t="str">
        <f t="shared" si="32"/>
        <v>Enright</v>
      </c>
      <c r="D481" s="78" t="str">
        <f t="shared" si="33"/>
        <v>enrigni</v>
      </c>
      <c r="E481" s="8">
        <v>42491</v>
      </c>
      <c r="F481" s="9" t="s">
        <v>234</v>
      </c>
      <c r="G481" s="9" t="s">
        <v>63</v>
      </c>
      <c r="H481" s="9" t="s">
        <v>37</v>
      </c>
      <c r="I481" s="9" t="s">
        <v>38</v>
      </c>
      <c r="J481" s="9" t="s">
        <v>39</v>
      </c>
      <c r="K481" s="9" t="s">
        <v>302</v>
      </c>
      <c r="L481" s="9" t="s">
        <v>564</v>
      </c>
      <c r="M481" s="9">
        <v>19</v>
      </c>
      <c r="N481" s="38">
        <v>43636</v>
      </c>
      <c r="O481" s="32">
        <f t="shared" si="34"/>
        <v>38</v>
      </c>
      <c r="P481" s="9">
        <v>663671</v>
      </c>
      <c r="Q481" s="9" t="s">
        <v>1116</v>
      </c>
      <c r="R481" s="7"/>
      <c r="S481" s="9">
        <v>0</v>
      </c>
      <c r="T481" s="12">
        <v>0</v>
      </c>
      <c r="U481" s="9">
        <v>1</v>
      </c>
      <c r="V481">
        <f t="shared" si="0"/>
        <v>2016</v>
      </c>
      <c r="W481">
        <f t="shared" si="1"/>
        <v>5</v>
      </c>
      <c r="X481">
        <f t="shared" si="2"/>
        <v>1</v>
      </c>
      <c r="AC481" s="15"/>
      <c r="AJ481" s="13"/>
      <c r="AK481" s="14"/>
      <c r="AP481" s="13"/>
      <c r="AQ481" s="14"/>
      <c r="AT481" t="e">
        <f>VLOOKUP(A481,'Repeat TJ List'!A:A,1,FALSE)</f>
        <v>#N/A</v>
      </c>
    </row>
    <row r="482" spans="1:46" ht="13">
      <c r="A482" s="7" t="s">
        <v>1117</v>
      </c>
      <c r="B482" s="78" t="str">
        <f t="shared" si="31"/>
        <v>Jonathan</v>
      </c>
      <c r="C482" s="78" t="str">
        <f t="shared" si="32"/>
        <v>Loaisiga</v>
      </c>
      <c r="D482" s="78" t="str">
        <f t="shared" si="33"/>
        <v>loaisjo</v>
      </c>
      <c r="E482" s="8">
        <v>42491</v>
      </c>
      <c r="F482" s="9" t="s">
        <v>107</v>
      </c>
      <c r="G482" s="9" t="s">
        <v>115</v>
      </c>
      <c r="H482" s="9" t="s">
        <v>37</v>
      </c>
      <c r="I482" s="9" t="s">
        <v>38</v>
      </c>
      <c r="J482" s="9" t="s">
        <v>345</v>
      </c>
      <c r="K482" s="9"/>
      <c r="L482" s="9"/>
      <c r="M482" s="9">
        <v>21</v>
      </c>
      <c r="N482" s="38">
        <v>43197</v>
      </c>
      <c r="O482" s="32">
        <f t="shared" si="34"/>
        <v>23</v>
      </c>
      <c r="P482" s="9">
        <v>642528</v>
      </c>
      <c r="Q482" s="9">
        <v>19753</v>
      </c>
      <c r="R482" s="7" t="s">
        <v>228</v>
      </c>
      <c r="S482" s="9">
        <v>0</v>
      </c>
      <c r="T482" s="12">
        <v>0</v>
      </c>
      <c r="U482" s="9">
        <v>1</v>
      </c>
      <c r="V482">
        <f t="shared" si="0"/>
        <v>2016</v>
      </c>
      <c r="W482">
        <f t="shared" si="1"/>
        <v>5</v>
      </c>
      <c r="X482">
        <f t="shared" si="2"/>
        <v>1</v>
      </c>
      <c r="AC482" s="15">
        <v>42912</v>
      </c>
      <c r="AJ482" s="13"/>
      <c r="AK482" s="14"/>
      <c r="AP482" s="13"/>
      <c r="AQ482" s="14"/>
      <c r="AT482" t="e">
        <f>VLOOKUP(A482,'Repeat TJ List'!A:A,1,FALSE)</f>
        <v>#N/A</v>
      </c>
    </row>
    <row r="483" spans="1:46" ht="13">
      <c r="A483" s="7" t="s">
        <v>1118</v>
      </c>
      <c r="B483" s="78" t="str">
        <f t="shared" si="31"/>
        <v>Dylan</v>
      </c>
      <c r="C483" s="78" t="str">
        <f t="shared" si="32"/>
        <v>Brooks</v>
      </c>
      <c r="D483" s="78" t="str">
        <f t="shared" si="33"/>
        <v>brookdy</v>
      </c>
      <c r="E483" s="8">
        <v>42491</v>
      </c>
      <c r="F483" s="9" t="s">
        <v>78</v>
      </c>
      <c r="G483" s="9" t="s">
        <v>128</v>
      </c>
      <c r="H483" s="9" t="s">
        <v>37</v>
      </c>
      <c r="I483" s="9" t="s">
        <v>38</v>
      </c>
      <c r="J483" s="9" t="s">
        <v>161</v>
      </c>
      <c r="K483" s="9"/>
      <c r="L483" s="9"/>
      <c r="M483" s="9">
        <v>20</v>
      </c>
      <c r="N483" s="26"/>
      <c r="O483" s="32" t="str">
        <f t="shared" si="34"/>
        <v/>
      </c>
      <c r="P483" s="9">
        <v>641402</v>
      </c>
      <c r="Q483" s="9" t="s">
        <v>1119</v>
      </c>
      <c r="R483" s="7"/>
      <c r="S483" s="9">
        <v>0</v>
      </c>
      <c r="T483" s="12">
        <v>0</v>
      </c>
      <c r="U483" s="9">
        <v>0</v>
      </c>
      <c r="V483">
        <f t="shared" si="0"/>
        <v>2016</v>
      </c>
      <c r="W483">
        <f t="shared" si="1"/>
        <v>5</v>
      </c>
      <c r="X483">
        <f t="shared" si="2"/>
        <v>1</v>
      </c>
      <c r="AJ483" s="13"/>
      <c r="AK483" s="14"/>
      <c r="AP483" s="13"/>
      <c r="AQ483" s="14"/>
      <c r="AT483" t="e">
        <f>VLOOKUP(A483,'Repeat TJ List'!A:A,1,FALSE)</f>
        <v>#N/A</v>
      </c>
    </row>
    <row r="484" spans="1:46" ht="13">
      <c r="A484" s="7" t="s">
        <v>1120</v>
      </c>
      <c r="B484" s="78" t="str">
        <f t="shared" si="31"/>
        <v>Ryan</v>
      </c>
      <c r="C484" s="78" t="str">
        <f t="shared" si="32"/>
        <v>Brett</v>
      </c>
      <c r="D484" s="78" t="str">
        <f t="shared" si="33"/>
        <v>brettry</v>
      </c>
      <c r="E484" s="8">
        <v>42491</v>
      </c>
      <c r="F484" s="9" t="s">
        <v>257</v>
      </c>
      <c r="G484" s="9" t="s">
        <v>95</v>
      </c>
      <c r="H484" s="9" t="s">
        <v>160</v>
      </c>
      <c r="I484" s="9" t="s">
        <v>38</v>
      </c>
      <c r="J484" s="9" t="s">
        <v>39</v>
      </c>
      <c r="K484" s="9" t="s">
        <v>74</v>
      </c>
      <c r="L484" s="9"/>
      <c r="M484" s="9">
        <v>24</v>
      </c>
      <c r="N484" s="38">
        <v>42870</v>
      </c>
      <c r="O484" s="32">
        <f t="shared" si="34"/>
        <v>12</v>
      </c>
      <c r="P484" s="9">
        <v>592166</v>
      </c>
      <c r="Q484" s="9">
        <v>12138</v>
      </c>
      <c r="R484" s="7"/>
      <c r="S484" s="9">
        <v>0</v>
      </c>
      <c r="T484" s="12">
        <v>0</v>
      </c>
      <c r="U484" s="32">
        <v>1</v>
      </c>
      <c r="V484">
        <f t="shared" si="0"/>
        <v>2016</v>
      </c>
      <c r="W484">
        <f t="shared" si="1"/>
        <v>5</v>
      </c>
      <c r="X484">
        <f t="shared" si="2"/>
        <v>1</v>
      </c>
      <c r="AC484" s="15">
        <v>42860</v>
      </c>
      <c r="AJ484" s="13"/>
      <c r="AK484" s="14"/>
      <c r="AP484" s="13"/>
      <c r="AQ484" s="14"/>
      <c r="AT484" t="e">
        <f>VLOOKUP(A484,'Repeat TJ List'!A:A,1,FALSE)</f>
        <v>#N/A</v>
      </c>
    </row>
    <row r="485" spans="1:46" ht="13">
      <c r="A485" s="7" t="s">
        <v>1121</v>
      </c>
      <c r="B485" s="78" t="str">
        <f t="shared" si="31"/>
        <v>Cobi</v>
      </c>
      <c r="C485" s="78" t="str">
        <f t="shared" si="32"/>
        <v>Johnson</v>
      </c>
      <c r="D485" s="78" t="str">
        <f t="shared" si="33"/>
        <v>johnsco</v>
      </c>
      <c r="E485" s="8">
        <v>42491</v>
      </c>
      <c r="F485" s="9" t="s">
        <v>114</v>
      </c>
      <c r="G485" s="9" t="s">
        <v>63</v>
      </c>
      <c r="H485" s="9" t="s">
        <v>37</v>
      </c>
      <c r="I485" s="9" t="s">
        <v>38</v>
      </c>
      <c r="J485" s="9" t="s">
        <v>39</v>
      </c>
      <c r="K485" s="9" t="s">
        <v>58</v>
      </c>
      <c r="L485" s="9" t="s">
        <v>417</v>
      </c>
      <c r="M485" s="9">
        <v>20</v>
      </c>
      <c r="N485" s="38">
        <v>43267</v>
      </c>
      <c r="O485" s="32">
        <f t="shared" si="34"/>
        <v>26</v>
      </c>
      <c r="P485" s="9">
        <v>656586</v>
      </c>
      <c r="Q485" s="9" t="s">
        <v>1122</v>
      </c>
      <c r="R485" s="7"/>
      <c r="S485" s="9">
        <v>0</v>
      </c>
      <c r="T485" s="12">
        <v>0</v>
      </c>
      <c r="U485" s="9">
        <v>1</v>
      </c>
      <c r="V485">
        <f t="shared" si="0"/>
        <v>2016</v>
      </c>
      <c r="W485">
        <f t="shared" si="1"/>
        <v>5</v>
      </c>
      <c r="X485">
        <f t="shared" si="2"/>
        <v>1</v>
      </c>
      <c r="AC485" s="15"/>
      <c r="AJ485" s="13"/>
      <c r="AK485" s="14"/>
      <c r="AP485" s="13"/>
      <c r="AQ485" s="14"/>
      <c r="AT485" t="e">
        <f>VLOOKUP(A485,'Repeat TJ List'!A:A,1,FALSE)</f>
        <v>#N/A</v>
      </c>
    </row>
    <row r="486" spans="1:46" ht="13">
      <c r="A486" s="7" t="s">
        <v>1123</v>
      </c>
      <c r="B486" s="78" t="str">
        <f t="shared" si="31"/>
        <v>Zach</v>
      </c>
      <c r="C486" s="78" t="str">
        <f t="shared" si="32"/>
        <v>Plesac</v>
      </c>
      <c r="D486" s="78" t="str">
        <f t="shared" si="33"/>
        <v>plesaza</v>
      </c>
      <c r="E486" s="8">
        <v>42489</v>
      </c>
      <c r="F486" s="9" t="s">
        <v>234</v>
      </c>
      <c r="G486" s="9" t="s">
        <v>63</v>
      </c>
      <c r="H486" s="9" t="s">
        <v>37</v>
      </c>
      <c r="I486" s="9" t="s">
        <v>38</v>
      </c>
      <c r="J486" s="9" t="s">
        <v>39</v>
      </c>
      <c r="K486" s="9" t="s">
        <v>198</v>
      </c>
      <c r="L486" s="9" t="s">
        <v>1124</v>
      </c>
      <c r="M486" s="9">
        <v>21</v>
      </c>
      <c r="N486" s="38">
        <v>42909</v>
      </c>
      <c r="O486" s="32">
        <f t="shared" si="34"/>
        <v>14</v>
      </c>
      <c r="P486" s="9">
        <v>668676</v>
      </c>
      <c r="Q486" s="9">
        <v>19979</v>
      </c>
      <c r="R486" s="7"/>
      <c r="S486" s="9">
        <v>0</v>
      </c>
      <c r="T486" s="12">
        <v>0</v>
      </c>
      <c r="U486" s="32">
        <v>1</v>
      </c>
      <c r="V486">
        <f t="shared" si="0"/>
        <v>2016</v>
      </c>
      <c r="W486">
        <f t="shared" si="1"/>
        <v>4</v>
      </c>
      <c r="X486">
        <f t="shared" si="2"/>
        <v>29</v>
      </c>
      <c r="AC486" s="15">
        <v>42909</v>
      </c>
      <c r="AJ486" s="13"/>
      <c r="AK486" s="14"/>
      <c r="AP486" s="13"/>
      <c r="AQ486" s="14"/>
      <c r="AT486" t="e">
        <f>VLOOKUP(A486,'Repeat TJ List'!A:A,1,FALSE)</f>
        <v>#N/A</v>
      </c>
    </row>
    <row r="487" spans="1:46" ht="13">
      <c r="A487" s="7" t="s">
        <v>1125</v>
      </c>
      <c r="B487" s="78" t="str">
        <f t="shared" si="31"/>
        <v>Branden</v>
      </c>
      <c r="C487" s="78" t="str">
        <f t="shared" si="32"/>
        <v>Pinder</v>
      </c>
      <c r="D487" s="78" t="str">
        <f t="shared" si="33"/>
        <v>pindebr</v>
      </c>
      <c r="E487" s="8">
        <v>42486</v>
      </c>
      <c r="F487" s="9" t="s">
        <v>107</v>
      </c>
      <c r="G487" s="9" t="s">
        <v>36</v>
      </c>
      <c r="H487" s="9" t="s">
        <v>37</v>
      </c>
      <c r="I487" s="9" t="s">
        <v>38</v>
      </c>
      <c r="J487" s="9" t="s">
        <v>39</v>
      </c>
      <c r="K487" s="9" t="s">
        <v>45</v>
      </c>
      <c r="L487" s="9" t="s">
        <v>1126</v>
      </c>
      <c r="M487" s="9">
        <v>27</v>
      </c>
      <c r="N487" s="26"/>
      <c r="O487" s="32" t="str">
        <f t="shared" si="34"/>
        <v/>
      </c>
      <c r="P487" s="9">
        <v>572038</v>
      </c>
      <c r="Q487" s="9">
        <v>12093</v>
      </c>
      <c r="R487" s="7" t="s">
        <v>139</v>
      </c>
      <c r="S487" s="9">
        <v>0</v>
      </c>
      <c r="T487" s="12">
        <v>0</v>
      </c>
      <c r="U487" s="32">
        <v>1</v>
      </c>
      <c r="V487">
        <f t="shared" si="0"/>
        <v>2016</v>
      </c>
      <c r="W487">
        <f t="shared" si="1"/>
        <v>4</v>
      </c>
      <c r="X487">
        <f t="shared" si="2"/>
        <v>26</v>
      </c>
      <c r="AC487" s="15">
        <v>42906</v>
      </c>
      <c r="AJ487" s="13"/>
      <c r="AK487" s="14"/>
      <c r="AP487" s="13"/>
      <c r="AQ487" s="14"/>
      <c r="AT487" t="e">
        <f>VLOOKUP(A487,'Repeat TJ List'!A:A,1,FALSE)</f>
        <v>#N/A</v>
      </c>
    </row>
    <row r="488" spans="1:46" ht="13">
      <c r="A488" s="7" t="s">
        <v>1127</v>
      </c>
      <c r="B488" s="78" t="str">
        <f t="shared" si="31"/>
        <v>Harrison</v>
      </c>
      <c r="C488" s="78" t="str">
        <f t="shared" si="32"/>
        <v>Cooney</v>
      </c>
      <c r="D488" s="78" t="str">
        <f t="shared" si="33"/>
        <v>cooneha</v>
      </c>
      <c r="E488" s="8">
        <v>42486</v>
      </c>
      <c r="F488" s="9" t="s">
        <v>35</v>
      </c>
      <c r="G488" s="9" t="s">
        <v>91</v>
      </c>
      <c r="H488" s="9" t="s">
        <v>37</v>
      </c>
      <c r="I488" s="9" t="s">
        <v>38</v>
      </c>
      <c r="J488" s="9" t="s">
        <v>39</v>
      </c>
      <c r="K488" s="9" t="s">
        <v>58</v>
      </c>
      <c r="L488" s="9" t="s">
        <v>68</v>
      </c>
      <c r="M488" s="9">
        <v>24</v>
      </c>
      <c r="N488" s="38">
        <v>42951</v>
      </c>
      <c r="O488" s="32">
        <f t="shared" si="34"/>
        <v>15</v>
      </c>
      <c r="P488" s="9">
        <v>595165</v>
      </c>
      <c r="Q488" s="9" t="s">
        <v>1128</v>
      </c>
      <c r="R488" s="7"/>
      <c r="S488" s="9">
        <v>0</v>
      </c>
      <c r="T488" s="12">
        <v>0</v>
      </c>
      <c r="U488" s="32">
        <v>1</v>
      </c>
      <c r="V488">
        <f t="shared" si="0"/>
        <v>2016</v>
      </c>
      <c r="W488">
        <f t="shared" si="1"/>
        <v>4</v>
      </c>
      <c r="X488">
        <f t="shared" si="2"/>
        <v>26</v>
      </c>
      <c r="AC488" s="15">
        <v>42905</v>
      </c>
      <c r="AJ488" s="13"/>
      <c r="AK488" s="14"/>
      <c r="AP488" s="13"/>
      <c r="AQ488" s="14"/>
      <c r="AT488" t="e">
        <f>VLOOKUP(A488,'Repeat TJ List'!A:A,1,FALSE)</f>
        <v>#N/A</v>
      </c>
    </row>
    <row r="489" spans="1:46" ht="13">
      <c r="A489" s="7" t="s">
        <v>1129</v>
      </c>
      <c r="B489" s="78" t="str">
        <f t="shared" si="31"/>
        <v>Miguel</v>
      </c>
      <c r="C489" s="78" t="str">
        <f t="shared" si="32"/>
        <v>Del Pozo</v>
      </c>
      <c r="D489" s="78" t="str">
        <f t="shared" si="33"/>
        <v>del pmi</v>
      </c>
      <c r="E489" s="8">
        <v>42486</v>
      </c>
      <c r="F489" s="9" t="s">
        <v>157</v>
      </c>
      <c r="G489" s="9" t="s">
        <v>91</v>
      </c>
      <c r="H489" s="9" t="s">
        <v>37</v>
      </c>
      <c r="I489" s="9" t="s">
        <v>53</v>
      </c>
      <c r="J489" s="9" t="s">
        <v>108</v>
      </c>
      <c r="K489" s="9"/>
      <c r="L489" s="9"/>
      <c r="M489" s="9">
        <v>23</v>
      </c>
      <c r="N489" s="38">
        <v>42929</v>
      </c>
      <c r="O489" s="32">
        <f t="shared" si="34"/>
        <v>15</v>
      </c>
      <c r="P489" s="9">
        <v>600887</v>
      </c>
      <c r="Q489" s="9">
        <v>18792</v>
      </c>
      <c r="R489" s="7" t="s">
        <v>139</v>
      </c>
      <c r="S489" s="9">
        <v>0</v>
      </c>
      <c r="T489" s="12">
        <v>0</v>
      </c>
      <c r="U489" s="32">
        <v>1</v>
      </c>
      <c r="V489">
        <f t="shared" si="0"/>
        <v>2016</v>
      </c>
      <c r="W489">
        <f t="shared" si="1"/>
        <v>4</v>
      </c>
      <c r="X489">
        <f t="shared" si="2"/>
        <v>26</v>
      </c>
      <c r="AC489" s="15">
        <v>42912</v>
      </c>
      <c r="AJ489" s="13"/>
      <c r="AK489" s="14"/>
      <c r="AP489" s="13"/>
      <c r="AQ489" s="14"/>
      <c r="AT489" t="e">
        <f>VLOOKUP(A489,'Repeat TJ List'!A:A,1,FALSE)</f>
        <v>#N/A</v>
      </c>
    </row>
    <row r="490" spans="1:46" ht="13">
      <c r="A490" s="7" t="s">
        <v>1130</v>
      </c>
      <c r="B490" s="78" t="str">
        <f t="shared" si="31"/>
        <v>Tarik</v>
      </c>
      <c r="C490" s="78" t="str">
        <f t="shared" si="32"/>
        <v>Skubal</v>
      </c>
      <c r="D490" s="78" t="str">
        <f t="shared" si="33"/>
        <v>skubata</v>
      </c>
      <c r="E490" s="8">
        <v>42480</v>
      </c>
      <c r="F490" s="9" t="s">
        <v>87</v>
      </c>
      <c r="G490" s="9" t="s">
        <v>63</v>
      </c>
      <c r="H490" s="9" t="s">
        <v>37</v>
      </c>
      <c r="I490" s="9" t="s">
        <v>53</v>
      </c>
      <c r="J490" s="9" t="s">
        <v>39</v>
      </c>
      <c r="K490" s="9" t="s">
        <v>220</v>
      </c>
      <c r="L490" s="9" t="s">
        <v>891</v>
      </c>
      <c r="M490" s="9">
        <v>19</v>
      </c>
      <c r="N490" s="38">
        <v>43273</v>
      </c>
      <c r="O490" s="32">
        <f t="shared" si="34"/>
        <v>26</v>
      </c>
      <c r="P490" s="9">
        <v>669373</v>
      </c>
      <c r="Q490" s="9" t="s">
        <v>1131</v>
      </c>
      <c r="R490" s="7"/>
      <c r="S490" s="9">
        <v>0</v>
      </c>
      <c r="T490" s="12">
        <v>0</v>
      </c>
      <c r="U490" s="9">
        <v>1</v>
      </c>
      <c r="V490">
        <f t="shared" si="0"/>
        <v>2016</v>
      </c>
      <c r="W490">
        <f t="shared" si="1"/>
        <v>4</v>
      </c>
      <c r="X490">
        <f t="shared" si="2"/>
        <v>20</v>
      </c>
      <c r="AC490" s="15"/>
      <c r="AJ490" s="13"/>
      <c r="AK490" s="14"/>
      <c r="AP490" s="13"/>
      <c r="AQ490" s="14"/>
      <c r="AT490" t="e">
        <f>VLOOKUP(A490,'Repeat TJ List'!A:A,1,FALSE)</f>
        <v>#N/A</v>
      </c>
    </row>
    <row r="491" spans="1:46" ht="13">
      <c r="A491" s="7" t="s">
        <v>1132</v>
      </c>
      <c r="B491" s="78" t="str">
        <f t="shared" si="31"/>
        <v>Nick</v>
      </c>
      <c r="C491" s="78" t="str">
        <f t="shared" si="32"/>
        <v>Rumbelow</v>
      </c>
      <c r="D491" s="78" t="str">
        <f t="shared" si="33"/>
        <v>rumbeni</v>
      </c>
      <c r="E491" s="8">
        <v>42479</v>
      </c>
      <c r="F491" s="9" t="s">
        <v>107</v>
      </c>
      <c r="G491" s="9" t="s">
        <v>95</v>
      </c>
      <c r="H491" s="9" t="s">
        <v>37</v>
      </c>
      <c r="I491" s="9" t="s">
        <v>38</v>
      </c>
      <c r="J491" s="9" t="s">
        <v>39</v>
      </c>
      <c r="K491" s="9" t="s">
        <v>40</v>
      </c>
      <c r="L491" s="9" t="s">
        <v>1133</v>
      </c>
      <c r="M491" s="9">
        <v>24</v>
      </c>
      <c r="N491" s="38">
        <v>42919</v>
      </c>
      <c r="O491" s="32">
        <f t="shared" si="34"/>
        <v>14</v>
      </c>
      <c r="P491" s="9">
        <v>592705</v>
      </c>
      <c r="Q491" s="9">
        <v>14867</v>
      </c>
      <c r="R491" s="7" t="s">
        <v>228</v>
      </c>
      <c r="S491" s="9">
        <v>0</v>
      </c>
      <c r="T491" s="12">
        <v>0</v>
      </c>
      <c r="U491" s="32">
        <v>1</v>
      </c>
      <c r="V491">
        <f t="shared" si="0"/>
        <v>2016</v>
      </c>
      <c r="W491">
        <f t="shared" si="1"/>
        <v>4</v>
      </c>
      <c r="X491">
        <f t="shared" si="2"/>
        <v>19</v>
      </c>
      <c r="AC491" s="15">
        <v>42888</v>
      </c>
      <c r="AJ491" s="13"/>
      <c r="AK491" s="14"/>
      <c r="AP491" s="13"/>
      <c r="AQ491" s="14"/>
      <c r="AT491" t="e">
        <f>VLOOKUP(A491,'Repeat TJ List'!A:A,1,FALSE)</f>
        <v>#N/A</v>
      </c>
    </row>
    <row r="492" spans="1:46" ht="13">
      <c r="A492" s="7" t="s">
        <v>1134</v>
      </c>
      <c r="B492" s="78" t="str">
        <f t="shared" si="31"/>
        <v>Tim</v>
      </c>
      <c r="C492" s="78" t="str">
        <f t="shared" si="32"/>
        <v>Collins</v>
      </c>
      <c r="D492" s="78" t="str">
        <f t="shared" si="33"/>
        <v>colliti</v>
      </c>
      <c r="E492" s="8">
        <v>42475</v>
      </c>
      <c r="F492" s="9" t="s">
        <v>329</v>
      </c>
      <c r="G492" s="9" t="s">
        <v>36</v>
      </c>
      <c r="H492" s="9" t="s">
        <v>37</v>
      </c>
      <c r="I492" s="9" t="s">
        <v>53</v>
      </c>
      <c r="J492" s="9" t="s">
        <v>39</v>
      </c>
      <c r="K492" s="9" t="s">
        <v>79</v>
      </c>
      <c r="L492" s="9"/>
      <c r="M492" s="9">
        <v>26</v>
      </c>
      <c r="N492" s="38">
        <v>43241</v>
      </c>
      <c r="O492" s="32">
        <f t="shared" si="34"/>
        <v>25</v>
      </c>
      <c r="P492" s="9">
        <v>525768</v>
      </c>
      <c r="Q492" s="9">
        <v>3164</v>
      </c>
      <c r="R492" s="7" t="s">
        <v>46</v>
      </c>
      <c r="S492" s="9">
        <v>0</v>
      </c>
      <c r="T492" s="40">
        <v>0</v>
      </c>
      <c r="U492" s="32">
        <v>1</v>
      </c>
      <c r="V492">
        <f t="shared" si="0"/>
        <v>2016</v>
      </c>
      <c r="W492">
        <f t="shared" si="1"/>
        <v>4</v>
      </c>
      <c r="X492">
        <f t="shared" si="2"/>
        <v>15</v>
      </c>
      <c r="Y492" s="15">
        <v>42644</v>
      </c>
      <c r="AC492" s="15">
        <v>42931</v>
      </c>
      <c r="AJ492" s="13"/>
      <c r="AK492" s="14"/>
      <c r="AP492" s="13"/>
      <c r="AQ492" s="14"/>
      <c r="AT492" t="str">
        <f>VLOOKUP(A492,'Repeat TJ List'!A:A,1,FALSE)</f>
        <v>Tim Collins</v>
      </c>
    </row>
    <row r="493" spans="1:46" ht="13">
      <c r="A493" s="7" t="s">
        <v>1135</v>
      </c>
      <c r="B493" s="78" t="str">
        <f t="shared" si="31"/>
        <v>Marco</v>
      </c>
      <c r="C493" s="78" t="str">
        <f t="shared" si="32"/>
        <v>Gonzales</v>
      </c>
      <c r="D493" s="78" t="str">
        <f t="shared" si="33"/>
        <v>gonzama</v>
      </c>
      <c r="E493" s="8">
        <v>42475</v>
      </c>
      <c r="F493" s="9" t="s">
        <v>57</v>
      </c>
      <c r="G493" s="9" t="s">
        <v>95</v>
      </c>
      <c r="H493" s="9" t="s">
        <v>37</v>
      </c>
      <c r="I493" s="9" t="s">
        <v>53</v>
      </c>
      <c r="J493" s="9" t="s">
        <v>39</v>
      </c>
      <c r="K493" s="9" t="s">
        <v>54</v>
      </c>
      <c r="L493" s="9" t="s">
        <v>1136</v>
      </c>
      <c r="M493" s="9">
        <v>24</v>
      </c>
      <c r="N493" s="38">
        <v>42869</v>
      </c>
      <c r="O493" s="32">
        <f t="shared" si="34"/>
        <v>13</v>
      </c>
      <c r="P493" s="9">
        <v>594835</v>
      </c>
      <c r="Q493" s="9">
        <v>15467</v>
      </c>
      <c r="R493" s="7" t="s">
        <v>46</v>
      </c>
      <c r="S493" s="9">
        <v>11</v>
      </c>
      <c r="T493" s="12">
        <v>40</v>
      </c>
      <c r="U493" s="32">
        <v>1</v>
      </c>
      <c r="V493">
        <f t="shared" si="0"/>
        <v>2016</v>
      </c>
      <c r="W493">
        <f t="shared" si="1"/>
        <v>4</v>
      </c>
      <c r="X493">
        <f t="shared" si="2"/>
        <v>15</v>
      </c>
      <c r="Z493" s="15">
        <v>42776</v>
      </c>
      <c r="AC493" s="15">
        <v>42862</v>
      </c>
      <c r="AJ493" s="13"/>
      <c r="AK493" s="14"/>
      <c r="AP493" s="13"/>
      <c r="AQ493" s="14"/>
      <c r="AT493" t="e">
        <f>VLOOKUP(A493,'Repeat TJ List'!A:A,1,FALSE)</f>
        <v>#N/A</v>
      </c>
    </row>
    <row r="494" spans="1:46" ht="13">
      <c r="A494" s="7" t="s">
        <v>1137</v>
      </c>
      <c r="B494" s="78" t="str">
        <f t="shared" si="31"/>
        <v>Jonathan</v>
      </c>
      <c r="C494" s="78" t="str">
        <f t="shared" si="32"/>
        <v>Wandling</v>
      </c>
      <c r="D494" s="78" t="str">
        <f t="shared" si="33"/>
        <v>wandljo</v>
      </c>
      <c r="E494" s="8">
        <v>42474</v>
      </c>
      <c r="F494" s="9" t="s">
        <v>114</v>
      </c>
      <c r="G494" s="9" t="s">
        <v>115</v>
      </c>
      <c r="H494" s="9" t="s">
        <v>37</v>
      </c>
      <c r="I494" s="9" t="s">
        <v>38</v>
      </c>
      <c r="J494" s="9" t="s">
        <v>39</v>
      </c>
      <c r="K494" s="9" t="s">
        <v>198</v>
      </c>
      <c r="L494" s="9" t="s">
        <v>1138</v>
      </c>
      <c r="M494" s="9">
        <v>24</v>
      </c>
      <c r="N494" s="38">
        <v>42876</v>
      </c>
      <c r="O494" s="32">
        <f t="shared" si="34"/>
        <v>13</v>
      </c>
      <c r="P494" s="9">
        <v>658063</v>
      </c>
      <c r="Q494" s="9" t="s">
        <v>1139</v>
      </c>
      <c r="R494" s="7" t="s">
        <v>139</v>
      </c>
      <c r="S494" s="9">
        <v>0</v>
      </c>
      <c r="T494" s="12">
        <v>0</v>
      </c>
      <c r="U494" s="9">
        <v>1</v>
      </c>
      <c r="V494">
        <f t="shared" si="0"/>
        <v>2016</v>
      </c>
      <c r="W494">
        <f t="shared" si="1"/>
        <v>4</v>
      </c>
      <c r="X494">
        <f t="shared" si="2"/>
        <v>14</v>
      </c>
      <c r="AC494" s="15">
        <v>42876</v>
      </c>
      <c r="AJ494" s="13"/>
      <c r="AK494" s="14"/>
      <c r="AP494" s="13"/>
      <c r="AQ494" s="14"/>
      <c r="AT494" t="e">
        <f>VLOOKUP(A494,'Repeat TJ List'!A:A,1,FALSE)</f>
        <v>#N/A</v>
      </c>
    </row>
    <row r="495" spans="1:46" ht="13">
      <c r="A495" s="7" t="s">
        <v>1140</v>
      </c>
      <c r="B495" s="78" t="str">
        <f t="shared" si="31"/>
        <v>Zach</v>
      </c>
      <c r="C495" s="78" t="str">
        <f t="shared" si="32"/>
        <v>Becherer</v>
      </c>
      <c r="D495" s="78" t="str">
        <f t="shared" si="33"/>
        <v>becheza</v>
      </c>
      <c r="E495" s="8">
        <v>42473</v>
      </c>
      <c r="F495" s="9" t="s">
        <v>340</v>
      </c>
      <c r="G495" s="9" t="s">
        <v>63</v>
      </c>
      <c r="H495" s="9" t="s">
        <v>37</v>
      </c>
      <c r="I495" s="9" t="s">
        <v>38</v>
      </c>
      <c r="J495" s="9" t="s">
        <v>39</v>
      </c>
      <c r="K495" s="9" t="s">
        <v>141</v>
      </c>
      <c r="L495" s="9" t="s">
        <v>1141</v>
      </c>
      <c r="M495" s="9">
        <v>21</v>
      </c>
      <c r="N495" s="38">
        <v>42913</v>
      </c>
      <c r="O495" s="32">
        <f t="shared" si="34"/>
        <v>14</v>
      </c>
      <c r="P495" s="9">
        <v>670165</v>
      </c>
      <c r="Q495" s="9" t="s">
        <v>1142</v>
      </c>
      <c r="R495" s="7"/>
      <c r="S495" s="9">
        <v>0</v>
      </c>
      <c r="T495" s="12">
        <v>0</v>
      </c>
      <c r="U495" s="32">
        <v>1</v>
      </c>
      <c r="V495">
        <f t="shared" si="0"/>
        <v>2016</v>
      </c>
      <c r="W495">
        <f t="shared" si="1"/>
        <v>4</v>
      </c>
      <c r="X495">
        <f t="shared" si="2"/>
        <v>13</v>
      </c>
      <c r="AC495" s="15">
        <v>42913</v>
      </c>
      <c r="AJ495" s="13"/>
      <c r="AK495" s="14"/>
      <c r="AP495" s="13"/>
      <c r="AQ495" s="14"/>
      <c r="AT495" t="e">
        <f>VLOOKUP(A495,'Repeat TJ List'!A:A,1,FALSE)</f>
        <v>#N/A</v>
      </c>
    </row>
    <row r="496" spans="1:46" ht="13">
      <c r="A496" s="7" t="s">
        <v>1143</v>
      </c>
      <c r="B496" s="78" t="str">
        <f t="shared" si="31"/>
        <v>Jimmy</v>
      </c>
      <c r="C496" s="78" t="str">
        <f t="shared" si="32"/>
        <v>Reed</v>
      </c>
      <c r="D496" s="78" t="str">
        <f t="shared" si="33"/>
        <v>reedji</v>
      </c>
      <c r="E496" s="8">
        <v>42473</v>
      </c>
      <c r="F496" s="9" t="s">
        <v>57</v>
      </c>
      <c r="G496" s="9" t="s">
        <v>84</v>
      </c>
      <c r="H496" s="9" t="s">
        <v>37</v>
      </c>
      <c r="I496" s="9" t="s">
        <v>53</v>
      </c>
      <c r="J496" s="9" t="s">
        <v>39</v>
      </c>
      <c r="K496" s="9" t="s">
        <v>285</v>
      </c>
      <c r="L496" s="9" t="s">
        <v>285</v>
      </c>
      <c r="M496" s="9">
        <v>25</v>
      </c>
      <c r="N496" s="38">
        <v>42832</v>
      </c>
      <c r="O496" s="32">
        <f t="shared" si="34"/>
        <v>12</v>
      </c>
      <c r="P496" s="9">
        <v>622223</v>
      </c>
      <c r="Q496" s="9" t="s">
        <v>1144</v>
      </c>
      <c r="R496" s="7" t="s">
        <v>139</v>
      </c>
      <c r="S496" s="9">
        <v>0</v>
      </c>
      <c r="T496" s="12">
        <v>0</v>
      </c>
      <c r="U496" s="32">
        <v>1</v>
      </c>
      <c r="V496">
        <f t="shared" si="0"/>
        <v>2016</v>
      </c>
      <c r="W496">
        <f t="shared" si="1"/>
        <v>4</v>
      </c>
      <c r="X496">
        <f t="shared" si="2"/>
        <v>13</v>
      </c>
      <c r="AC496" s="15">
        <v>42832</v>
      </c>
      <c r="AJ496" s="13"/>
      <c r="AK496" s="14"/>
      <c r="AP496" s="13"/>
      <c r="AQ496" s="14"/>
      <c r="AT496" t="e">
        <f>VLOOKUP(A496,'Repeat TJ List'!A:A,1,FALSE)</f>
        <v>#N/A</v>
      </c>
    </row>
    <row r="497" spans="1:46" ht="13">
      <c r="A497" s="7" t="s">
        <v>1145</v>
      </c>
      <c r="B497" s="78" t="str">
        <f t="shared" si="31"/>
        <v>Felix</v>
      </c>
      <c r="C497" s="78" t="str">
        <f t="shared" si="32"/>
        <v>Doubront</v>
      </c>
      <c r="D497" s="78" t="str">
        <f t="shared" si="33"/>
        <v>doubrfe</v>
      </c>
      <c r="E497" s="8">
        <v>42472</v>
      </c>
      <c r="F497" s="9" t="s">
        <v>178</v>
      </c>
      <c r="G497" s="9" t="s">
        <v>36</v>
      </c>
      <c r="H497" s="9" t="s">
        <v>37</v>
      </c>
      <c r="I497" s="9" t="s">
        <v>53</v>
      </c>
      <c r="J497" s="9" t="s">
        <v>150</v>
      </c>
      <c r="K497" s="9"/>
      <c r="L497" s="9"/>
      <c r="M497" s="9">
        <v>28</v>
      </c>
      <c r="N497" s="26"/>
      <c r="O497" s="32" t="str">
        <f t="shared" si="34"/>
        <v/>
      </c>
      <c r="P497" s="9">
        <v>467094</v>
      </c>
      <c r="Q497" s="9">
        <v>1478</v>
      </c>
      <c r="R497" s="7" t="s">
        <v>191</v>
      </c>
      <c r="S497" s="9">
        <v>0</v>
      </c>
      <c r="T497" s="12">
        <v>0</v>
      </c>
      <c r="U497" s="32">
        <v>1</v>
      </c>
      <c r="V497">
        <f t="shared" si="0"/>
        <v>2016</v>
      </c>
      <c r="W497">
        <f t="shared" si="1"/>
        <v>4</v>
      </c>
      <c r="X497">
        <f t="shared" si="2"/>
        <v>12</v>
      </c>
      <c r="Y497" s="15">
        <v>42614</v>
      </c>
      <c r="AA497" s="15">
        <v>42780</v>
      </c>
      <c r="AC497" s="15">
        <v>42846</v>
      </c>
      <c r="AJ497" s="13"/>
      <c r="AK497" s="14"/>
      <c r="AP497" s="13"/>
      <c r="AQ497" s="14"/>
      <c r="AT497" t="e">
        <f>VLOOKUP(A497,'Repeat TJ List'!A:A,1,FALSE)</f>
        <v>#N/A</v>
      </c>
    </row>
    <row r="498" spans="1:46" ht="13">
      <c r="A498" s="7" t="s">
        <v>1146</v>
      </c>
      <c r="B498" s="78" t="str">
        <f t="shared" si="31"/>
        <v>Jacob</v>
      </c>
      <c r="C498" s="78" t="str">
        <f t="shared" si="32"/>
        <v>Lee</v>
      </c>
      <c r="D498" s="78" t="str">
        <f t="shared" si="33"/>
        <v>leeja</v>
      </c>
      <c r="E498" s="8">
        <v>42472</v>
      </c>
      <c r="F498" s="9" t="s">
        <v>234</v>
      </c>
      <c r="G498" s="9" t="s">
        <v>84</v>
      </c>
      <c r="H498" s="9" t="s">
        <v>37</v>
      </c>
      <c r="I498" s="9" t="s">
        <v>38</v>
      </c>
      <c r="J498" s="9" t="s">
        <v>39</v>
      </c>
      <c r="K498" s="9" t="s">
        <v>689</v>
      </c>
      <c r="L498" s="9" t="s">
        <v>1147</v>
      </c>
      <c r="M498" s="9">
        <v>26</v>
      </c>
      <c r="N498" s="38">
        <v>42921</v>
      </c>
      <c r="O498" s="32">
        <f t="shared" si="34"/>
        <v>15</v>
      </c>
      <c r="P498" s="9">
        <v>605334</v>
      </c>
      <c r="Q498" s="9" t="s">
        <v>1148</v>
      </c>
      <c r="R498" s="7"/>
      <c r="S498" s="9">
        <v>0</v>
      </c>
      <c r="T498" s="12">
        <v>0</v>
      </c>
      <c r="U498" s="9">
        <v>0</v>
      </c>
      <c r="V498">
        <f t="shared" si="0"/>
        <v>2016</v>
      </c>
      <c r="W498">
        <f t="shared" si="1"/>
        <v>4</v>
      </c>
      <c r="X498">
        <f t="shared" si="2"/>
        <v>12</v>
      </c>
      <c r="AC498" s="15">
        <v>42902</v>
      </c>
      <c r="AJ498" s="13"/>
      <c r="AK498" s="14"/>
      <c r="AP498" s="13"/>
      <c r="AQ498" s="14"/>
      <c r="AT498" t="e">
        <f>VLOOKUP(A498,'Repeat TJ List'!A:A,1,FALSE)</f>
        <v>#N/A</v>
      </c>
    </row>
    <row r="499" spans="1:46" ht="13">
      <c r="A499" s="7" t="s">
        <v>1149</v>
      </c>
      <c r="B499" s="78" t="str">
        <f t="shared" si="31"/>
        <v>Manny</v>
      </c>
      <c r="C499" s="78" t="str">
        <f t="shared" si="32"/>
        <v>Parra</v>
      </c>
      <c r="D499" s="78" t="str">
        <f t="shared" si="33"/>
        <v>parrama</v>
      </c>
      <c r="E499" s="8">
        <v>42468</v>
      </c>
      <c r="F499" s="9" t="s">
        <v>164</v>
      </c>
      <c r="G499" s="9" t="s">
        <v>36</v>
      </c>
      <c r="H499" s="9" t="s">
        <v>37</v>
      </c>
      <c r="I499" s="9" t="s">
        <v>53</v>
      </c>
      <c r="J499" s="9" t="s">
        <v>39</v>
      </c>
      <c r="K499" s="9" t="s">
        <v>45</v>
      </c>
      <c r="L499" s="9" t="s">
        <v>1150</v>
      </c>
      <c r="M499" s="9">
        <v>33</v>
      </c>
      <c r="N499" s="26"/>
      <c r="O499" s="32" t="str">
        <f t="shared" si="34"/>
        <v/>
      </c>
      <c r="P499" s="9">
        <v>448159</v>
      </c>
      <c r="Q499" s="9">
        <v>4279</v>
      </c>
      <c r="R499" s="7" t="s">
        <v>46</v>
      </c>
      <c r="S499" s="9">
        <v>0</v>
      </c>
      <c r="T499" s="12">
        <v>0</v>
      </c>
      <c r="U499" s="32">
        <v>1</v>
      </c>
      <c r="V499">
        <f t="shared" si="0"/>
        <v>2016</v>
      </c>
      <c r="W499">
        <f t="shared" si="1"/>
        <v>4</v>
      </c>
      <c r="X499">
        <f t="shared" si="2"/>
        <v>8</v>
      </c>
      <c r="AB499" s="15">
        <v>42832</v>
      </c>
      <c r="AC499" s="15">
        <v>42863</v>
      </c>
      <c r="AJ499" s="13"/>
      <c r="AK499" s="14"/>
      <c r="AP499" s="13"/>
      <c r="AQ499" s="14"/>
      <c r="AT499" t="e">
        <f>VLOOKUP(A499,'Repeat TJ List'!A:A,1,FALSE)</f>
        <v>#N/A</v>
      </c>
    </row>
    <row r="500" spans="1:46" ht="13">
      <c r="A500" s="7" t="s">
        <v>1151</v>
      </c>
      <c r="B500" s="78" t="str">
        <f t="shared" si="31"/>
        <v>Tyler</v>
      </c>
      <c r="C500" s="78" t="str">
        <f t="shared" si="32"/>
        <v>Kolek</v>
      </c>
      <c r="D500" s="78" t="str">
        <f t="shared" si="33"/>
        <v>kolekty</v>
      </c>
      <c r="E500" s="8">
        <v>42466</v>
      </c>
      <c r="F500" s="9" t="s">
        <v>157</v>
      </c>
      <c r="G500" s="9" t="s">
        <v>115</v>
      </c>
      <c r="H500" s="9" t="s">
        <v>37</v>
      </c>
      <c r="I500" s="9" t="s">
        <v>38</v>
      </c>
      <c r="J500" s="9" t="s">
        <v>39</v>
      </c>
      <c r="K500" s="9" t="s">
        <v>40</v>
      </c>
      <c r="L500" s="9"/>
      <c r="M500" s="9">
        <v>20</v>
      </c>
      <c r="N500" s="38">
        <v>43657</v>
      </c>
      <c r="O500" s="32">
        <f t="shared" si="34"/>
        <v>39</v>
      </c>
      <c r="P500" s="9">
        <v>656626</v>
      </c>
      <c r="Q500" s="9" t="s">
        <v>1152</v>
      </c>
      <c r="R500" s="7" t="s">
        <v>71</v>
      </c>
      <c r="S500" s="9">
        <v>0</v>
      </c>
      <c r="T500" s="12">
        <v>0</v>
      </c>
      <c r="U500" s="32">
        <v>1</v>
      </c>
      <c r="V500">
        <f t="shared" si="0"/>
        <v>2016</v>
      </c>
      <c r="W500">
        <f t="shared" si="1"/>
        <v>4</v>
      </c>
      <c r="X500">
        <f t="shared" si="2"/>
        <v>6</v>
      </c>
      <c r="AC500" s="15">
        <v>42935</v>
      </c>
      <c r="AJ500" s="13"/>
      <c r="AK500" s="14"/>
      <c r="AP500" s="13"/>
      <c r="AQ500" s="14"/>
      <c r="AT500" t="e">
        <f>VLOOKUP(A500,'Repeat TJ List'!A:A,1,FALSE)</f>
        <v>#N/A</v>
      </c>
    </row>
    <row r="501" spans="1:46" ht="13">
      <c r="A501" s="7" t="s">
        <v>1153</v>
      </c>
      <c r="B501" s="78" t="str">
        <f t="shared" si="31"/>
        <v>Frank</v>
      </c>
      <c r="C501" s="78" t="str">
        <f t="shared" si="32"/>
        <v>Batista</v>
      </c>
      <c r="D501" s="78" t="str">
        <f t="shared" si="33"/>
        <v>batisfr</v>
      </c>
      <c r="E501" s="8">
        <v>42461</v>
      </c>
      <c r="F501" s="9" t="s">
        <v>164</v>
      </c>
      <c r="G501" s="9" t="s">
        <v>95</v>
      </c>
      <c r="H501" s="9" t="s">
        <v>37</v>
      </c>
      <c r="I501" s="9" t="s">
        <v>38</v>
      </c>
      <c r="J501" s="9" t="s">
        <v>108</v>
      </c>
      <c r="K501" s="9"/>
      <c r="L501" s="9"/>
      <c r="M501" s="9">
        <v>27</v>
      </c>
      <c r="N501" s="26"/>
      <c r="O501" s="32" t="str">
        <f t="shared" si="34"/>
        <v/>
      </c>
      <c r="P501" s="9">
        <v>570233</v>
      </c>
      <c r="Q501" s="9" t="s">
        <v>1154</v>
      </c>
      <c r="R501" s="7"/>
      <c r="S501" s="9">
        <v>0</v>
      </c>
      <c r="T501" s="12">
        <v>0</v>
      </c>
      <c r="U501" s="9">
        <v>0</v>
      </c>
      <c r="V501">
        <f t="shared" si="0"/>
        <v>2016</v>
      </c>
      <c r="W501">
        <f t="shared" si="1"/>
        <v>4</v>
      </c>
      <c r="X501">
        <f t="shared" si="2"/>
        <v>1</v>
      </c>
      <c r="AJ501" s="13"/>
      <c r="AK501" s="14"/>
      <c r="AP501" s="13"/>
      <c r="AQ501" s="14"/>
      <c r="AT501" t="e">
        <f>VLOOKUP(A501,'Repeat TJ List'!A:A,1,FALSE)</f>
        <v>#N/A</v>
      </c>
    </row>
    <row r="502" spans="1:46" ht="13">
      <c r="A502" s="7" t="s">
        <v>1155</v>
      </c>
      <c r="B502" s="78" t="str">
        <f t="shared" si="31"/>
        <v>Will</v>
      </c>
      <c r="C502" s="78" t="str">
        <f t="shared" si="32"/>
        <v>Remillard</v>
      </c>
      <c r="D502" s="78" t="str">
        <f t="shared" si="33"/>
        <v>remilwi</v>
      </c>
      <c r="E502" s="8">
        <v>42461</v>
      </c>
      <c r="F502" s="9" t="s">
        <v>164</v>
      </c>
      <c r="G502" s="9" t="s">
        <v>115</v>
      </c>
      <c r="H502" s="9" t="s">
        <v>330</v>
      </c>
      <c r="I502" s="9" t="s">
        <v>38</v>
      </c>
      <c r="J502" s="9" t="s">
        <v>39</v>
      </c>
      <c r="K502" s="9" t="s">
        <v>101</v>
      </c>
      <c r="L502" s="9" t="s">
        <v>1156</v>
      </c>
      <c r="M502" s="9">
        <v>23</v>
      </c>
      <c r="N502" s="38">
        <v>43228</v>
      </c>
      <c r="O502" s="32">
        <f t="shared" si="34"/>
        <v>25</v>
      </c>
      <c r="P502" s="9">
        <v>642005</v>
      </c>
      <c r="Q502" s="9" t="s">
        <v>1157</v>
      </c>
      <c r="R502" s="7"/>
      <c r="S502" s="9">
        <v>0</v>
      </c>
      <c r="T502" s="12">
        <v>0</v>
      </c>
      <c r="U502" s="32">
        <v>1</v>
      </c>
      <c r="V502">
        <f t="shared" si="0"/>
        <v>2016</v>
      </c>
      <c r="W502">
        <f t="shared" si="1"/>
        <v>4</v>
      </c>
      <c r="X502">
        <f t="shared" si="2"/>
        <v>1</v>
      </c>
      <c r="AC502" s="15">
        <v>42960</v>
      </c>
      <c r="AJ502" s="13"/>
      <c r="AK502" s="14"/>
      <c r="AP502" s="13"/>
      <c r="AQ502" s="14"/>
      <c r="AT502" t="str">
        <f>VLOOKUP(A502,'Repeat TJ List'!A:A,1,FALSE)</f>
        <v>Will Remillard</v>
      </c>
    </row>
    <row r="503" spans="1:46" ht="13">
      <c r="A503" s="7" t="s">
        <v>1158</v>
      </c>
      <c r="B503" s="78" t="str">
        <f t="shared" si="31"/>
        <v>Lance</v>
      </c>
      <c r="C503" s="78" t="str">
        <f t="shared" si="32"/>
        <v>Thonvold</v>
      </c>
      <c r="D503" s="78" t="str">
        <f t="shared" si="33"/>
        <v>thonvla</v>
      </c>
      <c r="E503" s="8">
        <v>42461</v>
      </c>
      <c r="F503" s="9" t="s">
        <v>100</v>
      </c>
      <c r="G503" s="9" t="s">
        <v>165</v>
      </c>
      <c r="H503" s="9" t="s">
        <v>37</v>
      </c>
      <c r="I503" s="9" t="s">
        <v>38</v>
      </c>
      <c r="J503" s="9" t="s">
        <v>39</v>
      </c>
      <c r="K503" s="9" t="s">
        <v>179</v>
      </c>
      <c r="L503" s="9" t="s">
        <v>179</v>
      </c>
      <c r="M503" s="9">
        <v>22</v>
      </c>
      <c r="N503" s="38"/>
      <c r="O503" s="32" t="str">
        <f t="shared" si="34"/>
        <v/>
      </c>
      <c r="P503" s="9">
        <v>657045</v>
      </c>
      <c r="Q503" s="9" t="s">
        <v>1159</v>
      </c>
      <c r="R503" s="7"/>
      <c r="S503" s="9">
        <v>0</v>
      </c>
      <c r="T503" s="12">
        <v>0</v>
      </c>
      <c r="U503" s="9">
        <v>1</v>
      </c>
      <c r="V503">
        <f t="shared" si="0"/>
        <v>2016</v>
      </c>
      <c r="W503">
        <f t="shared" si="1"/>
        <v>4</v>
      </c>
      <c r="X503">
        <f t="shared" si="2"/>
        <v>1</v>
      </c>
      <c r="AJ503" s="13"/>
      <c r="AK503" s="14"/>
      <c r="AP503" s="13"/>
      <c r="AQ503" s="14"/>
      <c r="AT503" t="e">
        <f>VLOOKUP(A503,'Repeat TJ List'!A:A,1,FALSE)</f>
        <v>#N/A</v>
      </c>
    </row>
    <row r="504" spans="1:46" ht="13">
      <c r="A504" s="7" t="s">
        <v>1160</v>
      </c>
      <c r="B504" s="78" t="str">
        <f t="shared" si="31"/>
        <v>Deiyerbert</v>
      </c>
      <c r="C504" s="78" t="str">
        <f t="shared" si="32"/>
        <v>Bolivar</v>
      </c>
      <c r="D504" s="78" t="str">
        <f t="shared" si="33"/>
        <v>bolivde</v>
      </c>
      <c r="E504" s="8">
        <v>42461</v>
      </c>
      <c r="F504" s="9" t="s">
        <v>78</v>
      </c>
      <c r="G504" s="9" t="s">
        <v>128</v>
      </c>
      <c r="H504" s="9" t="s">
        <v>37</v>
      </c>
      <c r="I504" s="9" t="s">
        <v>53</v>
      </c>
      <c r="J504" s="9" t="s">
        <v>150</v>
      </c>
      <c r="K504" s="9"/>
      <c r="L504" s="9"/>
      <c r="M504" s="9">
        <v>20</v>
      </c>
      <c r="N504" s="38">
        <v>42913</v>
      </c>
      <c r="O504" s="32">
        <f t="shared" si="34"/>
        <v>15</v>
      </c>
      <c r="P504" s="9">
        <v>650864</v>
      </c>
      <c r="Q504" s="9" t="s">
        <v>1161</v>
      </c>
      <c r="R504" s="7"/>
      <c r="S504" s="9">
        <v>0</v>
      </c>
      <c r="T504" s="12">
        <v>0</v>
      </c>
      <c r="U504" s="32">
        <v>1</v>
      </c>
      <c r="V504">
        <f t="shared" si="0"/>
        <v>2016</v>
      </c>
      <c r="W504">
        <f t="shared" si="1"/>
        <v>4</v>
      </c>
      <c r="X504">
        <f t="shared" si="2"/>
        <v>1</v>
      </c>
      <c r="AJ504" s="13"/>
      <c r="AK504" s="14"/>
      <c r="AP504" s="13"/>
      <c r="AQ504" s="14"/>
      <c r="AT504" t="e">
        <f>VLOOKUP(A504,'Repeat TJ List'!A:A,1,FALSE)</f>
        <v>#N/A</v>
      </c>
    </row>
    <row r="505" spans="1:46" ht="13">
      <c r="A505" s="7" t="s">
        <v>206</v>
      </c>
      <c r="B505" s="78" t="str">
        <f t="shared" si="31"/>
        <v>Sam</v>
      </c>
      <c r="C505" s="78" t="str">
        <f t="shared" si="32"/>
        <v>Tewes</v>
      </c>
      <c r="D505" s="78" t="str">
        <f t="shared" si="33"/>
        <v>tewessa</v>
      </c>
      <c r="E505" s="8">
        <v>42460</v>
      </c>
      <c r="F505" s="9" t="s">
        <v>57</v>
      </c>
      <c r="G505" s="9" t="s">
        <v>63</v>
      </c>
      <c r="H505" s="9" t="s">
        <v>37</v>
      </c>
      <c r="I505" s="9" t="s">
        <v>38</v>
      </c>
      <c r="J505" s="9" t="s">
        <v>39</v>
      </c>
      <c r="K505" s="9" t="s">
        <v>207</v>
      </c>
      <c r="L505" s="9" t="s">
        <v>208</v>
      </c>
      <c r="M505" s="9">
        <v>21</v>
      </c>
      <c r="N505" s="38">
        <v>42868</v>
      </c>
      <c r="O505" s="32">
        <f t="shared" si="34"/>
        <v>13</v>
      </c>
      <c r="P505" s="9">
        <v>642135</v>
      </c>
      <c r="Q505" s="9" t="s">
        <v>209</v>
      </c>
      <c r="R505" s="7" t="s">
        <v>139</v>
      </c>
      <c r="S505" s="9">
        <v>0</v>
      </c>
      <c r="T505" s="12">
        <v>0</v>
      </c>
      <c r="U505" s="32">
        <v>1</v>
      </c>
      <c r="V505">
        <f t="shared" si="0"/>
        <v>2016</v>
      </c>
      <c r="W505">
        <f t="shared" si="1"/>
        <v>3</v>
      </c>
      <c r="X505">
        <f t="shared" si="2"/>
        <v>31</v>
      </c>
      <c r="AC505" s="15">
        <v>42868</v>
      </c>
      <c r="AJ505" s="13"/>
      <c r="AK505" s="14"/>
      <c r="AP505" s="13"/>
      <c r="AQ505" s="14"/>
      <c r="AT505" t="str">
        <f>VLOOKUP(A505,'Repeat TJ List'!A:A,1,FALSE)</f>
        <v>Sam Tewes</v>
      </c>
    </row>
    <row r="506" spans="1:46" ht="13">
      <c r="A506" s="7" t="s">
        <v>676</v>
      </c>
      <c r="B506" s="78" t="str">
        <f t="shared" si="31"/>
        <v>Drew</v>
      </c>
      <c r="C506" s="78" t="str">
        <f t="shared" si="32"/>
        <v>Rasmussen</v>
      </c>
      <c r="D506" s="78" t="str">
        <f t="shared" si="33"/>
        <v>rasmudr</v>
      </c>
      <c r="E506" s="15">
        <v>42458</v>
      </c>
      <c r="F506" s="9" t="s">
        <v>127</v>
      </c>
      <c r="G506" s="9" t="s">
        <v>63</v>
      </c>
      <c r="H506" s="9" t="s">
        <v>37</v>
      </c>
      <c r="I506" s="9" t="s">
        <v>38</v>
      </c>
      <c r="J506" s="9" t="s">
        <v>39</v>
      </c>
      <c r="K506" s="9" t="s">
        <v>74</v>
      </c>
      <c r="L506" s="9" t="s">
        <v>677</v>
      </c>
      <c r="M506" s="9">
        <v>20</v>
      </c>
      <c r="N506" s="38">
        <v>43567</v>
      </c>
      <c r="O506" s="32">
        <f t="shared" si="34"/>
        <v>36</v>
      </c>
      <c r="P506" s="9">
        <v>656876</v>
      </c>
      <c r="Q506" s="9" t="s">
        <v>678</v>
      </c>
      <c r="R506" s="7" t="s">
        <v>1162</v>
      </c>
      <c r="S506" s="9">
        <v>0</v>
      </c>
      <c r="T506" s="12">
        <v>0</v>
      </c>
      <c r="U506" s="9">
        <v>1</v>
      </c>
      <c r="V506">
        <f t="shared" si="0"/>
        <v>2016</v>
      </c>
      <c r="W506">
        <f t="shared" si="1"/>
        <v>3</v>
      </c>
      <c r="X506">
        <f t="shared" si="2"/>
        <v>29</v>
      </c>
      <c r="AJ506" s="13"/>
      <c r="AK506" s="14"/>
      <c r="AP506" s="13"/>
      <c r="AQ506" s="14"/>
      <c r="AT506" t="str">
        <f>VLOOKUP(A506,'Repeat TJ List'!A:A,1,FALSE)</f>
        <v>Drew Rasmussen</v>
      </c>
    </row>
    <row r="507" spans="1:46" ht="13">
      <c r="A507" s="7" t="s">
        <v>1163</v>
      </c>
      <c r="B507" s="78" t="str">
        <f t="shared" si="31"/>
        <v>Milton</v>
      </c>
      <c r="C507" s="78" t="str">
        <f t="shared" si="32"/>
        <v>Gomez</v>
      </c>
      <c r="D507" s="78" t="str">
        <f t="shared" si="33"/>
        <v>gomezmi</v>
      </c>
      <c r="E507" s="8">
        <v>42454</v>
      </c>
      <c r="F507" s="9" t="s">
        <v>127</v>
      </c>
      <c r="G507" s="9" t="s">
        <v>128</v>
      </c>
      <c r="H507" s="9" t="s">
        <v>37</v>
      </c>
      <c r="I507" s="9" t="s">
        <v>38</v>
      </c>
      <c r="J507" s="9" t="s">
        <v>108</v>
      </c>
      <c r="K507" s="9"/>
      <c r="L507" s="9"/>
      <c r="M507" s="9">
        <v>22</v>
      </c>
      <c r="N507" s="26"/>
      <c r="O507" s="32" t="str">
        <f t="shared" si="34"/>
        <v/>
      </c>
      <c r="P507" s="9">
        <v>606471</v>
      </c>
      <c r="Q507" s="9" t="s">
        <v>1164</v>
      </c>
      <c r="R507" s="7"/>
      <c r="S507" s="9">
        <v>0</v>
      </c>
      <c r="T507" s="12">
        <v>0</v>
      </c>
      <c r="U507" s="9">
        <v>0</v>
      </c>
      <c r="V507">
        <f t="shared" si="0"/>
        <v>2016</v>
      </c>
      <c r="W507">
        <f t="shared" si="1"/>
        <v>3</v>
      </c>
      <c r="X507">
        <f t="shared" si="2"/>
        <v>25</v>
      </c>
      <c r="AJ507" s="13"/>
      <c r="AK507" s="14"/>
      <c r="AP507" s="13"/>
      <c r="AQ507" s="14"/>
      <c r="AT507" t="e">
        <f>VLOOKUP(A507,'Repeat TJ List'!A:A,1,FALSE)</f>
        <v>#N/A</v>
      </c>
    </row>
    <row r="508" spans="1:46" ht="13">
      <c r="A508" s="7" t="s">
        <v>1165</v>
      </c>
      <c r="B508" s="78" t="str">
        <f t="shared" si="31"/>
        <v>Chaz</v>
      </c>
      <c r="C508" s="78" t="str">
        <f t="shared" si="32"/>
        <v>Hebert</v>
      </c>
      <c r="D508" s="78" t="str">
        <f t="shared" si="33"/>
        <v>heberch</v>
      </c>
      <c r="E508" s="8">
        <v>42453</v>
      </c>
      <c r="F508" s="9" t="s">
        <v>107</v>
      </c>
      <c r="G508" s="9" t="s">
        <v>95</v>
      </c>
      <c r="H508" s="9" t="s">
        <v>37</v>
      </c>
      <c r="I508" s="9" t="s">
        <v>53</v>
      </c>
      <c r="J508" s="9" t="s">
        <v>39</v>
      </c>
      <c r="K508" s="9" t="s">
        <v>575</v>
      </c>
      <c r="L508" s="9"/>
      <c r="M508" s="9">
        <v>23</v>
      </c>
      <c r="N508" s="26"/>
      <c r="O508" s="32" t="str">
        <f t="shared" si="34"/>
        <v/>
      </c>
      <c r="P508" s="9">
        <v>607171</v>
      </c>
      <c r="Q508" s="9" t="s">
        <v>1166</v>
      </c>
      <c r="R508" s="7"/>
      <c r="S508" s="9">
        <v>0</v>
      </c>
      <c r="T508" s="12">
        <v>0</v>
      </c>
      <c r="U508" s="32">
        <v>1</v>
      </c>
      <c r="V508">
        <f t="shared" si="0"/>
        <v>2016</v>
      </c>
      <c r="W508">
        <f t="shared" si="1"/>
        <v>3</v>
      </c>
      <c r="X508">
        <f t="shared" si="2"/>
        <v>24</v>
      </c>
      <c r="AC508" s="15">
        <v>42913</v>
      </c>
      <c r="AJ508" s="13"/>
      <c r="AK508" s="14"/>
      <c r="AP508" s="13"/>
      <c r="AQ508" s="14"/>
      <c r="AT508" t="e">
        <f>VLOOKUP(A508,'Repeat TJ List'!A:A,1,FALSE)</f>
        <v>#N/A</v>
      </c>
    </row>
    <row r="509" spans="1:46" ht="13">
      <c r="A509" s="7" t="s">
        <v>1167</v>
      </c>
      <c r="B509" s="78" t="str">
        <f t="shared" si="31"/>
        <v>Daniel</v>
      </c>
      <c r="C509" s="78" t="str">
        <f t="shared" si="32"/>
        <v>Missaki</v>
      </c>
      <c r="D509" s="78" t="str">
        <f t="shared" si="33"/>
        <v>missada</v>
      </c>
      <c r="E509" s="8">
        <v>42453</v>
      </c>
      <c r="F509" s="9" t="s">
        <v>127</v>
      </c>
      <c r="G509" s="9" t="s">
        <v>115</v>
      </c>
      <c r="H509" s="9" t="s">
        <v>37</v>
      </c>
      <c r="I509" s="9" t="s">
        <v>38</v>
      </c>
      <c r="J509" s="9" t="s">
        <v>116</v>
      </c>
      <c r="K509" s="9"/>
      <c r="L509" s="9"/>
      <c r="M509" s="9">
        <v>20</v>
      </c>
      <c r="N509" s="26"/>
      <c r="O509" s="32" t="str">
        <f t="shared" si="34"/>
        <v/>
      </c>
      <c r="P509" s="9">
        <v>627392</v>
      </c>
      <c r="Q509" s="9" t="s">
        <v>1168</v>
      </c>
      <c r="R509" s="7"/>
      <c r="S509" s="9">
        <v>0</v>
      </c>
      <c r="T509" s="12">
        <v>0</v>
      </c>
      <c r="U509" s="9">
        <v>0</v>
      </c>
      <c r="V509">
        <f t="shared" si="0"/>
        <v>2016</v>
      </c>
      <c r="W509">
        <f t="shared" si="1"/>
        <v>3</v>
      </c>
      <c r="X509">
        <f t="shared" si="2"/>
        <v>24</v>
      </c>
      <c r="AJ509" s="13"/>
      <c r="AK509" s="14"/>
      <c r="AP509" s="13"/>
      <c r="AQ509" s="14"/>
      <c r="AT509" t="str">
        <f>VLOOKUP(A509,'Repeat TJ List'!A:A,1,FALSE)</f>
        <v>Daniel Missaki</v>
      </c>
    </row>
    <row r="510" spans="1:46" ht="13">
      <c r="A510" s="7" t="s">
        <v>779</v>
      </c>
      <c r="B510" s="78" t="str">
        <f t="shared" si="31"/>
        <v>Ian</v>
      </c>
      <c r="C510" s="78" t="str">
        <f t="shared" si="32"/>
        <v>Gardeck</v>
      </c>
      <c r="D510" s="78" t="str">
        <f t="shared" si="33"/>
        <v>gardeia</v>
      </c>
      <c r="E510" s="8">
        <v>42452</v>
      </c>
      <c r="F510" s="9" t="s">
        <v>78</v>
      </c>
      <c r="G510" s="9" t="s">
        <v>91</v>
      </c>
      <c r="H510" s="9" t="s">
        <v>37</v>
      </c>
      <c r="I510" s="9" t="s">
        <v>38</v>
      </c>
      <c r="J510" s="9" t="s">
        <v>39</v>
      </c>
      <c r="K510" s="9" t="s">
        <v>141</v>
      </c>
      <c r="L510" s="9" t="s">
        <v>780</v>
      </c>
      <c r="M510" s="9">
        <v>25</v>
      </c>
      <c r="N510" s="38">
        <v>43319</v>
      </c>
      <c r="O510" s="32">
        <f t="shared" si="34"/>
        <v>29</v>
      </c>
      <c r="P510" s="9">
        <v>571687</v>
      </c>
      <c r="Q510" s="9" t="s">
        <v>781</v>
      </c>
      <c r="R510" s="7"/>
      <c r="S510" s="9">
        <v>0</v>
      </c>
      <c r="T510" s="12">
        <v>0</v>
      </c>
      <c r="U510" s="32">
        <v>1</v>
      </c>
      <c r="V510">
        <f t="shared" si="0"/>
        <v>2016</v>
      </c>
      <c r="W510">
        <f t="shared" si="1"/>
        <v>3</v>
      </c>
      <c r="X510">
        <f t="shared" si="2"/>
        <v>23</v>
      </c>
      <c r="AC510" s="15">
        <v>43303</v>
      </c>
      <c r="AD510" s="15">
        <v>42871</v>
      </c>
      <c r="AE510" s="7" t="s">
        <v>1024</v>
      </c>
      <c r="AJ510" s="13"/>
      <c r="AK510" s="14"/>
      <c r="AP510" s="13"/>
      <c r="AQ510" s="14"/>
      <c r="AT510" t="str">
        <f>VLOOKUP(A510,'Repeat TJ List'!A:A,1,FALSE)</f>
        <v>Ian Gardeck</v>
      </c>
    </row>
    <row r="511" spans="1:46" ht="13">
      <c r="A511" s="7" t="s">
        <v>1169</v>
      </c>
      <c r="B511" s="78" t="str">
        <f t="shared" si="31"/>
        <v>Jesus</v>
      </c>
      <c r="C511" s="78" t="str">
        <f t="shared" si="32"/>
        <v>Luzardo</v>
      </c>
      <c r="D511" s="78" t="str">
        <f t="shared" si="33"/>
        <v>luzarje</v>
      </c>
      <c r="E511" s="8">
        <v>42451</v>
      </c>
      <c r="F511" s="9" t="s">
        <v>317</v>
      </c>
      <c r="G511" s="9" t="s">
        <v>158</v>
      </c>
      <c r="H511" s="9" t="s">
        <v>37</v>
      </c>
      <c r="I511" s="9" t="s">
        <v>53</v>
      </c>
      <c r="J511" s="9" t="s">
        <v>39</v>
      </c>
      <c r="K511" s="9" t="s">
        <v>58</v>
      </c>
      <c r="L511" s="9"/>
      <c r="M511" s="9">
        <v>18</v>
      </c>
      <c r="N511" s="38">
        <v>42914</v>
      </c>
      <c r="O511" s="32">
        <f t="shared" si="34"/>
        <v>15</v>
      </c>
      <c r="P511" s="9">
        <v>666200</v>
      </c>
      <c r="Q511" s="9">
        <v>19959</v>
      </c>
      <c r="R511" s="7" t="s">
        <v>139</v>
      </c>
      <c r="S511" s="9">
        <v>0</v>
      </c>
      <c r="T511" s="12">
        <v>0</v>
      </c>
      <c r="U511" s="32">
        <v>1</v>
      </c>
      <c r="V511">
        <f t="shared" si="0"/>
        <v>2016</v>
      </c>
      <c r="W511">
        <f t="shared" si="1"/>
        <v>3</v>
      </c>
      <c r="X511">
        <f t="shared" si="2"/>
        <v>22</v>
      </c>
      <c r="AJ511" s="13"/>
      <c r="AK511" s="14"/>
      <c r="AP511" s="13"/>
      <c r="AQ511" s="14"/>
      <c r="AT511" t="e">
        <f>VLOOKUP(A511,'Repeat TJ List'!A:A,1,FALSE)</f>
        <v>#N/A</v>
      </c>
    </row>
    <row r="512" spans="1:46" ht="13">
      <c r="A512" s="7" t="s">
        <v>1170</v>
      </c>
      <c r="B512" s="78" t="str">
        <f t="shared" si="31"/>
        <v>Jairo</v>
      </c>
      <c r="C512" s="78" t="str">
        <f t="shared" si="32"/>
        <v>Diaz</v>
      </c>
      <c r="D512" s="78" t="str">
        <f t="shared" si="33"/>
        <v>diazja</v>
      </c>
      <c r="E512" s="8">
        <v>42447</v>
      </c>
      <c r="F512" s="9" t="s">
        <v>44</v>
      </c>
      <c r="G512" s="9" t="s">
        <v>36</v>
      </c>
      <c r="H512" s="9" t="s">
        <v>37</v>
      </c>
      <c r="I512" s="9" t="s">
        <v>38</v>
      </c>
      <c r="J512" s="9" t="s">
        <v>150</v>
      </c>
      <c r="K512" s="9"/>
      <c r="L512" s="9"/>
      <c r="M512" s="9">
        <v>25</v>
      </c>
      <c r="N512" s="38">
        <v>42912</v>
      </c>
      <c r="O512" s="32">
        <f t="shared" si="34"/>
        <v>15</v>
      </c>
      <c r="P512" s="9">
        <v>545064</v>
      </c>
      <c r="Q512" s="9">
        <v>12774</v>
      </c>
      <c r="R512" s="7" t="s">
        <v>778</v>
      </c>
      <c r="S512" s="9">
        <v>4</v>
      </c>
      <c r="T512" s="12">
        <v>5</v>
      </c>
      <c r="U512" s="32">
        <v>1</v>
      </c>
      <c r="V512">
        <f t="shared" si="0"/>
        <v>2016</v>
      </c>
      <c r="W512">
        <f t="shared" si="1"/>
        <v>3</v>
      </c>
      <c r="X512">
        <f t="shared" si="2"/>
        <v>18</v>
      </c>
      <c r="AA512" s="15">
        <v>42790</v>
      </c>
      <c r="AB512" s="15">
        <v>42814</v>
      </c>
      <c r="AC512" s="15">
        <v>42835</v>
      </c>
      <c r="AJ512" s="13"/>
      <c r="AK512" s="14"/>
      <c r="AP512" s="13"/>
      <c r="AQ512" s="14"/>
      <c r="AT512" t="e">
        <f>VLOOKUP(A512,'Repeat TJ List'!A:A,1,FALSE)</f>
        <v>#N/A</v>
      </c>
    </row>
    <row r="513" spans="1:46" ht="13">
      <c r="A513" s="7" t="s">
        <v>1171</v>
      </c>
      <c r="B513" s="78" t="str">
        <f t="shared" si="31"/>
        <v>Joel</v>
      </c>
      <c r="C513" s="78" t="str">
        <f t="shared" si="32"/>
        <v>Bender</v>
      </c>
      <c r="D513" s="78" t="str">
        <f t="shared" si="33"/>
        <v>bendejo</v>
      </c>
      <c r="E513" s="8">
        <v>42444</v>
      </c>
      <c r="F513" s="9" t="s">
        <v>187</v>
      </c>
      <c r="G513" s="9" t="s">
        <v>95</v>
      </c>
      <c r="H513" s="9" t="s">
        <v>37</v>
      </c>
      <c r="I513" s="9" t="s">
        <v>53</v>
      </c>
      <c r="J513" s="9" t="s">
        <v>39</v>
      </c>
      <c r="K513" s="9" t="s">
        <v>253</v>
      </c>
      <c r="L513" s="9"/>
      <c r="M513" s="9">
        <v>24</v>
      </c>
      <c r="N513" s="26"/>
      <c r="O513" s="32" t="str">
        <f t="shared" si="34"/>
        <v/>
      </c>
      <c r="P513" s="9">
        <v>592139</v>
      </c>
      <c r="Q513" s="9" t="s">
        <v>1172</v>
      </c>
      <c r="R513" s="7"/>
      <c r="S513" s="9">
        <v>0</v>
      </c>
      <c r="T513" s="12">
        <v>0</v>
      </c>
      <c r="U513" s="32">
        <v>1</v>
      </c>
      <c r="V513">
        <f t="shared" si="0"/>
        <v>2016</v>
      </c>
      <c r="W513">
        <f t="shared" si="1"/>
        <v>3</v>
      </c>
      <c r="X513">
        <f t="shared" si="2"/>
        <v>15</v>
      </c>
      <c r="AC513" s="15">
        <v>42923</v>
      </c>
      <c r="AJ513" s="13"/>
      <c r="AK513" s="14"/>
      <c r="AP513" s="13"/>
      <c r="AQ513" s="14"/>
      <c r="AT513" t="e">
        <f>VLOOKUP(A513,'Repeat TJ List'!A:A,1,FALSE)</f>
        <v>#N/A</v>
      </c>
    </row>
    <row r="514" spans="1:46" ht="13">
      <c r="A514" s="7" t="s">
        <v>1173</v>
      </c>
      <c r="B514" s="78" t="str">
        <f t="shared" si="31"/>
        <v>Andrew</v>
      </c>
      <c r="C514" s="78" t="str">
        <f t="shared" si="32"/>
        <v>McKirahan</v>
      </c>
      <c r="D514" s="78" t="str">
        <f t="shared" si="33"/>
        <v>mckiran</v>
      </c>
      <c r="E514" s="8">
        <v>42439</v>
      </c>
      <c r="F514" s="9" t="s">
        <v>340</v>
      </c>
      <c r="G514" s="9" t="s">
        <v>36</v>
      </c>
      <c r="H514" s="9" t="s">
        <v>37</v>
      </c>
      <c r="I514" s="9" t="s">
        <v>53</v>
      </c>
      <c r="J514" s="9" t="s">
        <v>39</v>
      </c>
      <c r="K514" s="9" t="s">
        <v>40</v>
      </c>
      <c r="L514" s="9" t="s">
        <v>40</v>
      </c>
      <c r="M514" s="9">
        <v>26</v>
      </c>
      <c r="N514" s="26"/>
      <c r="O514" s="32" t="str">
        <f t="shared" si="34"/>
        <v/>
      </c>
      <c r="P514" s="9">
        <v>605374</v>
      </c>
      <c r="Q514" s="9">
        <v>12870</v>
      </c>
      <c r="R514" s="7" t="s">
        <v>139</v>
      </c>
      <c r="S514" s="9">
        <v>0</v>
      </c>
      <c r="T514" s="12">
        <v>0</v>
      </c>
      <c r="U514" s="9">
        <v>0</v>
      </c>
      <c r="V514">
        <f t="shared" si="0"/>
        <v>2016</v>
      </c>
      <c r="W514">
        <f t="shared" si="1"/>
        <v>3</v>
      </c>
      <c r="X514">
        <f t="shared" si="2"/>
        <v>10</v>
      </c>
      <c r="AC514" s="15">
        <v>42920</v>
      </c>
      <c r="AJ514" s="13"/>
      <c r="AK514" s="14"/>
      <c r="AP514" s="13"/>
      <c r="AQ514" s="14"/>
      <c r="AT514" t="str">
        <f>VLOOKUP(A514,'Repeat TJ List'!A:A,1,FALSE)</f>
        <v>Andrew McKirahan</v>
      </c>
    </row>
    <row r="515" spans="1:46" ht="13">
      <c r="A515" s="7" t="s">
        <v>1174</v>
      </c>
      <c r="B515" s="78" t="str">
        <f t="shared" ref="B515:B578" si="35">LEFT(A515,SEARCH(" ",A515,1)-1)</f>
        <v>Carter</v>
      </c>
      <c r="C515" s="78" t="str">
        <f t="shared" ref="C515:C578" si="36">MID(A515,SEARCH(" ",A515,1)+1,LEN(A515))</f>
        <v>Capps</v>
      </c>
      <c r="D515" s="78" t="str">
        <f t="shared" ref="D515:D578" si="37">LEFT(LOWER((C515)),5)&amp;LEFT(LOWER(B515),2)</f>
        <v>cappsca</v>
      </c>
      <c r="E515" s="8">
        <v>42437</v>
      </c>
      <c r="F515" s="9" t="s">
        <v>157</v>
      </c>
      <c r="G515" s="9" t="s">
        <v>36</v>
      </c>
      <c r="H515" s="9" t="s">
        <v>37</v>
      </c>
      <c r="I515" s="9" t="s">
        <v>38</v>
      </c>
      <c r="J515" s="9" t="s">
        <v>39</v>
      </c>
      <c r="K515" s="9" t="s">
        <v>152</v>
      </c>
      <c r="L515" s="9" t="s">
        <v>1175</v>
      </c>
      <c r="M515" s="9">
        <v>25</v>
      </c>
      <c r="N515" s="38">
        <v>42954</v>
      </c>
      <c r="O515" s="32">
        <f t="shared" si="34"/>
        <v>17</v>
      </c>
      <c r="P515" s="9">
        <v>605169</v>
      </c>
      <c r="Q515" s="9">
        <v>12803</v>
      </c>
      <c r="R515" s="7" t="s">
        <v>139</v>
      </c>
      <c r="S515" s="9">
        <v>11</v>
      </c>
      <c r="T515" s="12">
        <v>12.333</v>
      </c>
      <c r="U515" s="32">
        <v>1</v>
      </c>
      <c r="V515">
        <f t="shared" si="0"/>
        <v>2016</v>
      </c>
      <c r="W515">
        <f t="shared" si="1"/>
        <v>3</v>
      </c>
      <c r="X515">
        <f t="shared" si="2"/>
        <v>8</v>
      </c>
      <c r="AC515" s="15">
        <v>42836</v>
      </c>
      <c r="AJ515" s="13"/>
      <c r="AK515" s="14"/>
      <c r="AP515" s="13"/>
      <c r="AQ515" s="14"/>
      <c r="AT515" t="e">
        <f>VLOOKUP(A515,'Repeat TJ List'!A:A,1,FALSE)</f>
        <v>#N/A</v>
      </c>
    </row>
    <row r="516" spans="1:46" ht="13">
      <c r="A516" s="7" t="s">
        <v>1176</v>
      </c>
      <c r="B516" s="78" t="str">
        <f t="shared" si="35"/>
        <v>Jeremy</v>
      </c>
      <c r="C516" s="78" t="str">
        <f t="shared" si="36"/>
        <v>Randolph</v>
      </c>
      <c r="D516" s="78" t="str">
        <f t="shared" si="37"/>
        <v>randoje</v>
      </c>
      <c r="E516" s="8">
        <v>42433</v>
      </c>
      <c r="F516" s="9" t="s">
        <v>57</v>
      </c>
      <c r="G516" s="9" t="s">
        <v>63</v>
      </c>
      <c r="H516" s="9" t="s">
        <v>37</v>
      </c>
      <c r="I516" s="9" t="s">
        <v>38</v>
      </c>
      <c r="J516" s="9" t="s">
        <v>39</v>
      </c>
      <c r="K516" s="9" t="s">
        <v>253</v>
      </c>
      <c r="L516" s="9" t="s">
        <v>1177</v>
      </c>
      <c r="M516" s="9">
        <v>20</v>
      </c>
      <c r="N516" s="38">
        <v>43637</v>
      </c>
      <c r="O516" s="32">
        <f t="shared" si="34"/>
        <v>40</v>
      </c>
      <c r="P516" s="9">
        <v>680791</v>
      </c>
      <c r="Q516" s="9" t="s">
        <v>1178</v>
      </c>
      <c r="R516" s="7"/>
      <c r="S516" s="9">
        <v>0</v>
      </c>
      <c r="T516" s="12">
        <v>0</v>
      </c>
      <c r="U516" s="9">
        <v>1</v>
      </c>
      <c r="V516">
        <f t="shared" si="0"/>
        <v>2016</v>
      </c>
      <c r="W516">
        <f t="shared" si="1"/>
        <v>3</v>
      </c>
      <c r="X516">
        <f t="shared" si="2"/>
        <v>4</v>
      </c>
      <c r="AJ516" s="13"/>
      <c r="AK516" s="14"/>
      <c r="AP516" s="13"/>
      <c r="AQ516" s="14"/>
      <c r="AT516" t="e">
        <f>VLOOKUP(A516,'Repeat TJ List'!A:A,1,FALSE)</f>
        <v>#N/A</v>
      </c>
    </row>
    <row r="517" spans="1:46" ht="13">
      <c r="A517" s="7" t="s">
        <v>1179</v>
      </c>
      <c r="B517" s="78" t="str">
        <f t="shared" si="35"/>
        <v>Ryan</v>
      </c>
      <c r="C517" s="78" t="str">
        <f t="shared" si="36"/>
        <v>Miller</v>
      </c>
      <c r="D517" s="78" t="str">
        <f t="shared" si="37"/>
        <v>millery</v>
      </c>
      <c r="E517" s="8">
        <v>42430</v>
      </c>
      <c r="F517" s="9" t="s">
        <v>323</v>
      </c>
      <c r="G517" s="9" t="s">
        <v>63</v>
      </c>
      <c r="H517" s="9" t="s">
        <v>37</v>
      </c>
      <c r="I517" s="9" t="s">
        <v>38</v>
      </c>
      <c r="J517" s="9" t="s">
        <v>39</v>
      </c>
      <c r="K517" s="9" t="s">
        <v>58</v>
      </c>
      <c r="L517" s="9" t="s">
        <v>1180</v>
      </c>
      <c r="M517" s="9">
        <v>20</v>
      </c>
      <c r="N517" s="38">
        <v>43283</v>
      </c>
      <c r="O517" s="32">
        <f t="shared" si="34"/>
        <v>28</v>
      </c>
      <c r="P517" s="9">
        <v>668943</v>
      </c>
      <c r="Q517" s="9" t="s">
        <v>1181</v>
      </c>
      <c r="R517" s="7"/>
      <c r="S517" s="9">
        <v>0</v>
      </c>
      <c r="T517" s="12">
        <v>0</v>
      </c>
      <c r="U517" s="9">
        <v>1</v>
      </c>
      <c r="V517">
        <f t="shared" si="0"/>
        <v>2016</v>
      </c>
      <c r="W517">
        <f t="shared" si="1"/>
        <v>3</v>
      </c>
      <c r="X517">
        <f t="shared" si="2"/>
        <v>1</v>
      </c>
      <c r="AJ517" s="13"/>
      <c r="AK517" s="14"/>
      <c r="AP517" s="13"/>
      <c r="AQ517" s="14"/>
      <c r="AT517" t="e">
        <f>VLOOKUP(A517,'Repeat TJ List'!A:A,1,FALSE)</f>
        <v>#N/A</v>
      </c>
    </row>
    <row r="518" spans="1:46" ht="13">
      <c r="A518" s="7" t="s">
        <v>1182</v>
      </c>
      <c r="B518" s="78" t="str">
        <f t="shared" si="35"/>
        <v>Kyle</v>
      </c>
      <c r="C518" s="78" t="str">
        <f t="shared" si="36"/>
        <v>Serrano</v>
      </c>
      <c r="D518" s="78" t="str">
        <f t="shared" si="37"/>
        <v>serraky</v>
      </c>
      <c r="E518" s="8">
        <v>42430</v>
      </c>
      <c r="F518" s="9" t="s">
        <v>121</v>
      </c>
      <c r="G518" s="9" t="s">
        <v>63</v>
      </c>
      <c r="H518" s="9" t="s">
        <v>37</v>
      </c>
      <c r="I518" s="9" t="s">
        <v>38</v>
      </c>
      <c r="J518" s="9" t="s">
        <v>39</v>
      </c>
      <c r="K518" s="9" t="s">
        <v>312</v>
      </c>
      <c r="L518" s="9" t="s">
        <v>312</v>
      </c>
      <c r="M518" s="9">
        <v>20</v>
      </c>
      <c r="N518" s="38">
        <v>42948</v>
      </c>
      <c r="O518" s="32">
        <f t="shared" si="34"/>
        <v>17</v>
      </c>
      <c r="P518" s="9">
        <v>624573</v>
      </c>
      <c r="Q518" s="9" t="s">
        <v>1183</v>
      </c>
      <c r="R518" s="7"/>
      <c r="S518" s="9">
        <v>0</v>
      </c>
      <c r="T518" s="12">
        <v>0</v>
      </c>
      <c r="U518" s="9">
        <v>1</v>
      </c>
      <c r="V518">
        <f t="shared" si="0"/>
        <v>2016</v>
      </c>
      <c r="W518">
        <f t="shared" si="1"/>
        <v>3</v>
      </c>
      <c r="X518">
        <f t="shared" si="2"/>
        <v>1</v>
      </c>
      <c r="AJ518" s="13"/>
      <c r="AK518" s="14"/>
      <c r="AP518" s="13"/>
      <c r="AQ518" s="14"/>
      <c r="AT518" t="e">
        <f>VLOOKUP(A518,'Repeat TJ List'!A:A,1,FALSE)</f>
        <v>#N/A</v>
      </c>
    </row>
    <row r="519" spans="1:46" ht="13">
      <c r="A519" s="7" t="s">
        <v>1184</v>
      </c>
      <c r="B519" s="78" t="str">
        <f t="shared" si="35"/>
        <v>Travis</v>
      </c>
      <c r="C519" s="78" t="str">
        <f t="shared" si="36"/>
        <v>Radke</v>
      </c>
      <c r="D519" s="78" t="str">
        <f t="shared" si="37"/>
        <v>radketr</v>
      </c>
      <c r="E519" s="15">
        <v>42430</v>
      </c>
      <c r="F519" s="9" t="s">
        <v>48</v>
      </c>
      <c r="G519" s="9" t="s">
        <v>91</v>
      </c>
      <c r="H519" s="9" t="s">
        <v>37</v>
      </c>
      <c r="I519" s="9" t="s">
        <v>53</v>
      </c>
      <c r="J519" s="9" t="s">
        <v>39</v>
      </c>
      <c r="K519" s="9" t="s">
        <v>45</v>
      </c>
      <c r="L519" s="9" t="s">
        <v>260</v>
      </c>
      <c r="M519" s="9">
        <v>23</v>
      </c>
      <c r="N519" s="38">
        <v>43316</v>
      </c>
      <c r="O519" s="32">
        <f t="shared" si="34"/>
        <v>29</v>
      </c>
      <c r="P519" s="9">
        <v>607692</v>
      </c>
      <c r="Q519" s="9" t="s">
        <v>1185</v>
      </c>
      <c r="R519" s="7"/>
      <c r="S519" s="9">
        <v>0</v>
      </c>
      <c r="T519" s="12">
        <v>0</v>
      </c>
      <c r="U519" s="9">
        <v>1</v>
      </c>
      <c r="V519">
        <f t="shared" si="0"/>
        <v>2016</v>
      </c>
      <c r="W519">
        <f t="shared" si="1"/>
        <v>3</v>
      </c>
      <c r="X519">
        <f t="shared" si="2"/>
        <v>1</v>
      </c>
      <c r="AC519" s="15">
        <v>42903</v>
      </c>
      <c r="AJ519" s="13"/>
      <c r="AK519" s="14"/>
      <c r="AP519" s="13"/>
      <c r="AQ519" s="14"/>
      <c r="AT519" t="e">
        <f>VLOOKUP(A519,'Repeat TJ List'!A:A,1,FALSE)</f>
        <v>#N/A</v>
      </c>
    </row>
    <row r="520" spans="1:46" ht="13">
      <c r="A520" s="7" t="s">
        <v>1186</v>
      </c>
      <c r="B520" s="78" t="str">
        <f t="shared" si="35"/>
        <v>Kodi</v>
      </c>
      <c r="C520" s="78" t="str">
        <f t="shared" si="36"/>
        <v>Whitley</v>
      </c>
      <c r="D520" s="78" t="str">
        <f t="shared" si="37"/>
        <v>whitlko</v>
      </c>
      <c r="E520" s="15">
        <v>42430</v>
      </c>
      <c r="F520" s="9" t="s">
        <v>57</v>
      </c>
      <c r="G520" s="9" t="s">
        <v>63</v>
      </c>
      <c r="H520" s="9" t="s">
        <v>37</v>
      </c>
      <c r="I520" s="9" t="s">
        <v>38</v>
      </c>
      <c r="J520" s="9" t="s">
        <v>39</v>
      </c>
      <c r="K520" s="9" t="s">
        <v>152</v>
      </c>
      <c r="L520" s="9" t="s">
        <v>1175</v>
      </c>
      <c r="M520" s="9">
        <v>21</v>
      </c>
      <c r="N520" s="38">
        <v>42917</v>
      </c>
      <c r="O520" s="32">
        <f t="shared" si="34"/>
        <v>16</v>
      </c>
      <c r="P520" s="9">
        <v>676831</v>
      </c>
      <c r="Q520" s="9">
        <v>19731</v>
      </c>
      <c r="R520" s="7"/>
      <c r="S520" s="9">
        <v>0</v>
      </c>
      <c r="T520" s="12">
        <v>0</v>
      </c>
      <c r="U520" s="9">
        <v>1</v>
      </c>
      <c r="V520">
        <f t="shared" si="0"/>
        <v>2016</v>
      </c>
      <c r="W520">
        <f t="shared" si="1"/>
        <v>3</v>
      </c>
      <c r="X520">
        <f t="shared" si="2"/>
        <v>1</v>
      </c>
      <c r="AJ520" s="13"/>
      <c r="AK520" s="14"/>
      <c r="AP520" s="13"/>
      <c r="AQ520" s="14"/>
      <c r="AT520" t="e">
        <f>VLOOKUP(A520,'Repeat TJ List'!A:A,1,FALSE)</f>
        <v>#N/A</v>
      </c>
    </row>
    <row r="521" spans="1:46" ht="13">
      <c r="A521" s="7" t="s">
        <v>1187</v>
      </c>
      <c r="B521" s="78" t="str">
        <f t="shared" si="35"/>
        <v>Aaron</v>
      </c>
      <c r="C521" s="78" t="str">
        <f t="shared" si="36"/>
        <v>Fletcher</v>
      </c>
      <c r="D521" s="78" t="str">
        <f t="shared" si="37"/>
        <v>fletcaa</v>
      </c>
      <c r="E521" s="15">
        <v>42430</v>
      </c>
      <c r="F521" s="9" t="s">
        <v>317</v>
      </c>
      <c r="G521" s="9" t="s">
        <v>63</v>
      </c>
      <c r="H521" s="9" t="s">
        <v>37</v>
      </c>
      <c r="I521" s="9" t="s">
        <v>53</v>
      </c>
      <c r="J521" s="9" t="s">
        <v>39</v>
      </c>
      <c r="K521" s="9" t="s">
        <v>40</v>
      </c>
      <c r="L521" s="9" t="s">
        <v>396</v>
      </c>
      <c r="M521" s="9">
        <v>20</v>
      </c>
      <c r="N521" s="38">
        <v>43273</v>
      </c>
      <c r="O521" s="32">
        <f t="shared" si="34"/>
        <v>28</v>
      </c>
      <c r="P521" s="9">
        <v>667465</v>
      </c>
      <c r="Q521" s="9" t="s">
        <v>1188</v>
      </c>
      <c r="R521" s="7"/>
      <c r="S521" s="9">
        <v>0</v>
      </c>
      <c r="T521" s="12">
        <v>0</v>
      </c>
      <c r="U521" s="9">
        <v>1</v>
      </c>
      <c r="V521">
        <f t="shared" si="0"/>
        <v>2016</v>
      </c>
      <c r="W521">
        <f t="shared" si="1"/>
        <v>3</v>
      </c>
      <c r="X521">
        <f t="shared" si="2"/>
        <v>1</v>
      </c>
      <c r="AC521" s="15"/>
      <c r="AJ521" s="13"/>
      <c r="AK521" s="14"/>
      <c r="AP521" s="13"/>
      <c r="AQ521" s="14"/>
      <c r="AT521" t="e">
        <f>VLOOKUP(A521,'Repeat TJ List'!A:A,1,FALSE)</f>
        <v>#N/A</v>
      </c>
    </row>
    <row r="522" spans="1:46" ht="13">
      <c r="A522" s="7" t="s">
        <v>1189</v>
      </c>
      <c r="B522" s="78" t="str">
        <f t="shared" si="35"/>
        <v>John</v>
      </c>
      <c r="C522" s="78" t="str">
        <f t="shared" si="36"/>
        <v>Parke</v>
      </c>
      <c r="D522" s="78" t="str">
        <f t="shared" si="37"/>
        <v>parkejo</v>
      </c>
      <c r="E522" s="8">
        <v>42423</v>
      </c>
      <c r="F522" s="9" t="s">
        <v>62</v>
      </c>
      <c r="G522" s="9" t="s">
        <v>63</v>
      </c>
      <c r="H522" s="9" t="s">
        <v>37</v>
      </c>
      <c r="I522" s="9" t="s">
        <v>53</v>
      </c>
      <c r="J522" s="9" t="s">
        <v>39</v>
      </c>
      <c r="K522" s="9" t="s">
        <v>415</v>
      </c>
      <c r="L522" s="9" t="s">
        <v>415</v>
      </c>
      <c r="M522" s="9">
        <v>21</v>
      </c>
      <c r="N522" s="38">
        <v>42910</v>
      </c>
      <c r="O522" s="32">
        <f t="shared" si="34"/>
        <v>16</v>
      </c>
      <c r="P522" s="9">
        <v>641949</v>
      </c>
      <c r="Q522" s="9" t="s">
        <v>1190</v>
      </c>
      <c r="R522" s="7"/>
      <c r="S522" s="9">
        <v>0</v>
      </c>
      <c r="T522" s="12">
        <v>0</v>
      </c>
      <c r="U522" s="9">
        <v>1</v>
      </c>
      <c r="V522">
        <f t="shared" si="0"/>
        <v>2016</v>
      </c>
      <c r="W522">
        <f t="shared" si="1"/>
        <v>2</v>
      </c>
      <c r="X522">
        <f t="shared" si="2"/>
        <v>23</v>
      </c>
      <c r="AC522" s="15"/>
      <c r="AJ522" s="13"/>
      <c r="AK522" s="14"/>
      <c r="AP522" s="13"/>
      <c r="AQ522" s="14"/>
      <c r="AT522" t="e">
        <f>VLOOKUP(A522,'Repeat TJ List'!A:A,1,FALSE)</f>
        <v>#N/A</v>
      </c>
    </row>
    <row r="523" spans="1:46" ht="13">
      <c r="A523" s="7" t="s">
        <v>1191</v>
      </c>
      <c r="B523" s="78" t="str">
        <f t="shared" si="35"/>
        <v>Derek</v>
      </c>
      <c r="C523" s="78" t="str">
        <f t="shared" si="36"/>
        <v>West</v>
      </c>
      <c r="D523" s="78" t="str">
        <f t="shared" si="37"/>
        <v>westde</v>
      </c>
      <c r="E523" s="15">
        <v>42413</v>
      </c>
      <c r="F523" s="9" t="s">
        <v>121</v>
      </c>
      <c r="G523" s="9" t="s">
        <v>158</v>
      </c>
      <c r="H523" s="9" t="s">
        <v>37</v>
      </c>
      <c r="I523" s="9" t="s">
        <v>38</v>
      </c>
      <c r="J523" s="9" t="s">
        <v>39</v>
      </c>
      <c r="K523" s="9" t="s">
        <v>58</v>
      </c>
      <c r="L523" s="9" t="s">
        <v>1192</v>
      </c>
      <c r="M523" s="9">
        <v>19</v>
      </c>
      <c r="N523" s="38">
        <v>43638</v>
      </c>
      <c r="O523" s="32">
        <f t="shared" si="34"/>
        <v>40</v>
      </c>
      <c r="P523" s="9">
        <v>663723</v>
      </c>
      <c r="Q523" s="9" t="s">
        <v>1193</v>
      </c>
      <c r="R523" s="7"/>
      <c r="S523" s="9">
        <v>0</v>
      </c>
      <c r="T523" s="12">
        <v>0</v>
      </c>
      <c r="U523" s="9">
        <v>1</v>
      </c>
      <c r="V523">
        <f t="shared" si="0"/>
        <v>2016</v>
      </c>
      <c r="W523">
        <f t="shared" si="1"/>
        <v>2</v>
      </c>
      <c r="X523">
        <f t="shared" si="2"/>
        <v>13</v>
      </c>
      <c r="AC523" s="15"/>
      <c r="AJ523" s="13"/>
      <c r="AK523" s="14"/>
      <c r="AP523" s="13"/>
      <c r="AQ523" s="14"/>
      <c r="AT523" t="e">
        <f>VLOOKUP(A523,'Repeat TJ List'!A:A,1,FALSE)</f>
        <v>#N/A</v>
      </c>
    </row>
    <row r="524" spans="1:46" ht="13">
      <c r="A524" s="7" t="s">
        <v>1194</v>
      </c>
      <c r="B524" s="78" t="str">
        <f t="shared" si="35"/>
        <v>Adrian</v>
      </c>
      <c r="C524" s="78" t="str">
        <f t="shared" si="36"/>
        <v>Martinez</v>
      </c>
      <c r="D524" s="78" t="str">
        <f t="shared" si="37"/>
        <v>martiad</v>
      </c>
      <c r="E524" s="8">
        <v>42401</v>
      </c>
      <c r="F524" s="9" t="s">
        <v>48</v>
      </c>
      <c r="G524" s="9" t="s">
        <v>128</v>
      </c>
      <c r="H524" s="9" t="s">
        <v>37</v>
      </c>
      <c r="I524" s="9" t="s">
        <v>38</v>
      </c>
      <c r="J524" s="9" t="s">
        <v>82</v>
      </c>
      <c r="K524" s="9"/>
      <c r="L524" s="9"/>
      <c r="M524" s="9">
        <v>18</v>
      </c>
      <c r="N524" s="38">
        <v>42914</v>
      </c>
      <c r="O524" s="32">
        <f t="shared" si="34"/>
        <v>17</v>
      </c>
      <c r="P524" s="9">
        <v>661309</v>
      </c>
      <c r="Q524" s="9" t="s">
        <v>1195</v>
      </c>
      <c r="R524" s="7"/>
      <c r="S524" s="9">
        <v>0</v>
      </c>
      <c r="T524" s="12">
        <v>0</v>
      </c>
      <c r="U524" s="9">
        <v>1</v>
      </c>
      <c r="V524">
        <f t="shared" si="0"/>
        <v>2016</v>
      </c>
      <c r="W524">
        <f t="shared" si="1"/>
        <v>2</v>
      </c>
      <c r="X524">
        <f t="shared" si="2"/>
        <v>1</v>
      </c>
      <c r="AC524" s="15">
        <v>42914</v>
      </c>
      <c r="AJ524" s="13"/>
      <c r="AK524" s="14"/>
      <c r="AP524" s="13"/>
      <c r="AQ524" s="14"/>
      <c r="AT524" t="e">
        <f>VLOOKUP(A524,'Repeat TJ List'!A:A,1,FALSE)</f>
        <v>#N/A</v>
      </c>
    </row>
    <row r="525" spans="1:46" ht="13">
      <c r="A525" s="7" t="s">
        <v>1196</v>
      </c>
      <c r="B525" s="78" t="str">
        <f t="shared" si="35"/>
        <v>Brett</v>
      </c>
      <c r="C525" s="78" t="str">
        <f t="shared" si="36"/>
        <v>Morales</v>
      </c>
      <c r="D525" s="78" t="str">
        <f t="shared" si="37"/>
        <v>moralbr</v>
      </c>
      <c r="E525" s="8">
        <v>42401</v>
      </c>
      <c r="F525" s="9" t="s">
        <v>107</v>
      </c>
      <c r="G525" s="9" t="s">
        <v>63</v>
      </c>
      <c r="H525" s="9" t="s">
        <v>37</v>
      </c>
      <c r="I525" s="9" t="s">
        <v>38</v>
      </c>
      <c r="J525" s="9" t="s">
        <v>39</v>
      </c>
      <c r="K525" s="9" t="s">
        <v>58</v>
      </c>
      <c r="L525" s="9" t="s">
        <v>1197</v>
      </c>
      <c r="M525" s="9">
        <v>21</v>
      </c>
      <c r="N525" s="38">
        <v>42957</v>
      </c>
      <c r="O525" s="32">
        <f t="shared" si="34"/>
        <v>18</v>
      </c>
      <c r="P525" s="9">
        <v>641895</v>
      </c>
      <c r="Q525" s="9" t="s">
        <v>1198</v>
      </c>
      <c r="R525" s="7"/>
      <c r="S525" s="9">
        <v>0</v>
      </c>
      <c r="T525" s="12">
        <v>0</v>
      </c>
      <c r="U525" s="9">
        <v>1</v>
      </c>
      <c r="V525">
        <f t="shared" si="0"/>
        <v>2016</v>
      </c>
      <c r="W525">
        <f t="shared" si="1"/>
        <v>2</v>
      </c>
      <c r="X525">
        <f t="shared" si="2"/>
        <v>1</v>
      </c>
      <c r="AJ525" s="13"/>
      <c r="AK525" s="14"/>
      <c r="AP525" s="13"/>
      <c r="AQ525" s="14"/>
      <c r="AT525" t="e">
        <f>VLOOKUP(A525,'Repeat TJ List'!A:A,1,FALSE)</f>
        <v>#N/A</v>
      </c>
    </row>
    <row r="526" spans="1:46" ht="13">
      <c r="A526" s="7" t="s">
        <v>1199</v>
      </c>
      <c r="B526" s="78" t="str">
        <f t="shared" si="35"/>
        <v>Ty</v>
      </c>
      <c r="C526" s="78" t="str">
        <f t="shared" si="36"/>
        <v>Duvall</v>
      </c>
      <c r="D526" s="78" t="str">
        <f t="shared" si="37"/>
        <v>duvalty</v>
      </c>
      <c r="E526" s="15">
        <v>42401</v>
      </c>
      <c r="F526" s="9" t="s">
        <v>100</v>
      </c>
      <c r="G526" s="9" t="s">
        <v>158</v>
      </c>
      <c r="H526" s="9" t="s">
        <v>330</v>
      </c>
      <c r="I526" s="9" t="s">
        <v>38</v>
      </c>
      <c r="J526" s="9" t="s">
        <v>39</v>
      </c>
      <c r="K526" s="9" t="s">
        <v>253</v>
      </c>
      <c r="L526" s="9" t="s">
        <v>80</v>
      </c>
      <c r="M526" s="9">
        <v>18</v>
      </c>
      <c r="N526" s="38"/>
      <c r="O526" s="32" t="str">
        <f t="shared" si="34"/>
        <v/>
      </c>
      <c r="P526" s="9"/>
      <c r="Q526" s="9"/>
      <c r="R526" s="7"/>
      <c r="S526" s="9">
        <v>0</v>
      </c>
      <c r="T526" s="12">
        <v>0</v>
      </c>
      <c r="U526" s="9">
        <v>1</v>
      </c>
      <c r="V526">
        <f t="shared" si="0"/>
        <v>2016</v>
      </c>
      <c r="W526">
        <f t="shared" si="1"/>
        <v>2</v>
      </c>
      <c r="X526">
        <f t="shared" si="2"/>
        <v>1</v>
      </c>
      <c r="AJ526" s="13"/>
      <c r="AK526" s="14"/>
      <c r="AP526" s="13"/>
      <c r="AQ526" s="14"/>
      <c r="AT526" t="e">
        <f>VLOOKUP(A526,'Repeat TJ List'!A:A,1,FALSE)</f>
        <v>#N/A</v>
      </c>
    </row>
    <row r="527" spans="1:46" ht="13">
      <c r="A527" s="7" t="s">
        <v>1200</v>
      </c>
      <c r="B527" s="78" t="str">
        <f t="shared" si="35"/>
        <v>Garrett</v>
      </c>
      <c r="C527" s="78" t="str">
        <f t="shared" si="36"/>
        <v>Hill</v>
      </c>
      <c r="D527" s="78" t="str">
        <f t="shared" si="37"/>
        <v>hillga</v>
      </c>
      <c r="E527" s="15">
        <v>42389</v>
      </c>
      <c r="F527" s="9" t="s">
        <v>87</v>
      </c>
      <c r="G527" s="9" t="s">
        <v>63</v>
      </c>
      <c r="H527" s="9" t="s">
        <v>37</v>
      </c>
      <c r="I527" s="9" t="s">
        <v>38</v>
      </c>
      <c r="J527" s="9" t="s">
        <v>39</v>
      </c>
      <c r="K527" s="9" t="s">
        <v>45</v>
      </c>
      <c r="L527" s="9" t="s">
        <v>1201</v>
      </c>
      <c r="M527" s="9">
        <v>19</v>
      </c>
      <c r="N527" s="38">
        <v>43271</v>
      </c>
      <c r="O527" s="32">
        <f t="shared" si="34"/>
        <v>29</v>
      </c>
      <c r="P527" s="9">
        <v>682051</v>
      </c>
      <c r="Q527" s="9" t="s">
        <v>1202</v>
      </c>
      <c r="R527" s="7"/>
      <c r="S527" s="9">
        <v>0</v>
      </c>
      <c r="T527" s="12">
        <v>0</v>
      </c>
      <c r="U527" s="9">
        <v>1</v>
      </c>
      <c r="V527">
        <f t="shared" si="0"/>
        <v>2016</v>
      </c>
      <c r="W527">
        <f t="shared" si="1"/>
        <v>1</v>
      </c>
      <c r="X527">
        <f t="shared" si="2"/>
        <v>20</v>
      </c>
      <c r="AJ527" s="13"/>
      <c r="AK527" s="14"/>
      <c r="AP527" s="13"/>
      <c r="AQ527" s="14"/>
      <c r="AT527" t="e">
        <f>VLOOKUP(A527,'Repeat TJ List'!A:A,1,FALSE)</f>
        <v>#N/A</v>
      </c>
    </row>
    <row r="528" spans="1:46" ht="13">
      <c r="A528" s="7" t="s">
        <v>1203</v>
      </c>
      <c r="B528" s="78" t="str">
        <f t="shared" si="35"/>
        <v>Kyle</v>
      </c>
      <c r="C528" s="78" t="str">
        <f t="shared" si="36"/>
        <v>Kinman</v>
      </c>
      <c r="D528" s="78" t="str">
        <f t="shared" si="37"/>
        <v>kinmaky</v>
      </c>
      <c r="E528" s="8">
        <v>42370</v>
      </c>
      <c r="F528" s="9" t="s">
        <v>340</v>
      </c>
      <c r="G528" s="9" t="s">
        <v>84</v>
      </c>
      <c r="H528" s="9" t="s">
        <v>37</v>
      </c>
      <c r="I528" s="9" t="s">
        <v>53</v>
      </c>
      <c r="J528" s="9" t="s">
        <v>39</v>
      </c>
      <c r="K528" s="9" t="s">
        <v>207</v>
      </c>
      <c r="L528" s="9" t="s">
        <v>1204</v>
      </c>
      <c r="M528" s="9">
        <v>25</v>
      </c>
      <c r="N528" s="26"/>
      <c r="O528" s="32" t="str">
        <f t="shared" si="34"/>
        <v/>
      </c>
      <c r="P528" s="9">
        <v>657642</v>
      </c>
      <c r="Q528" s="9" t="s">
        <v>1205</v>
      </c>
      <c r="R528" s="7"/>
      <c r="S528" s="9">
        <v>0</v>
      </c>
      <c r="T528" s="12">
        <v>0</v>
      </c>
      <c r="U528" s="9">
        <v>1</v>
      </c>
      <c r="V528">
        <f t="shared" si="0"/>
        <v>2016</v>
      </c>
      <c r="W528">
        <f t="shared" si="1"/>
        <v>1</v>
      </c>
      <c r="X528">
        <f t="shared" si="2"/>
        <v>1</v>
      </c>
      <c r="AJ528" s="13"/>
      <c r="AK528" s="14"/>
      <c r="AP528" s="13"/>
      <c r="AQ528" s="14"/>
      <c r="AT528" t="e">
        <f>VLOOKUP(A528,'Repeat TJ List'!A:A,1,FALSE)</f>
        <v>#N/A</v>
      </c>
    </row>
    <row r="529" spans="1:46" ht="13">
      <c r="A529" s="7" t="s">
        <v>1206</v>
      </c>
      <c r="B529" s="78" t="str">
        <f t="shared" si="35"/>
        <v>Erick</v>
      </c>
      <c r="C529" s="78" t="str">
        <f t="shared" si="36"/>
        <v>Leal</v>
      </c>
      <c r="D529" s="78" t="str">
        <f t="shared" si="37"/>
        <v>lealer</v>
      </c>
      <c r="E529" s="8">
        <v>42370</v>
      </c>
      <c r="F529" s="9" t="s">
        <v>164</v>
      </c>
      <c r="G529" s="9" t="s">
        <v>91</v>
      </c>
      <c r="H529" s="9" t="s">
        <v>37</v>
      </c>
      <c r="I529" s="9" t="s">
        <v>38</v>
      </c>
      <c r="J529" s="9" t="s">
        <v>150</v>
      </c>
      <c r="K529" s="9"/>
      <c r="L529" s="9"/>
      <c r="M529" s="9">
        <v>21</v>
      </c>
      <c r="N529" s="38">
        <v>43245</v>
      </c>
      <c r="O529" s="32">
        <f t="shared" si="34"/>
        <v>29</v>
      </c>
      <c r="P529" s="9">
        <v>612797</v>
      </c>
      <c r="Q529" s="9" t="s">
        <v>1207</v>
      </c>
      <c r="R529" s="7"/>
      <c r="S529" s="9">
        <v>0</v>
      </c>
      <c r="T529" s="12">
        <v>0</v>
      </c>
      <c r="U529" s="9">
        <v>1</v>
      </c>
      <c r="V529">
        <f t="shared" si="0"/>
        <v>2016</v>
      </c>
      <c r="W529">
        <f t="shared" si="1"/>
        <v>1</v>
      </c>
      <c r="X529">
        <f t="shared" si="2"/>
        <v>1</v>
      </c>
      <c r="AJ529" s="13"/>
      <c r="AK529" s="14"/>
      <c r="AP529" s="13"/>
      <c r="AQ529" s="14"/>
      <c r="AT529" t="e">
        <f>VLOOKUP(A529,'Repeat TJ List'!A:A,1,FALSE)</f>
        <v>#N/A</v>
      </c>
    </row>
    <row r="530" spans="1:46" ht="13">
      <c r="A530" s="7" t="s">
        <v>1208</v>
      </c>
      <c r="B530" s="78" t="str">
        <f t="shared" si="35"/>
        <v>Andy</v>
      </c>
      <c r="C530" s="78" t="str">
        <f t="shared" si="36"/>
        <v>Parrino</v>
      </c>
      <c r="D530" s="78" t="str">
        <f t="shared" si="37"/>
        <v>parrian</v>
      </c>
      <c r="E530" s="8">
        <v>42370</v>
      </c>
      <c r="F530" s="9" t="s">
        <v>62</v>
      </c>
      <c r="G530" s="9" t="s">
        <v>95</v>
      </c>
      <c r="H530" s="9" t="s">
        <v>274</v>
      </c>
      <c r="I530" s="9" t="s">
        <v>38</v>
      </c>
      <c r="J530" s="9" t="s">
        <v>39</v>
      </c>
      <c r="K530" s="9" t="s">
        <v>101</v>
      </c>
      <c r="L530" s="9" t="s">
        <v>1209</v>
      </c>
      <c r="M530" s="9">
        <v>30</v>
      </c>
      <c r="N530" s="26"/>
      <c r="O530" s="32" t="str">
        <f t="shared" si="34"/>
        <v/>
      </c>
      <c r="P530" s="9">
        <v>519107</v>
      </c>
      <c r="Q530" s="9">
        <v>3972</v>
      </c>
      <c r="R530" s="7"/>
      <c r="S530" s="9">
        <v>0</v>
      </c>
      <c r="T530" s="12">
        <v>0</v>
      </c>
      <c r="U530" s="9">
        <v>0</v>
      </c>
      <c r="V530">
        <f t="shared" si="0"/>
        <v>2016</v>
      </c>
      <c r="W530">
        <f t="shared" si="1"/>
        <v>1</v>
      </c>
      <c r="X530">
        <f t="shared" si="2"/>
        <v>1</v>
      </c>
      <c r="AJ530" s="13"/>
      <c r="AK530" s="14"/>
      <c r="AP530" s="13"/>
      <c r="AQ530" s="14"/>
      <c r="AT530" t="e">
        <f>VLOOKUP(A530,'Repeat TJ List'!A:A,1,FALSE)</f>
        <v>#N/A</v>
      </c>
    </row>
    <row r="531" spans="1:46" ht="13">
      <c r="A531" s="7" t="s">
        <v>1210</v>
      </c>
      <c r="B531" s="78" t="str">
        <f t="shared" si="35"/>
        <v>Aaron</v>
      </c>
      <c r="C531" s="78" t="str">
        <f t="shared" si="36"/>
        <v>Soto</v>
      </c>
      <c r="D531" s="78" t="str">
        <f t="shared" si="37"/>
        <v>sotoaa</v>
      </c>
      <c r="E531" s="15">
        <v>42370</v>
      </c>
      <c r="F531" s="9" t="s">
        <v>62</v>
      </c>
      <c r="G531" s="9" t="s">
        <v>63</v>
      </c>
      <c r="H531" s="9" t="s">
        <v>37</v>
      </c>
      <c r="I531" s="9" t="s">
        <v>53</v>
      </c>
      <c r="J531" s="9" t="s">
        <v>39</v>
      </c>
      <c r="K531" s="9" t="s">
        <v>58</v>
      </c>
      <c r="L531" s="9" t="s">
        <v>312</v>
      </c>
      <c r="M531" s="9">
        <v>20</v>
      </c>
      <c r="N531" s="38">
        <v>43271</v>
      </c>
      <c r="O531" s="32">
        <f t="shared" si="34"/>
        <v>30</v>
      </c>
      <c r="P531" s="9">
        <v>682151</v>
      </c>
      <c r="Q531" s="9" t="s">
        <v>1211</v>
      </c>
      <c r="R531" s="7"/>
      <c r="S531" s="9">
        <v>0</v>
      </c>
      <c r="T531" s="12">
        <v>0</v>
      </c>
      <c r="U531" s="9">
        <v>1</v>
      </c>
      <c r="V531">
        <f t="shared" si="0"/>
        <v>2016</v>
      </c>
      <c r="W531">
        <f t="shared" si="1"/>
        <v>1</v>
      </c>
      <c r="X531">
        <f t="shared" si="2"/>
        <v>1</v>
      </c>
      <c r="AC531" s="15"/>
      <c r="AJ531" s="13"/>
      <c r="AK531" s="14"/>
      <c r="AP531" s="13"/>
      <c r="AQ531" s="14"/>
      <c r="AT531" t="e">
        <f>VLOOKUP(A531,'Repeat TJ List'!A:A,1,FALSE)</f>
        <v>#N/A</v>
      </c>
    </row>
    <row r="532" spans="1:46" ht="13">
      <c r="A532" s="7" t="s">
        <v>1212</v>
      </c>
      <c r="B532" s="78" t="str">
        <f t="shared" si="35"/>
        <v>Tyler</v>
      </c>
      <c r="C532" s="78" t="str">
        <f t="shared" si="36"/>
        <v>Osik</v>
      </c>
      <c r="D532" s="78" t="str">
        <f t="shared" si="37"/>
        <v>osikty</v>
      </c>
      <c r="E532" s="15">
        <v>42370</v>
      </c>
      <c r="F532" s="9" t="s">
        <v>62</v>
      </c>
      <c r="G532" s="9" t="s">
        <v>63</v>
      </c>
      <c r="H532" s="9" t="s">
        <v>149</v>
      </c>
      <c r="I532" s="9" t="s">
        <v>38</v>
      </c>
      <c r="J532" s="9" t="s">
        <v>39</v>
      </c>
      <c r="K532" s="9" t="s">
        <v>101</v>
      </c>
      <c r="L532" s="9" t="s">
        <v>1213</v>
      </c>
      <c r="M532" s="9">
        <v>19</v>
      </c>
      <c r="N532" s="38">
        <v>43633</v>
      </c>
      <c r="O532" s="32">
        <f t="shared" si="34"/>
        <v>42</v>
      </c>
      <c r="P532" s="9">
        <v>677068</v>
      </c>
      <c r="Q532" s="9" t="s">
        <v>1214</v>
      </c>
      <c r="R532" s="7"/>
      <c r="S532" s="9">
        <v>0</v>
      </c>
      <c r="T532" s="12">
        <v>0</v>
      </c>
      <c r="U532" s="9">
        <v>1</v>
      </c>
      <c r="V532">
        <f t="shared" si="0"/>
        <v>2016</v>
      </c>
      <c r="W532">
        <f t="shared" si="1"/>
        <v>1</v>
      </c>
      <c r="X532">
        <f t="shared" si="2"/>
        <v>1</v>
      </c>
      <c r="AC532" s="15"/>
      <c r="AJ532" s="13"/>
      <c r="AK532" s="14"/>
      <c r="AP532" s="13"/>
      <c r="AQ532" s="14"/>
      <c r="AT532" t="e">
        <f>VLOOKUP(A532,'Repeat TJ List'!A:A,1,FALSE)</f>
        <v>#N/A</v>
      </c>
    </row>
    <row r="533" spans="1:46" ht="13">
      <c r="A533" s="7" t="s">
        <v>1215</v>
      </c>
      <c r="B533" s="78" t="str">
        <f t="shared" si="35"/>
        <v>Adrian</v>
      </c>
      <c r="C533" s="78" t="str">
        <f t="shared" si="36"/>
        <v>Rodriguez</v>
      </c>
      <c r="D533" s="78" t="str">
        <f t="shared" si="37"/>
        <v>rodriad</v>
      </c>
      <c r="E533" s="8">
        <v>42370</v>
      </c>
      <c r="F533" s="9" t="s">
        <v>187</v>
      </c>
      <c r="G533" s="9" t="s">
        <v>128</v>
      </c>
      <c r="H533" s="9" t="s">
        <v>37</v>
      </c>
      <c r="I533" s="9" t="s">
        <v>38</v>
      </c>
      <c r="J533" s="9" t="s">
        <v>82</v>
      </c>
      <c r="K533" s="9"/>
      <c r="L533" s="9"/>
      <c r="M533" s="9">
        <v>19</v>
      </c>
      <c r="N533" s="38">
        <v>43224</v>
      </c>
      <c r="O533" s="32">
        <f t="shared" si="34"/>
        <v>28</v>
      </c>
      <c r="P533" s="9">
        <v>660427</v>
      </c>
      <c r="Q533" s="9" t="s">
        <v>1216</v>
      </c>
      <c r="R533" s="7"/>
      <c r="S533" s="9">
        <v>0</v>
      </c>
      <c r="T533" s="12">
        <v>0</v>
      </c>
      <c r="U533" s="9">
        <v>1</v>
      </c>
      <c r="V533">
        <f t="shared" si="0"/>
        <v>2016</v>
      </c>
      <c r="W533">
        <f t="shared" si="1"/>
        <v>1</v>
      </c>
      <c r="X533">
        <f t="shared" si="2"/>
        <v>1</v>
      </c>
      <c r="AC533" s="15"/>
      <c r="AJ533" s="13"/>
      <c r="AK533" s="14"/>
      <c r="AP533" s="13"/>
      <c r="AQ533" s="14"/>
      <c r="AT533" t="e">
        <f>VLOOKUP(A533,'Repeat TJ List'!A:A,1,FALSE)</f>
        <v>#N/A</v>
      </c>
    </row>
    <row r="534" spans="1:46" ht="13">
      <c r="A534" s="7" t="s">
        <v>1217</v>
      </c>
      <c r="B534" s="78" t="str">
        <f t="shared" si="35"/>
        <v>Matt</v>
      </c>
      <c r="C534" s="78" t="str">
        <f t="shared" si="36"/>
        <v>Pidich</v>
      </c>
      <c r="D534" s="78" t="str">
        <f t="shared" si="37"/>
        <v>pidicma</v>
      </c>
      <c r="E534" s="15">
        <v>42370</v>
      </c>
      <c r="F534" s="9" t="s">
        <v>187</v>
      </c>
      <c r="G534" s="9" t="s">
        <v>63</v>
      </c>
      <c r="H534" s="9" t="s">
        <v>37</v>
      </c>
      <c r="I534" s="9" t="s">
        <v>38</v>
      </c>
      <c r="J534" s="9" t="s">
        <v>39</v>
      </c>
      <c r="K534" s="9" t="s">
        <v>277</v>
      </c>
      <c r="L534" s="9" t="s">
        <v>1192</v>
      </c>
      <c r="M534" s="9">
        <v>21</v>
      </c>
      <c r="N534" s="38">
        <v>43266</v>
      </c>
      <c r="O534" s="32">
        <f t="shared" si="34"/>
        <v>29</v>
      </c>
      <c r="P534" s="9">
        <v>641978</v>
      </c>
      <c r="Q534" s="9" t="s">
        <v>1218</v>
      </c>
      <c r="R534" s="7"/>
      <c r="S534" s="9">
        <v>0</v>
      </c>
      <c r="T534" s="12">
        <v>0</v>
      </c>
      <c r="U534" s="9">
        <v>1</v>
      </c>
      <c r="V534">
        <f t="shared" si="0"/>
        <v>2016</v>
      </c>
      <c r="W534">
        <f t="shared" si="1"/>
        <v>1</v>
      </c>
      <c r="X534">
        <f t="shared" si="2"/>
        <v>1</v>
      </c>
      <c r="AC534" s="15"/>
      <c r="AJ534" s="13"/>
      <c r="AK534" s="14"/>
      <c r="AP534" s="13"/>
      <c r="AQ534" s="14"/>
      <c r="AT534" t="e">
        <f>VLOOKUP(A534,'Repeat TJ List'!A:A,1,FALSE)</f>
        <v>#N/A</v>
      </c>
    </row>
    <row r="535" spans="1:46" ht="13">
      <c r="A535" s="7" t="s">
        <v>1219</v>
      </c>
      <c r="B535" s="78" t="str">
        <f t="shared" si="35"/>
        <v>Anderson</v>
      </c>
      <c r="C535" s="78" t="str">
        <f t="shared" si="36"/>
        <v>Polanco</v>
      </c>
      <c r="D535" s="78" t="str">
        <f t="shared" si="37"/>
        <v>polanan</v>
      </c>
      <c r="E535" s="8">
        <v>42370</v>
      </c>
      <c r="F535" s="9" t="s">
        <v>234</v>
      </c>
      <c r="G535" s="9" t="s">
        <v>91</v>
      </c>
      <c r="H535" s="9" t="s">
        <v>37</v>
      </c>
      <c r="I535" s="9" t="s">
        <v>53</v>
      </c>
      <c r="J535" s="9" t="s">
        <v>108</v>
      </c>
      <c r="K535" s="9"/>
      <c r="L535" s="9"/>
      <c r="M535" s="9">
        <v>23</v>
      </c>
      <c r="N535" s="38">
        <v>43195</v>
      </c>
      <c r="O535" s="32">
        <f t="shared" si="34"/>
        <v>27</v>
      </c>
      <c r="P535" s="9">
        <v>606198</v>
      </c>
      <c r="Q535" s="9" t="s">
        <v>1220</v>
      </c>
      <c r="R535" s="7"/>
      <c r="S535" s="9">
        <v>0</v>
      </c>
      <c r="T535" s="12">
        <v>0</v>
      </c>
      <c r="U535" s="9">
        <v>1</v>
      </c>
      <c r="V535">
        <f t="shared" si="0"/>
        <v>2016</v>
      </c>
      <c r="W535">
        <f t="shared" si="1"/>
        <v>1</v>
      </c>
      <c r="X535">
        <f t="shared" si="2"/>
        <v>1</v>
      </c>
      <c r="AC535" s="15">
        <v>42966</v>
      </c>
      <c r="AJ535" s="13"/>
      <c r="AK535" s="14"/>
      <c r="AP535" s="13"/>
      <c r="AQ535" s="14"/>
      <c r="AT535" t="e">
        <f>VLOOKUP(A535,'Repeat TJ List'!A:A,1,FALSE)</f>
        <v>#N/A</v>
      </c>
    </row>
    <row r="536" spans="1:46" ht="13">
      <c r="A536" s="7" t="s">
        <v>1221</v>
      </c>
      <c r="B536" s="78" t="str">
        <f t="shared" si="35"/>
        <v>Andrew</v>
      </c>
      <c r="C536" s="78" t="str">
        <f t="shared" si="36"/>
        <v>Lantrip</v>
      </c>
      <c r="D536" s="78" t="str">
        <f t="shared" si="37"/>
        <v>lantran</v>
      </c>
      <c r="E536" s="8">
        <v>42370</v>
      </c>
      <c r="F536" s="9" t="s">
        <v>234</v>
      </c>
      <c r="G536" s="9" t="s">
        <v>63</v>
      </c>
      <c r="H536" s="9" t="s">
        <v>37</v>
      </c>
      <c r="I536" s="9" t="s">
        <v>38</v>
      </c>
      <c r="J536" s="9" t="s">
        <v>39</v>
      </c>
      <c r="K536" s="9" t="s">
        <v>40</v>
      </c>
      <c r="L536" s="9" t="s">
        <v>396</v>
      </c>
      <c r="M536" s="9">
        <v>21</v>
      </c>
      <c r="N536" s="38">
        <v>43284</v>
      </c>
      <c r="O536" s="32">
        <f t="shared" si="34"/>
        <v>30</v>
      </c>
      <c r="P536" s="9">
        <v>641774</v>
      </c>
      <c r="Q536" s="9" t="s">
        <v>1222</v>
      </c>
      <c r="R536" s="7"/>
      <c r="S536" s="9">
        <v>0</v>
      </c>
      <c r="T536" s="12">
        <v>0</v>
      </c>
      <c r="U536" s="9">
        <v>1</v>
      </c>
      <c r="V536">
        <f t="shared" si="0"/>
        <v>2016</v>
      </c>
      <c r="W536">
        <f t="shared" si="1"/>
        <v>1</v>
      </c>
      <c r="X536">
        <f t="shared" si="2"/>
        <v>1</v>
      </c>
      <c r="AJ536" s="13"/>
      <c r="AK536" s="14"/>
      <c r="AP536" s="13"/>
      <c r="AQ536" s="14"/>
      <c r="AT536" t="e">
        <f>VLOOKUP(A536,'Repeat TJ List'!A:A,1,FALSE)</f>
        <v>#N/A</v>
      </c>
    </row>
    <row r="537" spans="1:46" ht="13">
      <c r="A537" s="7" t="s">
        <v>1223</v>
      </c>
      <c r="B537" s="78" t="str">
        <f t="shared" si="35"/>
        <v>Johan</v>
      </c>
      <c r="C537" s="78" t="str">
        <f t="shared" si="36"/>
        <v>Belisario</v>
      </c>
      <c r="D537" s="78" t="str">
        <f t="shared" si="37"/>
        <v>belisjo</v>
      </c>
      <c r="E537" s="8">
        <v>42370</v>
      </c>
      <c r="F537" s="9" t="s">
        <v>87</v>
      </c>
      <c r="G537" s="9" t="s">
        <v>91</v>
      </c>
      <c r="H537" s="9" t="s">
        <v>37</v>
      </c>
      <c r="I537" s="9" t="s">
        <v>38</v>
      </c>
      <c r="J537" s="9" t="s">
        <v>150</v>
      </c>
      <c r="K537" s="9"/>
      <c r="L537" s="9"/>
      <c r="M537" s="9">
        <v>22</v>
      </c>
      <c r="N537" s="38">
        <v>42931</v>
      </c>
      <c r="O537" s="32">
        <f t="shared" si="34"/>
        <v>18</v>
      </c>
      <c r="P537" s="9">
        <v>591611</v>
      </c>
      <c r="Q537" s="9" t="s">
        <v>1224</v>
      </c>
      <c r="R537" s="7"/>
      <c r="S537" s="9">
        <v>0</v>
      </c>
      <c r="T537" s="12">
        <v>0</v>
      </c>
      <c r="U537" s="9">
        <v>1</v>
      </c>
      <c r="V537">
        <f t="shared" si="0"/>
        <v>2016</v>
      </c>
      <c r="W537">
        <f t="shared" si="1"/>
        <v>1</v>
      </c>
      <c r="X537">
        <f t="shared" si="2"/>
        <v>1</v>
      </c>
      <c r="AJ537" s="13"/>
      <c r="AK537" s="14"/>
      <c r="AP537" s="13"/>
      <c r="AQ537" s="14"/>
      <c r="AT537" t="e">
        <f>VLOOKUP(A537,'Repeat TJ List'!A:A,1,FALSE)</f>
        <v>#N/A</v>
      </c>
    </row>
    <row r="538" spans="1:46" ht="13">
      <c r="A538" s="7" t="s">
        <v>1225</v>
      </c>
      <c r="B538" s="78" t="str">
        <f t="shared" si="35"/>
        <v>Devin</v>
      </c>
      <c r="C538" s="78" t="str">
        <f t="shared" si="36"/>
        <v>Conn</v>
      </c>
      <c r="D538" s="78" t="str">
        <f t="shared" si="37"/>
        <v>connde</v>
      </c>
      <c r="E538" s="8">
        <v>42370</v>
      </c>
      <c r="F538" s="9" t="s">
        <v>121</v>
      </c>
      <c r="G538" s="9" t="s">
        <v>158</v>
      </c>
      <c r="H538" s="9" t="s">
        <v>37</v>
      </c>
      <c r="I538" s="9" t="s">
        <v>38</v>
      </c>
      <c r="J538" s="9" t="s">
        <v>39</v>
      </c>
      <c r="K538" s="9" t="s">
        <v>58</v>
      </c>
      <c r="L538" s="9" t="s">
        <v>1226</v>
      </c>
      <c r="M538" s="9">
        <v>19</v>
      </c>
      <c r="N538" s="38">
        <v>43271</v>
      </c>
      <c r="O538" s="32">
        <f t="shared" si="34"/>
        <v>30</v>
      </c>
      <c r="P538" s="9">
        <v>681958</v>
      </c>
      <c r="Q538" s="9" t="s">
        <v>1227</v>
      </c>
      <c r="R538" s="7"/>
      <c r="S538" s="9">
        <v>0</v>
      </c>
      <c r="T538" s="12">
        <v>0</v>
      </c>
      <c r="U538" s="9">
        <v>1</v>
      </c>
      <c r="V538">
        <f t="shared" si="0"/>
        <v>2016</v>
      </c>
      <c r="W538">
        <f t="shared" si="1"/>
        <v>1</v>
      </c>
      <c r="X538">
        <f t="shared" si="2"/>
        <v>1</v>
      </c>
      <c r="AJ538" s="13"/>
      <c r="AK538" s="14"/>
      <c r="AP538" s="13"/>
      <c r="AQ538" s="14"/>
      <c r="AT538" t="e">
        <f>VLOOKUP(A538,'Repeat TJ List'!A:A,1,FALSE)</f>
        <v>#N/A</v>
      </c>
    </row>
    <row r="539" spans="1:46" ht="13">
      <c r="A539" s="7" t="s">
        <v>1228</v>
      </c>
      <c r="B539" s="78" t="str">
        <f t="shared" si="35"/>
        <v>Joseph</v>
      </c>
      <c r="C539" s="78" t="str">
        <f t="shared" si="36"/>
        <v>Markus</v>
      </c>
      <c r="D539" s="78" t="str">
        <f t="shared" si="37"/>
        <v>markujo</v>
      </c>
      <c r="E539" s="8">
        <v>42370</v>
      </c>
      <c r="F539" s="9" t="s">
        <v>329</v>
      </c>
      <c r="G539" s="9" t="s">
        <v>128</v>
      </c>
      <c r="H539" s="9" t="s">
        <v>37</v>
      </c>
      <c r="I539" s="9" t="s">
        <v>53</v>
      </c>
      <c r="J539" s="9" t="s">
        <v>39</v>
      </c>
      <c r="K539" s="9" t="s">
        <v>58</v>
      </c>
      <c r="L539" s="9" t="s">
        <v>1229</v>
      </c>
      <c r="M539" s="9">
        <v>20</v>
      </c>
      <c r="N539" s="38">
        <v>42912</v>
      </c>
      <c r="O539" s="32">
        <f t="shared" ref="O539:O602" si="38">IF(N539&gt;0,ROUND(((N539-E539)/365)*12,0),"")</f>
        <v>18</v>
      </c>
      <c r="P539" s="9">
        <v>664841</v>
      </c>
      <c r="Q539" s="9" t="s">
        <v>1230</v>
      </c>
      <c r="R539" s="7"/>
      <c r="S539" s="9">
        <v>0</v>
      </c>
      <c r="T539" s="12">
        <v>0</v>
      </c>
      <c r="U539" s="9">
        <v>1</v>
      </c>
      <c r="V539">
        <f t="shared" si="0"/>
        <v>2016</v>
      </c>
      <c r="W539">
        <f t="shared" si="1"/>
        <v>1</v>
      </c>
      <c r="X539">
        <f t="shared" si="2"/>
        <v>1</v>
      </c>
      <c r="AJ539" s="13"/>
      <c r="AK539" s="14"/>
      <c r="AP539" s="13"/>
      <c r="AQ539" s="14"/>
      <c r="AT539" t="e">
        <f>VLOOKUP(A539,'Repeat TJ List'!A:A,1,FALSE)</f>
        <v>#N/A</v>
      </c>
    </row>
    <row r="540" spans="1:46" ht="13">
      <c r="A540" s="7" t="s">
        <v>1231</v>
      </c>
      <c r="B540" s="78" t="str">
        <f t="shared" si="35"/>
        <v>Austin</v>
      </c>
      <c r="C540" s="78" t="str">
        <f t="shared" si="36"/>
        <v>Lambright</v>
      </c>
      <c r="D540" s="78" t="str">
        <f t="shared" si="37"/>
        <v>lambrau</v>
      </c>
      <c r="E540" s="8">
        <v>42370</v>
      </c>
      <c r="F540" s="9" t="s">
        <v>329</v>
      </c>
      <c r="G540" s="9" t="s">
        <v>63</v>
      </c>
      <c r="H540" s="9" t="s">
        <v>37</v>
      </c>
      <c r="I540" s="9" t="s">
        <v>53</v>
      </c>
      <c r="J540" s="9" t="s">
        <v>39</v>
      </c>
      <c r="K540" s="9" t="s">
        <v>74</v>
      </c>
      <c r="L540" s="9" t="s">
        <v>1232</v>
      </c>
      <c r="M540" s="9">
        <v>21</v>
      </c>
      <c r="N540" s="38">
        <v>43271</v>
      </c>
      <c r="O540" s="32">
        <f t="shared" si="38"/>
        <v>30</v>
      </c>
      <c r="P540" s="9">
        <v>681022</v>
      </c>
      <c r="Q540" s="9" t="s">
        <v>1233</v>
      </c>
      <c r="R540" s="7"/>
      <c r="S540" s="9">
        <v>0</v>
      </c>
      <c r="T540" s="12">
        <v>0</v>
      </c>
      <c r="U540" s="9">
        <v>1</v>
      </c>
      <c r="V540">
        <f t="shared" si="0"/>
        <v>2016</v>
      </c>
      <c r="W540">
        <f t="shared" si="1"/>
        <v>1</v>
      </c>
      <c r="X540">
        <f t="shared" si="2"/>
        <v>1</v>
      </c>
      <c r="AJ540" s="13"/>
      <c r="AK540" s="14"/>
      <c r="AP540" s="13"/>
      <c r="AQ540" s="14"/>
      <c r="AT540" t="e">
        <f>VLOOKUP(A540,'Repeat TJ List'!A:A,1,FALSE)</f>
        <v>#N/A</v>
      </c>
    </row>
    <row r="541" spans="1:46" ht="13">
      <c r="A541" s="7" t="s">
        <v>1234</v>
      </c>
      <c r="B541" s="78" t="str">
        <f t="shared" si="35"/>
        <v>Julian</v>
      </c>
      <c r="C541" s="78" t="str">
        <f t="shared" si="36"/>
        <v>Smith</v>
      </c>
      <c r="D541" s="78" t="str">
        <f t="shared" si="37"/>
        <v>smithju</v>
      </c>
      <c r="E541" s="15">
        <v>42370</v>
      </c>
      <c r="F541" s="9" t="s">
        <v>306</v>
      </c>
      <c r="G541" s="9" t="s">
        <v>63</v>
      </c>
      <c r="H541" s="9" t="s">
        <v>37</v>
      </c>
      <c r="I541" s="9" t="s">
        <v>53</v>
      </c>
      <c r="J541" s="9" t="s">
        <v>39</v>
      </c>
      <c r="K541" s="9" t="s">
        <v>152</v>
      </c>
      <c r="L541" s="9" t="s">
        <v>1235</v>
      </c>
      <c r="M541" s="9">
        <v>19</v>
      </c>
      <c r="N541" s="38">
        <v>43634</v>
      </c>
      <c r="O541" s="32">
        <f t="shared" si="38"/>
        <v>42</v>
      </c>
      <c r="P541" s="9">
        <v>681886</v>
      </c>
      <c r="Q541" s="9" t="s">
        <v>1236</v>
      </c>
      <c r="R541" s="7"/>
      <c r="S541" s="9">
        <v>0</v>
      </c>
      <c r="T541" s="12">
        <v>0</v>
      </c>
      <c r="U541" s="9">
        <v>1</v>
      </c>
      <c r="V541">
        <f t="shared" si="0"/>
        <v>2016</v>
      </c>
      <c r="W541">
        <f t="shared" si="1"/>
        <v>1</v>
      </c>
      <c r="X541">
        <f t="shared" si="2"/>
        <v>1</v>
      </c>
      <c r="AJ541" s="13"/>
      <c r="AK541" s="14"/>
      <c r="AP541" s="13"/>
      <c r="AQ541" s="14"/>
      <c r="AT541" t="e">
        <f>VLOOKUP(A541,'Repeat TJ List'!A:A,1,FALSE)</f>
        <v>#N/A</v>
      </c>
    </row>
    <row r="542" spans="1:46" ht="13">
      <c r="A542" s="7" t="s">
        <v>1237</v>
      </c>
      <c r="B542" s="78" t="str">
        <f t="shared" si="35"/>
        <v>Aaron</v>
      </c>
      <c r="C542" s="78" t="str">
        <f t="shared" si="36"/>
        <v>Ochsenbein</v>
      </c>
      <c r="D542" s="78" t="str">
        <f t="shared" si="37"/>
        <v>ochseaa</v>
      </c>
      <c r="E542" s="15">
        <v>42370</v>
      </c>
      <c r="F542" s="9" t="s">
        <v>306</v>
      </c>
      <c r="G542" s="9" t="s">
        <v>63</v>
      </c>
      <c r="H542" s="9" t="s">
        <v>37</v>
      </c>
      <c r="I542" s="9" t="s">
        <v>38</v>
      </c>
      <c r="J542" s="9" t="s">
        <v>39</v>
      </c>
      <c r="K542" s="9" t="s">
        <v>337</v>
      </c>
      <c r="L542" s="9" t="s">
        <v>1238</v>
      </c>
      <c r="M542" s="9">
        <v>20</v>
      </c>
      <c r="N542" s="38">
        <v>43647</v>
      </c>
      <c r="O542" s="32">
        <f t="shared" si="38"/>
        <v>42</v>
      </c>
      <c r="P542" s="9">
        <v>684604</v>
      </c>
      <c r="Q542" s="9" t="s">
        <v>1239</v>
      </c>
      <c r="R542" s="7"/>
      <c r="S542" s="9">
        <v>0</v>
      </c>
      <c r="T542" s="12">
        <v>0</v>
      </c>
      <c r="U542" s="9">
        <v>1</v>
      </c>
      <c r="V542">
        <f t="shared" si="0"/>
        <v>2016</v>
      </c>
      <c r="W542">
        <f t="shared" si="1"/>
        <v>1</v>
      </c>
      <c r="X542">
        <f t="shared" si="2"/>
        <v>1</v>
      </c>
      <c r="AJ542" s="13"/>
      <c r="AK542" s="14"/>
      <c r="AP542" s="13"/>
      <c r="AQ542" s="14"/>
      <c r="AT542" t="e">
        <f>VLOOKUP(A542,'Repeat TJ List'!A:A,1,FALSE)</f>
        <v>#N/A</v>
      </c>
    </row>
    <row r="543" spans="1:46" ht="13">
      <c r="A543" s="7" t="s">
        <v>1240</v>
      </c>
      <c r="B543" s="78" t="str">
        <f t="shared" si="35"/>
        <v>Ethan</v>
      </c>
      <c r="C543" s="78" t="str">
        <f t="shared" si="36"/>
        <v>Small</v>
      </c>
      <c r="D543" s="78" t="str">
        <f t="shared" si="37"/>
        <v>smallet</v>
      </c>
      <c r="E543" s="8">
        <v>42370</v>
      </c>
      <c r="F543" s="9" t="s">
        <v>127</v>
      </c>
      <c r="G543" s="9" t="s">
        <v>63</v>
      </c>
      <c r="H543" s="9" t="s">
        <v>37</v>
      </c>
      <c r="I543" s="9" t="s">
        <v>53</v>
      </c>
      <c r="J543" s="9" t="s">
        <v>39</v>
      </c>
      <c r="K543" s="9" t="s">
        <v>312</v>
      </c>
      <c r="L543" s="9" t="s">
        <v>105</v>
      </c>
      <c r="M543" s="9">
        <v>19</v>
      </c>
      <c r="N543" s="38">
        <v>43665</v>
      </c>
      <c r="O543" s="32">
        <f t="shared" si="38"/>
        <v>43</v>
      </c>
      <c r="P543" s="9">
        <v>663629</v>
      </c>
      <c r="Q543" s="9" t="s">
        <v>1241</v>
      </c>
      <c r="R543" s="7"/>
      <c r="S543" s="9">
        <v>0</v>
      </c>
      <c r="T543" s="12">
        <v>0</v>
      </c>
      <c r="U543" s="9">
        <v>1</v>
      </c>
      <c r="V543">
        <f t="shared" si="0"/>
        <v>2016</v>
      </c>
      <c r="W543">
        <f t="shared" si="1"/>
        <v>1</v>
      </c>
      <c r="X543">
        <f t="shared" si="2"/>
        <v>1</v>
      </c>
      <c r="AJ543" s="13"/>
      <c r="AK543" s="14"/>
      <c r="AP543" s="13"/>
      <c r="AQ543" s="14"/>
      <c r="AT543" t="e">
        <f>VLOOKUP(A543,'Repeat TJ List'!A:A,1,FALSE)</f>
        <v>#N/A</v>
      </c>
    </row>
    <row r="544" spans="1:46" ht="13">
      <c r="A544" s="7" t="s">
        <v>1242</v>
      </c>
      <c r="B544" s="78" t="str">
        <f t="shared" si="35"/>
        <v>Jordan</v>
      </c>
      <c r="C544" s="78" t="str">
        <f t="shared" si="36"/>
        <v>Gore</v>
      </c>
      <c r="D544" s="78" t="str">
        <f t="shared" si="37"/>
        <v>gorejo</v>
      </c>
      <c r="E544" s="8">
        <v>42370</v>
      </c>
      <c r="F544" s="9" t="s">
        <v>73</v>
      </c>
      <c r="G544" s="9" t="s">
        <v>63</v>
      </c>
      <c r="H544" s="9" t="s">
        <v>274</v>
      </c>
      <c r="I544" s="9" t="s">
        <v>38</v>
      </c>
      <c r="J544" s="9" t="s">
        <v>39</v>
      </c>
      <c r="K544" s="9" t="s">
        <v>415</v>
      </c>
      <c r="L544" s="9" t="s">
        <v>1243</v>
      </c>
      <c r="M544" s="9">
        <v>21</v>
      </c>
      <c r="N544" s="38">
        <v>42911</v>
      </c>
      <c r="O544" s="32">
        <f t="shared" si="38"/>
        <v>18</v>
      </c>
      <c r="P544" s="9">
        <v>641625</v>
      </c>
      <c r="Q544" s="9" t="s">
        <v>1244</v>
      </c>
      <c r="R544" s="7"/>
      <c r="S544" s="9">
        <v>0</v>
      </c>
      <c r="T544" s="12">
        <v>0</v>
      </c>
      <c r="U544" s="9">
        <v>1</v>
      </c>
      <c r="V544">
        <f t="shared" si="0"/>
        <v>2016</v>
      </c>
      <c r="W544">
        <f t="shared" si="1"/>
        <v>1</v>
      </c>
      <c r="X544">
        <f t="shared" si="2"/>
        <v>1</v>
      </c>
      <c r="AJ544" s="13"/>
      <c r="AK544" s="14"/>
      <c r="AP544" s="13"/>
      <c r="AQ544" s="14"/>
      <c r="AT544" t="e">
        <f>VLOOKUP(A544,'Repeat TJ List'!A:A,1,FALSE)</f>
        <v>#N/A</v>
      </c>
    </row>
    <row r="545" spans="1:46" ht="13">
      <c r="A545" s="7" t="s">
        <v>1245</v>
      </c>
      <c r="B545" s="78" t="str">
        <f t="shared" si="35"/>
        <v>Michel</v>
      </c>
      <c r="C545" s="78" t="str">
        <f t="shared" si="36"/>
        <v>Otanez</v>
      </c>
      <c r="D545" s="78" t="str">
        <f t="shared" si="37"/>
        <v>otanemi</v>
      </c>
      <c r="E545" s="8">
        <v>42370</v>
      </c>
      <c r="F545" s="9" t="s">
        <v>70</v>
      </c>
      <c r="G545" s="9" t="s">
        <v>128</v>
      </c>
      <c r="H545" s="9" t="s">
        <v>37</v>
      </c>
      <c r="I545" s="9" t="s">
        <v>38</v>
      </c>
      <c r="J545" s="9" t="s">
        <v>108</v>
      </c>
      <c r="K545" s="9"/>
      <c r="L545" s="9"/>
      <c r="M545" s="9">
        <v>18</v>
      </c>
      <c r="N545" s="38">
        <v>43270</v>
      </c>
      <c r="O545" s="32">
        <f t="shared" si="38"/>
        <v>30</v>
      </c>
      <c r="P545" s="9">
        <v>671305</v>
      </c>
      <c r="Q545" s="9" t="s">
        <v>1246</v>
      </c>
      <c r="R545" s="7"/>
      <c r="S545" s="9">
        <v>0</v>
      </c>
      <c r="T545" s="12">
        <v>0</v>
      </c>
      <c r="U545" s="9">
        <v>1</v>
      </c>
      <c r="V545">
        <f t="shared" si="0"/>
        <v>2016</v>
      </c>
      <c r="W545">
        <f t="shared" si="1"/>
        <v>1</v>
      </c>
      <c r="X545">
        <f t="shared" si="2"/>
        <v>1</v>
      </c>
      <c r="AJ545" s="13"/>
      <c r="AK545" s="14"/>
      <c r="AP545" s="13"/>
      <c r="AQ545" s="14"/>
      <c r="AT545" t="e">
        <f>VLOOKUP(A545,'Repeat TJ List'!A:A,1,FALSE)</f>
        <v>#N/A</v>
      </c>
    </row>
    <row r="546" spans="1:46" ht="13">
      <c r="A546" s="7" t="s">
        <v>1247</v>
      </c>
      <c r="B546" s="78" t="str">
        <f t="shared" si="35"/>
        <v>Edwin</v>
      </c>
      <c r="C546" s="78" t="str">
        <f t="shared" si="36"/>
        <v>German</v>
      </c>
      <c r="D546" s="78" t="str">
        <f t="shared" si="37"/>
        <v>germaed</v>
      </c>
      <c r="E546" s="8">
        <v>42370</v>
      </c>
      <c r="F546" s="9" t="s">
        <v>70</v>
      </c>
      <c r="G546" s="9" t="s">
        <v>128</v>
      </c>
      <c r="H546" s="9" t="s">
        <v>37</v>
      </c>
      <c r="I546" s="9" t="s">
        <v>38</v>
      </c>
      <c r="J546" s="9" t="s">
        <v>108</v>
      </c>
      <c r="K546" s="9"/>
      <c r="L546" s="9"/>
      <c r="M546" s="9">
        <v>23</v>
      </c>
      <c r="N546" s="38">
        <v>42928</v>
      </c>
      <c r="O546" s="32">
        <f t="shared" si="38"/>
        <v>18</v>
      </c>
      <c r="P546" s="9">
        <v>660424</v>
      </c>
      <c r="Q546" s="9" t="s">
        <v>1248</v>
      </c>
      <c r="R546" s="7"/>
      <c r="S546" s="9">
        <v>0</v>
      </c>
      <c r="T546" s="12">
        <v>0</v>
      </c>
      <c r="U546" s="9">
        <v>1</v>
      </c>
      <c r="V546">
        <f t="shared" si="0"/>
        <v>2016</v>
      </c>
      <c r="W546">
        <f t="shared" si="1"/>
        <v>1</v>
      </c>
      <c r="X546">
        <f t="shared" si="2"/>
        <v>1</v>
      </c>
      <c r="AJ546" s="13"/>
      <c r="AK546" s="14"/>
      <c r="AP546" s="13"/>
      <c r="AQ546" s="14"/>
      <c r="AT546" t="e">
        <f>VLOOKUP(A546,'Repeat TJ List'!A:A,1,FALSE)</f>
        <v>#N/A</v>
      </c>
    </row>
    <row r="547" spans="1:46" ht="13">
      <c r="A547" s="7" t="s">
        <v>1249</v>
      </c>
      <c r="B547" s="78" t="str">
        <f t="shared" si="35"/>
        <v>Ty</v>
      </c>
      <c r="C547" s="78" t="str">
        <f t="shared" si="36"/>
        <v>Hensley</v>
      </c>
      <c r="D547" s="78" t="str">
        <f t="shared" si="37"/>
        <v>henslty</v>
      </c>
      <c r="E547" s="8">
        <v>42370</v>
      </c>
      <c r="F547" s="9" t="s">
        <v>107</v>
      </c>
      <c r="G547" s="9" t="s">
        <v>165</v>
      </c>
      <c r="H547" s="9" t="s">
        <v>37</v>
      </c>
      <c r="I547" s="9" t="s">
        <v>38</v>
      </c>
      <c r="J547" s="9" t="s">
        <v>39</v>
      </c>
      <c r="K547" s="9" t="s">
        <v>122</v>
      </c>
      <c r="L547" s="9"/>
      <c r="M547" s="9">
        <v>22</v>
      </c>
      <c r="N547" s="26"/>
      <c r="O547" s="32" t="str">
        <f t="shared" si="38"/>
        <v/>
      </c>
      <c r="P547" s="9">
        <v>544621</v>
      </c>
      <c r="Q547" s="9" t="s">
        <v>1250</v>
      </c>
      <c r="R547" s="7"/>
      <c r="S547" s="9">
        <v>0</v>
      </c>
      <c r="T547" s="12">
        <v>0</v>
      </c>
      <c r="U547" s="9">
        <v>0</v>
      </c>
      <c r="V547">
        <f t="shared" si="0"/>
        <v>2016</v>
      </c>
      <c r="W547">
        <f t="shared" si="1"/>
        <v>1</v>
      </c>
      <c r="X547">
        <f t="shared" si="2"/>
        <v>1</v>
      </c>
      <c r="AJ547" s="13"/>
      <c r="AK547" s="14"/>
      <c r="AP547" s="13"/>
      <c r="AQ547" s="14"/>
      <c r="AT547" t="str">
        <f>VLOOKUP(A547,'Repeat TJ List'!A:A,1,FALSE)</f>
        <v>Ty Hensley</v>
      </c>
    </row>
    <row r="548" spans="1:46" ht="13">
      <c r="A548" s="7" t="s">
        <v>1251</v>
      </c>
      <c r="B548" s="78" t="str">
        <f t="shared" si="35"/>
        <v>Zach</v>
      </c>
      <c r="C548" s="78" t="str">
        <f t="shared" si="36"/>
        <v>Green</v>
      </c>
      <c r="D548" s="78" t="str">
        <f t="shared" si="37"/>
        <v>greenza</v>
      </c>
      <c r="E548" s="15">
        <v>42370</v>
      </c>
      <c r="F548" s="9" t="s">
        <v>124</v>
      </c>
      <c r="G548" s="9" t="s">
        <v>91</v>
      </c>
      <c r="H548" s="9" t="s">
        <v>888</v>
      </c>
      <c r="I548" s="9" t="s">
        <v>38</v>
      </c>
      <c r="J548" s="9" t="s">
        <v>39</v>
      </c>
      <c r="K548" s="9" t="s">
        <v>45</v>
      </c>
      <c r="L548" s="9"/>
      <c r="M548" s="9">
        <v>22</v>
      </c>
      <c r="N548" s="38">
        <v>43196</v>
      </c>
      <c r="O548" s="32">
        <f t="shared" si="38"/>
        <v>27</v>
      </c>
      <c r="P548" s="9">
        <v>608339</v>
      </c>
      <c r="Q548" s="9" t="s">
        <v>1252</v>
      </c>
      <c r="R548" s="7"/>
      <c r="S548" s="9">
        <v>0</v>
      </c>
      <c r="T548" s="12">
        <v>0</v>
      </c>
      <c r="U548" s="9">
        <v>1</v>
      </c>
      <c r="V548">
        <f t="shared" si="0"/>
        <v>2016</v>
      </c>
      <c r="W548">
        <f t="shared" si="1"/>
        <v>1</v>
      </c>
      <c r="X548">
        <f t="shared" si="2"/>
        <v>1</v>
      </c>
      <c r="AC548" s="15">
        <v>42913</v>
      </c>
      <c r="AJ548" s="13"/>
      <c r="AK548" s="14"/>
      <c r="AP548" s="13"/>
      <c r="AQ548" s="14"/>
      <c r="AT548" t="e">
        <f>VLOOKUP(A548,'Repeat TJ List'!A:A,1,FALSE)</f>
        <v>#N/A</v>
      </c>
    </row>
    <row r="549" spans="1:46" ht="13">
      <c r="A549" s="7" t="s">
        <v>1253</v>
      </c>
      <c r="B549" s="78" t="str">
        <f t="shared" si="35"/>
        <v>Grant</v>
      </c>
      <c r="C549" s="78" t="str">
        <f t="shared" si="36"/>
        <v>Dyer</v>
      </c>
      <c r="D549" s="78" t="str">
        <f t="shared" si="37"/>
        <v>dyergr</v>
      </c>
      <c r="E549" s="15">
        <v>42370</v>
      </c>
      <c r="F549" s="9" t="s">
        <v>124</v>
      </c>
      <c r="G549" s="9" t="s">
        <v>115</v>
      </c>
      <c r="H549" s="9" t="s">
        <v>37</v>
      </c>
      <c r="I549" s="9" t="s">
        <v>38</v>
      </c>
      <c r="J549" s="9" t="s">
        <v>39</v>
      </c>
      <c r="K549" s="9" t="s">
        <v>45</v>
      </c>
      <c r="L549" s="9" t="s">
        <v>621</v>
      </c>
      <c r="M549" s="9">
        <v>20</v>
      </c>
      <c r="N549" s="38">
        <v>43269</v>
      </c>
      <c r="O549" s="32">
        <f t="shared" si="38"/>
        <v>30</v>
      </c>
      <c r="P549" s="9">
        <v>667657</v>
      </c>
      <c r="Q549" s="9" t="s">
        <v>1254</v>
      </c>
      <c r="R549" s="7"/>
      <c r="S549" s="9">
        <v>0</v>
      </c>
      <c r="T549" s="12">
        <v>0</v>
      </c>
      <c r="U549" s="9">
        <v>1</v>
      </c>
      <c r="V549">
        <f t="shared" si="0"/>
        <v>2016</v>
      </c>
      <c r="W549">
        <f t="shared" si="1"/>
        <v>1</v>
      </c>
      <c r="X549">
        <f t="shared" si="2"/>
        <v>1</v>
      </c>
      <c r="AC549" s="15"/>
      <c r="AJ549" s="13"/>
      <c r="AK549" s="14"/>
      <c r="AP549" s="13"/>
      <c r="AQ549" s="14"/>
      <c r="AT549" t="e">
        <f>VLOOKUP(A549,'Repeat TJ List'!A:A,1,FALSE)</f>
        <v>#N/A</v>
      </c>
    </row>
    <row r="550" spans="1:46" ht="13">
      <c r="A550" s="7" t="s">
        <v>1255</v>
      </c>
      <c r="B550" s="78" t="str">
        <f t="shared" si="35"/>
        <v>Ryan</v>
      </c>
      <c r="C550" s="78" t="str">
        <f t="shared" si="36"/>
        <v>Valdes</v>
      </c>
      <c r="D550" s="78" t="str">
        <f t="shared" si="37"/>
        <v>valdery</v>
      </c>
      <c r="E550" s="15">
        <v>42370</v>
      </c>
      <c r="F550" s="9" t="s">
        <v>176</v>
      </c>
      <c r="G550" s="9" t="s">
        <v>63</v>
      </c>
      <c r="H550" s="9" t="s">
        <v>37</v>
      </c>
      <c r="I550" s="9" t="s">
        <v>38</v>
      </c>
      <c r="J550" s="9" t="s">
        <v>39</v>
      </c>
      <c r="K550" s="9" t="s">
        <v>58</v>
      </c>
      <c r="L550" s="9" t="s">
        <v>343</v>
      </c>
      <c r="M550" s="9">
        <v>22</v>
      </c>
      <c r="N550" s="38">
        <v>42914</v>
      </c>
      <c r="O550" s="32">
        <f t="shared" si="38"/>
        <v>18</v>
      </c>
      <c r="P550" s="9">
        <v>676964</v>
      </c>
      <c r="Q550" s="9" t="s">
        <v>1256</v>
      </c>
      <c r="R550" s="7"/>
      <c r="S550" s="9">
        <v>0</v>
      </c>
      <c r="T550" s="12">
        <v>0</v>
      </c>
      <c r="U550" s="9">
        <v>1</v>
      </c>
      <c r="V550">
        <f t="shared" si="0"/>
        <v>2016</v>
      </c>
      <c r="W550">
        <f t="shared" si="1"/>
        <v>1</v>
      </c>
      <c r="X550">
        <f t="shared" si="2"/>
        <v>1</v>
      </c>
      <c r="AC550" s="15"/>
      <c r="AJ550" s="13"/>
      <c r="AK550" s="14"/>
      <c r="AP550" s="13"/>
      <c r="AQ550" s="14"/>
      <c r="AT550" t="e">
        <f>VLOOKUP(A550,'Repeat TJ List'!A:A,1,FALSE)</f>
        <v>#N/A</v>
      </c>
    </row>
    <row r="551" spans="1:46" ht="13">
      <c r="A551" s="7" t="s">
        <v>1257</v>
      </c>
      <c r="B551" s="78" t="str">
        <f t="shared" si="35"/>
        <v>Nathan</v>
      </c>
      <c r="C551" s="78" t="str">
        <f t="shared" si="36"/>
        <v>Bannister</v>
      </c>
      <c r="D551" s="78" t="str">
        <f t="shared" si="37"/>
        <v>bannina</v>
      </c>
      <c r="E551" s="8">
        <v>42370</v>
      </c>
      <c r="F551" s="9" t="s">
        <v>100</v>
      </c>
      <c r="G551" s="9" t="s">
        <v>63</v>
      </c>
      <c r="H551" s="9" t="s">
        <v>37</v>
      </c>
      <c r="I551" s="9" t="s">
        <v>38</v>
      </c>
      <c r="J551" s="9" t="s">
        <v>39</v>
      </c>
      <c r="K551" s="9" t="s">
        <v>220</v>
      </c>
      <c r="L551" s="9" t="s">
        <v>220</v>
      </c>
      <c r="M551" s="9">
        <v>22</v>
      </c>
      <c r="N551" s="38">
        <v>42835</v>
      </c>
      <c r="O551" s="32">
        <f t="shared" si="38"/>
        <v>15</v>
      </c>
      <c r="P551" s="9">
        <v>666928</v>
      </c>
      <c r="Q551" s="9" t="s">
        <v>1258</v>
      </c>
      <c r="R551" s="7"/>
      <c r="S551" s="9">
        <v>0</v>
      </c>
      <c r="T551" s="12">
        <v>0</v>
      </c>
      <c r="U551" s="9">
        <v>1</v>
      </c>
      <c r="V551">
        <f t="shared" si="0"/>
        <v>2016</v>
      </c>
      <c r="W551">
        <f t="shared" si="1"/>
        <v>1</v>
      </c>
      <c r="X551">
        <f t="shared" si="2"/>
        <v>1</v>
      </c>
      <c r="AC551" s="15">
        <v>42835</v>
      </c>
      <c r="AJ551" s="13"/>
      <c r="AK551" s="14"/>
      <c r="AP551" s="13"/>
      <c r="AQ551" s="14"/>
      <c r="AT551" t="e">
        <f>VLOOKUP(A551,'Repeat TJ List'!A:A,1,FALSE)</f>
        <v>#N/A</v>
      </c>
    </row>
    <row r="552" spans="1:46" ht="13">
      <c r="A552" s="7" t="s">
        <v>1259</v>
      </c>
      <c r="B552" s="78" t="str">
        <f t="shared" si="35"/>
        <v>Luis</v>
      </c>
      <c r="C552" s="78" t="str">
        <f t="shared" si="36"/>
        <v>Amaya</v>
      </c>
      <c r="D552" s="78" t="str">
        <f t="shared" si="37"/>
        <v>amayalu</v>
      </c>
      <c r="E552" s="8">
        <v>42370</v>
      </c>
      <c r="F552" s="9" t="s">
        <v>78</v>
      </c>
      <c r="G552" s="9" t="s">
        <v>128</v>
      </c>
      <c r="H552" s="9" t="s">
        <v>37</v>
      </c>
      <c r="I552" s="9" t="s">
        <v>53</v>
      </c>
      <c r="J552" s="9" t="s">
        <v>150</v>
      </c>
      <c r="K552" s="9"/>
      <c r="L552" s="9"/>
      <c r="M552" s="9">
        <v>17</v>
      </c>
      <c r="N552" s="38">
        <v>43271</v>
      </c>
      <c r="O552" s="32">
        <f t="shared" si="38"/>
        <v>30</v>
      </c>
      <c r="P552" s="9">
        <v>661156</v>
      </c>
      <c r="Q552" s="9" t="s">
        <v>1260</v>
      </c>
      <c r="R552" s="7"/>
      <c r="S552" s="9">
        <v>0</v>
      </c>
      <c r="T552" s="12">
        <v>0</v>
      </c>
      <c r="U552" s="9">
        <v>1</v>
      </c>
      <c r="V552">
        <f t="shared" si="0"/>
        <v>2016</v>
      </c>
      <c r="W552">
        <f t="shared" si="1"/>
        <v>1</v>
      </c>
      <c r="X552">
        <f t="shared" si="2"/>
        <v>1</v>
      </c>
      <c r="AC552" s="15">
        <v>43271</v>
      </c>
      <c r="AJ552" s="13"/>
      <c r="AK552" s="14"/>
      <c r="AP552" s="13"/>
      <c r="AQ552" s="14"/>
      <c r="AT552" t="e">
        <f>VLOOKUP(A552,'Repeat TJ List'!A:A,1,FALSE)</f>
        <v>#N/A</v>
      </c>
    </row>
    <row r="553" spans="1:46" ht="13">
      <c r="A553" s="7" t="s">
        <v>1261</v>
      </c>
      <c r="B553" s="78" t="str">
        <f t="shared" si="35"/>
        <v>Evan</v>
      </c>
      <c r="C553" s="78" t="str">
        <f t="shared" si="36"/>
        <v>Van Hoosier</v>
      </c>
      <c r="D553" s="78" t="str">
        <f t="shared" si="37"/>
        <v>van hev</v>
      </c>
      <c r="E553" s="8">
        <v>42370</v>
      </c>
      <c r="F553" s="9" t="s">
        <v>211</v>
      </c>
      <c r="G553" s="9" t="s">
        <v>84</v>
      </c>
      <c r="H553" s="9" t="s">
        <v>160</v>
      </c>
      <c r="I553" s="9" t="s">
        <v>38</v>
      </c>
      <c r="J553" s="9" t="s">
        <v>39</v>
      </c>
      <c r="K553" s="9" t="s">
        <v>173</v>
      </c>
      <c r="L553" s="9" t="s">
        <v>1262</v>
      </c>
      <c r="M553" s="9">
        <v>22</v>
      </c>
      <c r="N553" s="38"/>
      <c r="O553" s="32" t="str">
        <f t="shared" si="38"/>
        <v/>
      </c>
      <c r="P553" s="9">
        <v>621556</v>
      </c>
      <c r="Q553" s="9" t="s">
        <v>1263</v>
      </c>
      <c r="R553" s="7"/>
      <c r="S553" s="9">
        <v>0</v>
      </c>
      <c r="T553" s="12">
        <v>0</v>
      </c>
      <c r="U553" s="9">
        <v>0</v>
      </c>
      <c r="V553">
        <f t="shared" si="0"/>
        <v>2016</v>
      </c>
      <c r="W553">
        <f t="shared" si="1"/>
        <v>1</v>
      </c>
      <c r="X553">
        <f t="shared" si="2"/>
        <v>1</v>
      </c>
      <c r="AC553" s="15">
        <v>42912</v>
      </c>
      <c r="AJ553" s="13"/>
      <c r="AK553" s="14"/>
      <c r="AP553" s="13"/>
      <c r="AQ553" s="14"/>
      <c r="AT553" t="e">
        <f>VLOOKUP(A553,'Repeat TJ List'!A:A,1,FALSE)</f>
        <v>#N/A</v>
      </c>
    </row>
    <row r="554" spans="1:46" ht="13">
      <c r="A554" s="7" t="s">
        <v>1264</v>
      </c>
      <c r="B554" s="78" t="str">
        <f t="shared" si="35"/>
        <v>Cole</v>
      </c>
      <c r="C554" s="78" t="str">
        <f t="shared" si="36"/>
        <v>Uvila</v>
      </c>
      <c r="D554" s="78" t="str">
        <f t="shared" si="37"/>
        <v>uvilaco</v>
      </c>
      <c r="E554" s="15">
        <v>42370</v>
      </c>
      <c r="F554" s="9" t="s">
        <v>211</v>
      </c>
      <c r="G554" s="9" t="s">
        <v>63</v>
      </c>
      <c r="H554" s="9" t="s">
        <v>37</v>
      </c>
      <c r="I554" s="9" t="s">
        <v>38</v>
      </c>
      <c r="J554" s="9" t="s">
        <v>39</v>
      </c>
      <c r="K554" s="9" t="s">
        <v>74</v>
      </c>
      <c r="L554" s="9" t="s">
        <v>1265</v>
      </c>
      <c r="M554" s="9">
        <v>22</v>
      </c>
      <c r="N554" s="38">
        <v>43269</v>
      </c>
      <c r="O554" s="32">
        <f t="shared" si="38"/>
        <v>30</v>
      </c>
      <c r="P554" s="9">
        <v>664114</v>
      </c>
      <c r="Q554" s="9" t="s">
        <v>1266</v>
      </c>
      <c r="R554" s="7"/>
      <c r="S554" s="9">
        <v>0</v>
      </c>
      <c r="T554" s="12">
        <v>0</v>
      </c>
      <c r="U554" s="9">
        <v>1</v>
      </c>
      <c r="V554">
        <f t="shared" si="0"/>
        <v>2016</v>
      </c>
      <c r="W554">
        <f t="shared" si="1"/>
        <v>1</v>
      </c>
      <c r="X554">
        <f t="shared" si="2"/>
        <v>1</v>
      </c>
      <c r="AC554" s="15"/>
      <c r="AJ554" s="13"/>
      <c r="AK554" s="14"/>
      <c r="AP554" s="13"/>
      <c r="AQ554" s="14"/>
      <c r="AT554" t="e">
        <f>VLOOKUP(A554,'Repeat TJ List'!A:A,1,FALSE)</f>
        <v>#N/A</v>
      </c>
    </row>
    <row r="555" spans="1:46" ht="13">
      <c r="A555" s="7" t="s">
        <v>1267</v>
      </c>
      <c r="B555" s="78" t="str">
        <f t="shared" si="35"/>
        <v>Travis</v>
      </c>
      <c r="C555" s="78" t="str">
        <f t="shared" si="36"/>
        <v>Bergen</v>
      </c>
      <c r="D555" s="78" t="str">
        <f t="shared" si="37"/>
        <v>bergetr</v>
      </c>
      <c r="E555" s="15">
        <v>42370</v>
      </c>
      <c r="F555" s="9" t="s">
        <v>114</v>
      </c>
      <c r="G555" s="9" t="s">
        <v>165</v>
      </c>
      <c r="H555" s="9" t="s">
        <v>37</v>
      </c>
      <c r="I555" s="9" t="s">
        <v>53</v>
      </c>
      <c r="J555" s="9" t="s">
        <v>39</v>
      </c>
      <c r="K555" s="9" t="s">
        <v>203</v>
      </c>
      <c r="L555" s="9" t="s">
        <v>579</v>
      </c>
      <c r="M555" s="9">
        <v>22</v>
      </c>
      <c r="N555" s="38">
        <v>42964</v>
      </c>
      <c r="O555" s="32">
        <f t="shared" si="38"/>
        <v>20</v>
      </c>
      <c r="P555" s="9">
        <v>664157</v>
      </c>
      <c r="Q555" s="9">
        <v>18581</v>
      </c>
      <c r="R555" s="7"/>
      <c r="S555" s="9">
        <v>0</v>
      </c>
      <c r="T555" s="12">
        <v>0</v>
      </c>
      <c r="U555" s="9">
        <v>1</v>
      </c>
      <c r="V555">
        <f t="shared" si="0"/>
        <v>2016</v>
      </c>
      <c r="W555">
        <f t="shared" si="1"/>
        <v>1</v>
      </c>
      <c r="X555">
        <f t="shared" si="2"/>
        <v>1</v>
      </c>
      <c r="AC555" s="15">
        <v>42941</v>
      </c>
      <c r="AJ555" s="13"/>
      <c r="AK555" s="14"/>
      <c r="AP555" s="13"/>
      <c r="AQ555" s="14"/>
      <c r="AT555" t="e">
        <f>VLOOKUP(A555,'Repeat TJ List'!A:A,1,FALSE)</f>
        <v>#N/A</v>
      </c>
    </row>
    <row r="556" spans="1:46" ht="13">
      <c r="A556" s="7" t="s">
        <v>1268</v>
      </c>
      <c r="B556" s="78" t="str">
        <f t="shared" si="35"/>
        <v>Nick</v>
      </c>
      <c r="C556" s="78" t="str">
        <f t="shared" si="36"/>
        <v>Allgeyer</v>
      </c>
      <c r="D556" s="78" t="str">
        <f t="shared" si="37"/>
        <v>allgeni</v>
      </c>
      <c r="E556" s="15">
        <v>42370</v>
      </c>
      <c r="F556" s="9" t="s">
        <v>114</v>
      </c>
      <c r="G556" s="9" t="s">
        <v>63</v>
      </c>
      <c r="H556" s="9" t="s">
        <v>37</v>
      </c>
      <c r="I556" s="9" t="s">
        <v>53</v>
      </c>
      <c r="J556" s="9" t="s">
        <v>39</v>
      </c>
      <c r="K556" s="9" t="s">
        <v>553</v>
      </c>
      <c r="L556" s="9" t="s">
        <v>154</v>
      </c>
      <c r="M556" s="9">
        <v>20</v>
      </c>
      <c r="N556" s="38">
        <v>43267</v>
      </c>
      <c r="O556" s="32">
        <f t="shared" si="38"/>
        <v>29</v>
      </c>
      <c r="P556" s="9">
        <v>680430</v>
      </c>
      <c r="Q556" s="9" t="s">
        <v>1269</v>
      </c>
      <c r="R556" s="7"/>
      <c r="S556" s="9">
        <v>0</v>
      </c>
      <c r="T556" s="12">
        <v>0</v>
      </c>
      <c r="U556" s="9">
        <v>1</v>
      </c>
      <c r="V556">
        <f t="shared" si="0"/>
        <v>2016</v>
      </c>
      <c r="W556">
        <f t="shared" si="1"/>
        <v>1</v>
      </c>
      <c r="X556">
        <f t="shared" si="2"/>
        <v>1</v>
      </c>
      <c r="AC556" s="15"/>
      <c r="AJ556" s="13"/>
      <c r="AK556" s="14"/>
      <c r="AP556" s="13"/>
      <c r="AQ556" s="14"/>
      <c r="AT556" t="e">
        <f>VLOOKUP(A556,'Repeat TJ List'!A:A,1,FALSE)</f>
        <v>#N/A</v>
      </c>
    </row>
    <row r="557" spans="1:46" ht="13">
      <c r="A557" s="7" t="s">
        <v>1270</v>
      </c>
      <c r="B557" s="78" t="str">
        <f t="shared" si="35"/>
        <v>Jackson</v>
      </c>
      <c r="C557" s="78" t="str">
        <f t="shared" si="36"/>
        <v>Stoeckinger</v>
      </c>
      <c r="D557" s="78" t="str">
        <f t="shared" si="37"/>
        <v>stoecja</v>
      </c>
      <c r="E557" s="15">
        <v>42370</v>
      </c>
      <c r="F557" s="9" t="s">
        <v>317</v>
      </c>
      <c r="G557" s="9" t="s">
        <v>63</v>
      </c>
      <c r="H557" s="9" t="s">
        <v>37</v>
      </c>
      <c r="I557" s="9" t="s">
        <v>53</v>
      </c>
      <c r="J557" s="9" t="s">
        <v>39</v>
      </c>
      <c r="K557" s="9" t="s">
        <v>337</v>
      </c>
      <c r="L557" s="9" t="s">
        <v>174</v>
      </c>
      <c r="M557" s="9">
        <v>20</v>
      </c>
      <c r="N557" s="38">
        <v>43199</v>
      </c>
      <c r="O557" s="32">
        <f t="shared" si="38"/>
        <v>27</v>
      </c>
      <c r="P557" s="9">
        <v>676687</v>
      </c>
      <c r="Q557" s="9" t="s">
        <v>1271</v>
      </c>
      <c r="R557" s="7"/>
      <c r="S557" s="9">
        <v>0</v>
      </c>
      <c r="T557" s="12">
        <v>0</v>
      </c>
      <c r="U557" s="9">
        <v>1</v>
      </c>
      <c r="V557">
        <f t="shared" si="0"/>
        <v>2016</v>
      </c>
      <c r="W557">
        <f t="shared" si="1"/>
        <v>1</v>
      </c>
      <c r="X557">
        <f t="shared" si="2"/>
        <v>1</v>
      </c>
      <c r="AC557" s="15"/>
      <c r="AJ557" s="13"/>
      <c r="AK557" s="14"/>
      <c r="AP557" s="13"/>
      <c r="AQ557" s="14"/>
      <c r="AT557" t="e">
        <f>VLOOKUP(A557,'Repeat TJ List'!A:A,1,FALSE)</f>
        <v>#N/A</v>
      </c>
    </row>
    <row r="558" spans="1:46" ht="13">
      <c r="A558" s="7" t="s">
        <v>1272</v>
      </c>
      <c r="B558" s="78" t="str">
        <f t="shared" si="35"/>
        <v>Hunter</v>
      </c>
      <c r="C558" s="78" t="str">
        <f t="shared" si="36"/>
        <v>McMahon</v>
      </c>
      <c r="D558" s="78" t="str">
        <f t="shared" si="37"/>
        <v>mcmahhu</v>
      </c>
      <c r="E558" s="15">
        <v>42370</v>
      </c>
      <c r="F558" s="9" t="s">
        <v>317</v>
      </c>
      <c r="G558" s="9" t="s">
        <v>158</v>
      </c>
      <c r="H558" s="9" t="s">
        <v>37</v>
      </c>
      <c r="I558" s="9" t="s">
        <v>38</v>
      </c>
      <c r="J558" s="9" t="s">
        <v>39</v>
      </c>
      <c r="K558" s="9" t="s">
        <v>553</v>
      </c>
      <c r="L558" s="9" t="s">
        <v>1273</v>
      </c>
      <c r="M558" s="9">
        <v>18</v>
      </c>
      <c r="N558" s="38">
        <v>43640</v>
      </c>
      <c r="O558" s="32">
        <f t="shared" si="38"/>
        <v>42</v>
      </c>
      <c r="P558" s="9">
        <v>684937</v>
      </c>
      <c r="Q558" s="9" t="s">
        <v>1274</v>
      </c>
      <c r="R558" s="7"/>
      <c r="S558" s="9">
        <v>0</v>
      </c>
      <c r="T558" s="12">
        <v>0</v>
      </c>
      <c r="U558" s="9">
        <v>1</v>
      </c>
      <c r="V558">
        <f t="shared" si="0"/>
        <v>2016</v>
      </c>
      <c r="W558">
        <f t="shared" si="1"/>
        <v>1</v>
      </c>
      <c r="X558">
        <f t="shared" si="2"/>
        <v>1</v>
      </c>
      <c r="AC558" s="15"/>
      <c r="AJ558" s="13"/>
      <c r="AK558" s="14"/>
      <c r="AP558" s="13"/>
      <c r="AQ558" s="14"/>
      <c r="AT558" t="e">
        <f>VLOOKUP(A558,'Repeat TJ List'!A:A,1,FALSE)</f>
        <v>#N/A</v>
      </c>
    </row>
    <row r="559" spans="1:46" ht="13">
      <c r="A559" s="7" t="s">
        <v>1275</v>
      </c>
      <c r="B559" s="78" t="str">
        <f t="shared" si="35"/>
        <v>Reid</v>
      </c>
      <c r="C559" s="78" t="str">
        <f t="shared" si="36"/>
        <v>Schaller</v>
      </c>
      <c r="D559" s="78" t="str">
        <f t="shared" si="37"/>
        <v>schalre</v>
      </c>
      <c r="E559" s="8">
        <v>42370</v>
      </c>
      <c r="F559" s="9" t="s">
        <v>317</v>
      </c>
      <c r="G559" s="9" t="s">
        <v>158</v>
      </c>
      <c r="H559" s="9" t="s">
        <v>37</v>
      </c>
      <c r="I559" s="9" t="s">
        <v>38</v>
      </c>
      <c r="J559" s="9" t="s">
        <v>39</v>
      </c>
      <c r="K559" s="9" t="s">
        <v>198</v>
      </c>
      <c r="L559" s="9" t="s">
        <v>80</v>
      </c>
      <c r="M559" s="9">
        <v>19</v>
      </c>
      <c r="N559" s="38">
        <v>43282</v>
      </c>
      <c r="O559" s="32">
        <f t="shared" si="38"/>
        <v>30</v>
      </c>
      <c r="P559" s="9">
        <v>668697</v>
      </c>
      <c r="Q559" s="9" t="s">
        <v>1276</v>
      </c>
      <c r="R559" s="7"/>
      <c r="S559" s="9">
        <v>0</v>
      </c>
      <c r="T559" s="12">
        <v>0</v>
      </c>
      <c r="U559" s="9">
        <v>1</v>
      </c>
      <c r="V559">
        <f t="shared" si="0"/>
        <v>2016</v>
      </c>
      <c r="W559">
        <f t="shared" si="1"/>
        <v>1</v>
      </c>
      <c r="X559">
        <f t="shared" si="2"/>
        <v>1</v>
      </c>
      <c r="AC559" s="15"/>
      <c r="AJ559" s="13"/>
      <c r="AK559" s="14"/>
      <c r="AP559" s="13"/>
      <c r="AQ559" s="14"/>
      <c r="AT559" t="e">
        <f>VLOOKUP(A559,'Repeat TJ List'!A:A,1,FALSE)</f>
        <v>#N/A</v>
      </c>
    </row>
    <row r="560" spans="1:46" ht="13">
      <c r="A560" s="7" t="s">
        <v>1277</v>
      </c>
      <c r="B560" s="78" t="str">
        <f t="shared" si="35"/>
        <v>Lance</v>
      </c>
      <c r="C560" s="78" t="str">
        <f t="shared" si="36"/>
        <v>Lynn</v>
      </c>
      <c r="D560" s="78" t="str">
        <f t="shared" si="37"/>
        <v>lynnla</v>
      </c>
      <c r="E560" s="8">
        <v>42318</v>
      </c>
      <c r="F560" s="9" t="s">
        <v>57</v>
      </c>
      <c r="G560" s="9" t="s">
        <v>36</v>
      </c>
      <c r="H560" s="9" t="s">
        <v>37</v>
      </c>
      <c r="I560" s="9" t="s">
        <v>38</v>
      </c>
      <c r="J560" s="9" t="s">
        <v>39</v>
      </c>
      <c r="K560" s="9" t="s">
        <v>198</v>
      </c>
      <c r="L560" s="9" t="s">
        <v>104</v>
      </c>
      <c r="M560" s="9">
        <v>28</v>
      </c>
      <c r="N560" s="38">
        <v>42831</v>
      </c>
      <c r="O560" s="32">
        <f t="shared" si="38"/>
        <v>17</v>
      </c>
      <c r="P560" s="9">
        <v>458681</v>
      </c>
      <c r="Q560" s="9">
        <v>2520</v>
      </c>
      <c r="R560" s="7" t="s">
        <v>60</v>
      </c>
      <c r="S560" s="9">
        <v>33</v>
      </c>
      <c r="T560" s="12">
        <v>186.333</v>
      </c>
      <c r="U560" s="32">
        <v>1</v>
      </c>
      <c r="V560">
        <f t="shared" si="0"/>
        <v>2015</v>
      </c>
      <c r="W560">
        <f t="shared" si="1"/>
        <v>11</v>
      </c>
      <c r="X560">
        <f t="shared" si="2"/>
        <v>10</v>
      </c>
      <c r="AC560" s="15">
        <v>42597</v>
      </c>
      <c r="AJ560" s="13"/>
      <c r="AK560" s="14"/>
      <c r="AP560" s="13"/>
      <c r="AQ560" s="14"/>
      <c r="AT560" t="e">
        <f>VLOOKUP(A560,'Repeat TJ List'!A:A,1,FALSE)</f>
        <v>#N/A</v>
      </c>
    </row>
    <row r="561" spans="1:46" ht="13">
      <c r="A561" s="7" t="s">
        <v>1278</v>
      </c>
      <c r="B561" s="78" t="str">
        <f t="shared" si="35"/>
        <v>Casey</v>
      </c>
      <c r="C561" s="78" t="str">
        <f t="shared" si="36"/>
        <v>Sadler</v>
      </c>
      <c r="D561" s="78" t="str">
        <f t="shared" si="37"/>
        <v>sadleca</v>
      </c>
      <c r="E561" s="8">
        <v>42318</v>
      </c>
      <c r="F561" s="9" t="s">
        <v>176</v>
      </c>
      <c r="G561" s="9" t="s">
        <v>95</v>
      </c>
      <c r="H561" s="9" t="s">
        <v>37</v>
      </c>
      <c r="I561" s="9" t="s">
        <v>38</v>
      </c>
      <c r="J561" s="9" t="s">
        <v>39</v>
      </c>
      <c r="K561" s="9" t="s">
        <v>122</v>
      </c>
      <c r="L561" s="9" t="s">
        <v>1279</v>
      </c>
      <c r="M561" s="9">
        <v>24</v>
      </c>
      <c r="N561" s="38">
        <v>42892</v>
      </c>
      <c r="O561" s="32">
        <f t="shared" si="38"/>
        <v>19</v>
      </c>
      <c r="P561" s="9">
        <v>594987</v>
      </c>
      <c r="Q561" s="9">
        <v>11209</v>
      </c>
      <c r="R561" s="7"/>
      <c r="S561" s="9">
        <v>0</v>
      </c>
      <c r="T561" s="12">
        <v>0</v>
      </c>
      <c r="U561" s="32">
        <v>1</v>
      </c>
      <c r="V561">
        <f t="shared" si="0"/>
        <v>2015</v>
      </c>
      <c r="W561">
        <f t="shared" si="1"/>
        <v>11</v>
      </c>
      <c r="X561">
        <f t="shared" si="2"/>
        <v>10</v>
      </c>
      <c r="AB561" s="15">
        <v>42806</v>
      </c>
      <c r="AC561" s="15">
        <v>42870</v>
      </c>
      <c r="AJ561" s="13"/>
      <c r="AK561" s="14"/>
      <c r="AP561" s="13"/>
      <c r="AQ561" s="14"/>
      <c r="AT561" t="e">
        <f>VLOOKUP(A561,'Repeat TJ List'!A:A,1,FALSE)</f>
        <v>#N/A</v>
      </c>
    </row>
    <row r="562" spans="1:46" ht="13">
      <c r="A562" s="16" t="s">
        <v>1280</v>
      </c>
      <c r="B562" s="78" t="str">
        <f t="shared" si="35"/>
        <v>Jaimito</v>
      </c>
      <c r="C562" s="78" t="str">
        <f t="shared" si="36"/>
        <v>Lebron</v>
      </c>
      <c r="D562" s="78" t="str">
        <f t="shared" si="37"/>
        <v>lebroja</v>
      </c>
      <c r="E562" s="29">
        <v>42309</v>
      </c>
      <c r="F562" s="18" t="s">
        <v>48</v>
      </c>
      <c r="G562" s="18" t="s">
        <v>128</v>
      </c>
      <c r="H562" s="18" t="s">
        <v>37</v>
      </c>
      <c r="I562" s="18" t="s">
        <v>38</v>
      </c>
      <c r="J562" s="18" t="s">
        <v>108</v>
      </c>
      <c r="K562" s="16"/>
      <c r="L562" s="16"/>
      <c r="M562" s="18">
        <v>18</v>
      </c>
      <c r="N562" s="38">
        <v>42910</v>
      </c>
      <c r="O562" s="32">
        <f t="shared" si="38"/>
        <v>20</v>
      </c>
      <c r="P562" s="18">
        <v>650840</v>
      </c>
      <c r="Q562" s="18" t="s">
        <v>1281</v>
      </c>
      <c r="R562" s="16"/>
      <c r="S562" s="18">
        <v>0</v>
      </c>
      <c r="T562" s="20">
        <v>0</v>
      </c>
      <c r="U562" s="18">
        <v>1</v>
      </c>
      <c r="V562" s="21">
        <f t="shared" si="0"/>
        <v>2015</v>
      </c>
      <c r="W562" s="21">
        <f t="shared" si="1"/>
        <v>11</v>
      </c>
      <c r="X562">
        <f t="shared" si="2"/>
        <v>1</v>
      </c>
      <c r="Y562" s="23"/>
      <c r="Z562" s="23"/>
      <c r="AA562" s="23"/>
      <c r="AB562" s="23"/>
      <c r="AC562" s="28">
        <v>42910</v>
      </c>
      <c r="AD562" s="23"/>
      <c r="AE562" s="23"/>
      <c r="AF562" s="23"/>
      <c r="AG562" s="23"/>
      <c r="AH562" s="23"/>
      <c r="AI562" s="23"/>
      <c r="AJ562" s="24"/>
      <c r="AK562" s="25"/>
      <c r="AL562" s="23"/>
      <c r="AM562" s="23"/>
      <c r="AN562" s="23"/>
      <c r="AO562" s="23"/>
      <c r="AP562" s="24"/>
      <c r="AQ562" s="25"/>
      <c r="AR562" s="23"/>
      <c r="AS562" s="23"/>
      <c r="AT562" t="e">
        <f>VLOOKUP(A562,'Repeat TJ List'!A:A,1,FALSE)</f>
        <v>#N/A</v>
      </c>
    </row>
    <row r="563" spans="1:46" ht="13">
      <c r="A563" s="7" t="s">
        <v>1282</v>
      </c>
      <c r="B563" s="78" t="str">
        <f t="shared" si="35"/>
        <v>Shane</v>
      </c>
      <c r="C563" s="78" t="str">
        <f t="shared" si="36"/>
        <v>McClanahan</v>
      </c>
      <c r="D563" s="78" t="str">
        <f t="shared" si="37"/>
        <v>mcclash</v>
      </c>
      <c r="E563" s="15">
        <v>42306</v>
      </c>
      <c r="F563" s="9" t="s">
        <v>257</v>
      </c>
      <c r="G563" s="9" t="s">
        <v>158</v>
      </c>
      <c r="H563" s="9" t="s">
        <v>37</v>
      </c>
      <c r="I563" s="9" t="s">
        <v>53</v>
      </c>
      <c r="J563" s="9" t="s">
        <v>39</v>
      </c>
      <c r="K563" s="9" t="s">
        <v>58</v>
      </c>
      <c r="L563" s="9" t="s">
        <v>343</v>
      </c>
      <c r="M563" s="9">
        <v>18</v>
      </c>
      <c r="N563" s="38">
        <v>43325</v>
      </c>
      <c r="O563" s="32">
        <f t="shared" si="38"/>
        <v>34</v>
      </c>
      <c r="P563" s="9">
        <v>663556</v>
      </c>
      <c r="Q563" s="9" t="s">
        <v>1283</v>
      </c>
      <c r="R563" s="7"/>
      <c r="S563" s="9">
        <v>0</v>
      </c>
      <c r="T563" s="12">
        <v>0</v>
      </c>
      <c r="U563" s="9">
        <v>1</v>
      </c>
      <c r="V563" s="21">
        <f t="shared" si="0"/>
        <v>2015</v>
      </c>
      <c r="W563" s="21">
        <f t="shared" si="1"/>
        <v>10</v>
      </c>
      <c r="X563">
        <f t="shared" si="2"/>
        <v>29</v>
      </c>
      <c r="AJ563" s="13"/>
      <c r="AK563" s="14"/>
      <c r="AP563" s="13"/>
      <c r="AQ563" s="14"/>
      <c r="AT563" t="e">
        <f>VLOOKUP(A563,'Repeat TJ List'!A:A,1,FALSE)</f>
        <v>#N/A</v>
      </c>
    </row>
    <row r="564" spans="1:46" ht="13">
      <c r="A564" s="7" t="s">
        <v>1284</v>
      </c>
      <c r="B564" s="78" t="str">
        <f t="shared" si="35"/>
        <v>Mason</v>
      </c>
      <c r="C564" s="78" t="str">
        <f t="shared" si="36"/>
        <v>Hope</v>
      </c>
      <c r="D564" s="78" t="str">
        <f t="shared" si="37"/>
        <v>hopema</v>
      </c>
      <c r="E564" s="8">
        <v>42298</v>
      </c>
      <c r="F564" s="9" t="s">
        <v>157</v>
      </c>
      <c r="G564" s="9" t="s">
        <v>115</v>
      </c>
      <c r="H564" s="9" t="s">
        <v>37</v>
      </c>
      <c r="I564" s="9" t="s">
        <v>38</v>
      </c>
      <c r="J564" s="9" t="s">
        <v>39</v>
      </c>
      <c r="K564" s="9" t="s">
        <v>122</v>
      </c>
      <c r="L564" s="9"/>
      <c r="M564" s="9">
        <v>23</v>
      </c>
      <c r="N564" s="26"/>
      <c r="O564" s="32" t="str">
        <f t="shared" si="38"/>
        <v/>
      </c>
      <c r="P564" s="9">
        <v>605285</v>
      </c>
      <c r="Q564" s="9" t="s">
        <v>1285</v>
      </c>
      <c r="R564" s="7"/>
      <c r="S564" s="9">
        <v>0</v>
      </c>
      <c r="T564" s="12">
        <v>0</v>
      </c>
      <c r="U564" s="9">
        <v>0</v>
      </c>
      <c r="V564" s="21">
        <f t="shared" si="0"/>
        <v>2015</v>
      </c>
      <c r="W564" s="21">
        <f t="shared" si="1"/>
        <v>10</v>
      </c>
      <c r="X564">
        <f t="shared" si="2"/>
        <v>21</v>
      </c>
      <c r="AJ564" s="13"/>
      <c r="AK564" s="14"/>
      <c r="AP564" s="13"/>
      <c r="AQ564" s="14"/>
      <c r="AT564" t="str">
        <f>VLOOKUP(A564,'Repeat TJ List'!A:A,1,FALSE)</f>
        <v>Mason Hope</v>
      </c>
    </row>
    <row r="565" spans="1:46" ht="13">
      <c r="A565" s="7" t="s">
        <v>1286</v>
      </c>
      <c r="B565" s="78" t="str">
        <f t="shared" si="35"/>
        <v>Cameron</v>
      </c>
      <c r="C565" s="78" t="str">
        <f t="shared" si="36"/>
        <v>Griffin</v>
      </c>
      <c r="D565" s="78" t="str">
        <f t="shared" si="37"/>
        <v>griffca</v>
      </c>
      <c r="E565" s="8">
        <v>42297</v>
      </c>
      <c r="F565" s="9" t="s">
        <v>70</v>
      </c>
      <c r="G565" s="9" t="s">
        <v>115</v>
      </c>
      <c r="H565" s="9" t="s">
        <v>37</v>
      </c>
      <c r="I565" s="9" t="s">
        <v>38</v>
      </c>
      <c r="J565" s="9" t="s">
        <v>39</v>
      </c>
      <c r="K565" s="9" t="s">
        <v>203</v>
      </c>
      <c r="L565" s="9" t="s">
        <v>1287</v>
      </c>
      <c r="M565" s="9">
        <v>24</v>
      </c>
      <c r="N565" s="38">
        <v>42831</v>
      </c>
      <c r="O565" s="32">
        <f t="shared" si="38"/>
        <v>18</v>
      </c>
      <c r="P565" s="9">
        <v>643344</v>
      </c>
      <c r="Q565" s="9" t="s">
        <v>1288</v>
      </c>
      <c r="R565" s="7"/>
      <c r="S565" s="9">
        <v>0</v>
      </c>
      <c r="T565" s="12">
        <v>0</v>
      </c>
      <c r="U565" s="32">
        <v>1</v>
      </c>
      <c r="V565">
        <f t="shared" si="0"/>
        <v>2015</v>
      </c>
      <c r="W565">
        <f t="shared" si="1"/>
        <v>10</v>
      </c>
      <c r="X565">
        <f t="shared" si="2"/>
        <v>20</v>
      </c>
      <c r="AC565" s="15">
        <v>42831</v>
      </c>
      <c r="AJ565" s="13"/>
      <c r="AK565" s="14"/>
      <c r="AP565" s="13"/>
      <c r="AQ565" s="14"/>
      <c r="AT565" t="e">
        <f>VLOOKUP(A565,'Repeat TJ List'!A:A,1,FALSE)</f>
        <v>#N/A</v>
      </c>
    </row>
    <row r="566" spans="1:46" ht="13">
      <c r="A566" s="7" t="s">
        <v>1289</v>
      </c>
      <c r="B566" s="78" t="str">
        <f t="shared" si="35"/>
        <v>Jesse</v>
      </c>
      <c r="C566" s="78" t="str">
        <f t="shared" si="36"/>
        <v>Biddle</v>
      </c>
      <c r="D566" s="78" t="str">
        <f t="shared" si="37"/>
        <v>biddlje</v>
      </c>
      <c r="E566" s="8">
        <v>42291</v>
      </c>
      <c r="F566" s="9" t="s">
        <v>124</v>
      </c>
      <c r="G566" s="9" t="s">
        <v>95</v>
      </c>
      <c r="H566" s="9" t="s">
        <v>37</v>
      </c>
      <c r="I566" s="9" t="s">
        <v>53</v>
      </c>
      <c r="J566" s="9" t="s">
        <v>39</v>
      </c>
      <c r="K566" s="9" t="s">
        <v>110</v>
      </c>
      <c r="L566" s="9"/>
      <c r="M566" s="9">
        <v>23</v>
      </c>
      <c r="N566" s="38">
        <v>43196</v>
      </c>
      <c r="O566" s="32">
        <f t="shared" si="38"/>
        <v>30</v>
      </c>
      <c r="P566" s="9">
        <v>592145</v>
      </c>
      <c r="Q566" s="9">
        <v>11437</v>
      </c>
      <c r="R566" s="7" t="s">
        <v>272</v>
      </c>
      <c r="S566" s="9">
        <v>0</v>
      </c>
      <c r="T566" s="12">
        <v>0</v>
      </c>
      <c r="U566" s="32">
        <v>1</v>
      </c>
      <c r="V566">
        <f t="shared" si="0"/>
        <v>2015</v>
      </c>
      <c r="W566">
        <f t="shared" si="1"/>
        <v>10</v>
      </c>
      <c r="X566">
        <f t="shared" si="2"/>
        <v>14</v>
      </c>
      <c r="AC566" s="15">
        <v>42832</v>
      </c>
      <c r="AJ566" s="13"/>
      <c r="AK566" s="14"/>
      <c r="AP566" s="13"/>
      <c r="AQ566" s="14"/>
      <c r="AT566" t="e">
        <f>VLOOKUP(A566,'Repeat TJ List'!A:A,1,FALSE)</f>
        <v>#N/A</v>
      </c>
    </row>
    <row r="567" spans="1:46" ht="13">
      <c r="A567" s="7" t="s">
        <v>1290</v>
      </c>
      <c r="B567" s="78" t="str">
        <f t="shared" si="35"/>
        <v>Branden</v>
      </c>
      <c r="C567" s="78" t="str">
        <f t="shared" si="36"/>
        <v>Kline</v>
      </c>
      <c r="D567" s="78" t="str">
        <f t="shared" si="37"/>
        <v>klinebr</v>
      </c>
      <c r="E567" s="8">
        <v>42285</v>
      </c>
      <c r="F567" s="9" t="s">
        <v>52</v>
      </c>
      <c r="G567" s="9" t="s">
        <v>84</v>
      </c>
      <c r="H567" s="9" t="s">
        <v>37</v>
      </c>
      <c r="I567" s="9" t="s">
        <v>38</v>
      </c>
      <c r="J567" s="9" t="s">
        <v>39</v>
      </c>
      <c r="K567" s="9" t="s">
        <v>285</v>
      </c>
      <c r="L567" s="9" t="s">
        <v>302</v>
      </c>
      <c r="M567" s="9">
        <v>23</v>
      </c>
      <c r="N567" s="38">
        <v>43240</v>
      </c>
      <c r="O567" s="32">
        <f t="shared" si="38"/>
        <v>31</v>
      </c>
      <c r="P567" s="9">
        <v>571858</v>
      </c>
      <c r="Q567" s="9">
        <v>14101</v>
      </c>
      <c r="R567" s="7" t="s">
        <v>139</v>
      </c>
      <c r="S567" s="9">
        <v>0</v>
      </c>
      <c r="T567" s="12">
        <v>0</v>
      </c>
      <c r="U567" s="32">
        <v>1</v>
      </c>
      <c r="V567">
        <f t="shared" si="0"/>
        <v>2015</v>
      </c>
      <c r="W567">
        <f t="shared" si="1"/>
        <v>10</v>
      </c>
      <c r="X567">
        <f t="shared" si="2"/>
        <v>8</v>
      </c>
      <c r="AA567" s="15">
        <v>42745</v>
      </c>
      <c r="AD567" s="15">
        <v>42795</v>
      </c>
      <c r="AE567" s="7" t="s">
        <v>1291</v>
      </c>
      <c r="AF567" s="15">
        <v>42840</v>
      </c>
      <c r="AG567" s="7" t="s">
        <v>1292</v>
      </c>
      <c r="AJ567" s="13"/>
      <c r="AK567" s="14"/>
      <c r="AP567" s="13"/>
      <c r="AQ567" s="14"/>
      <c r="AT567" t="e">
        <f>VLOOKUP(A567,'Repeat TJ List'!A:A,1,FALSE)</f>
        <v>#N/A</v>
      </c>
    </row>
    <row r="568" spans="1:46" ht="13">
      <c r="A568" s="7" t="s">
        <v>1293</v>
      </c>
      <c r="B568" s="78" t="str">
        <f t="shared" si="35"/>
        <v>Greg</v>
      </c>
      <c r="C568" s="78" t="str">
        <f t="shared" si="36"/>
        <v>Holland</v>
      </c>
      <c r="D568" s="78" t="str">
        <f t="shared" si="37"/>
        <v>hollagr</v>
      </c>
      <c r="E568" s="8">
        <v>42279</v>
      </c>
      <c r="F568" s="9" t="s">
        <v>329</v>
      </c>
      <c r="G568" s="9" t="s">
        <v>36</v>
      </c>
      <c r="H568" s="9" t="s">
        <v>37</v>
      </c>
      <c r="I568" s="9" t="s">
        <v>38</v>
      </c>
      <c r="J568" s="9" t="s">
        <v>39</v>
      </c>
      <c r="K568" s="9" t="s">
        <v>152</v>
      </c>
      <c r="L568" s="9" t="s">
        <v>1294</v>
      </c>
      <c r="M568" s="9">
        <v>29</v>
      </c>
      <c r="N568" s="38">
        <v>42828</v>
      </c>
      <c r="O568" s="32">
        <f t="shared" si="38"/>
        <v>18</v>
      </c>
      <c r="P568" s="9">
        <v>518813</v>
      </c>
      <c r="Q568" s="9">
        <v>7196</v>
      </c>
      <c r="R568" s="7" t="s">
        <v>46</v>
      </c>
      <c r="S568" s="9">
        <v>61</v>
      </c>
      <c r="T568" s="12">
        <v>57.332999999999998</v>
      </c>
      <c r="U568" s="32">
        <v>1</v>
      </c>
      <c r="V568">
        <f t="shared" si="0"/>
        <v>2015</v>
      </c>
      <c r="W568">
        <f t="shared" si="1"/>
        <v>10</v>
      </c>
      <c r="X568">
        <f t="shared" si="2"/>
        <v>2</v>
      </c>
      <c r="Y568" s="15">
        <v>42465</v>
      </c>
      <c r="AB568" s="15">
        <v>42803</v>
      </c>
      <c r="AC568" s="15">
        <v>42828</v>
      </c>
      <c r="AJ568" s="13"/>
      <c r="AK568" s="14"/>
      <c r="AP568" s="13"/>
      <c r="AQ568" s="14"/>
      <c r="AT568" t="e">
        <f>VLOOKUP(A568,'Repeat TJ List'!A:A,1,FALSE)</f>
        <v>#N/A</v>
      </c>
    </row>
    <row r="569" spans="1:46" ht="13">
      <c r="A569" s="7" t="s">
        <v>1295</v>
      </c>
      <c r="B569" s="78" t="str">
        <f t="shared" si="35"/>
        <v>Tyson</v>
      </c>
      <c r="C569" s="78" t="str">
        <f t="shared" si="36"/>
        <v>Perez</v>
      </c>
      <c r="D569" s="78" t="str">
        <f t="shared" si="37"/>
        <v>perezty</v>
      </c>
      <c r="E569" s="8">
        <v>42270</v>
      </c>
      <c r="F569" s="9" t="s">
        <v>121</v>
      </c>
      <c r="G569" s="9" t="s">
        <v>95</v>
      </c>
      <c r="H569" s="9" t="s">
        <v>37</v>
      </c>
      <c r="I569" s="9" t="s">
        <v>38</v>
      </c>
      <c r="J569" s="9" t="s">
        <v>39</v>
      </c>
      <c r="K569" s="9" t="s">
        <v>45</v>
      </c>
      <c r="L569" s="9" t="s">
        <v>1296</v>
      </c>
      <c r="M569" s="9">
        <v>25</v>
      </c>
      <c r="N569" s="38">
        <v>42831</v>
      </c>
      <c r="O569" s="32">
        <f t="shared" si="38"/>
        <v>18</v>
      </c>
      <c r="P569" s="9">
        <v>607316</v>
      </c>
      <c r="Q569" s="9" t="s">
        <v>1297</v>
      </c>
      <c r="R569" s="7" t="s">
        <v>733</v>
      </c>
      <c r="S569" s="9">
        <v>0</v>
      </c>
      <c r="T569" s="12">
        <v>0</v>
      </c>
      <c r="U569" s="9">
        <v>1</v>
      </c>
      <c r="V569">
        <f t="shared" si="0"/>
        <v>2015</v>
      </c>
      <c r="W569">
        <f t="shared" si="1"/>
        <v>9</v>
      </c>
      <c r="X569">
        <f t="shared" si="2"/>
        <v>23</v>
      </c>
      <c r="AC569" s="15">
        <v>42613</v>
      </c>
      <c r="AJ569" s="13"/>
      <c r="AK569" s="14"/>
      <c r="AP569" s="13"/>
      <c r="AQ569" s="14"/>
      <c r="AT569" t="e">
        <f>VLOOKUP(A569,'Repeat TJ List'!A:A,1,FALSE)</f>
        <v>#N/A</v>
      </c>
    </row>
    <row r="570" spans="1:46" ht="13">
      <c r="A570" s="7" t="s">
        <v>1298</v>
      </c>
      <c r="B570" s="78" t="str">
        <f t="shared" si="35"/>
        <v>Cameron</v>
      </c>
      <c r="C570" s="78" t="str">
        <f t="shared" si="36"/>
        <v>Avila-Leeper</v>
      </c>
      <c r="D570" s="78" t="str">
        <f t="shared" si="37"/>
        <v>avilaca</v>
      </c>
      <c r="E570" s="8">
        <v>42263</v>
      </c>
      <c r="F570" s="9" t="s">
        <v>78</v>
      </c>
      <c r="G570" s="9" t="s">
        <v>63</v>
      </c>
      <c r="H570" s="9" t="s">
        <v>37</v>
      </c>
      <c r="I570" s="9" t="s">
        <v>53</v>
      </c>
      <c r="J570" s="9" t="s">
        <v>39</v>
      </c>
      <c r="K570" s="9" t="s">
        <v>45</v>
      </c>
      <c r="L570" s="9" t="s">
        <v>1299</v>
      </c>
      <c r="M570" s="9">
        <v>19</v>
      </c>
      <c r="N570" s="38">
        <v>42605</v>
      </c>
      <c r="O570" s="32">
        <f t="shared" si="38"/>
        <v>11</v>
      </c>
      <c r="P570" s="9">
        <v>656203</v>
      </c>
      <c r="Q570" s="9" t="s">
        <v>1300</v>
      </c>
      <c r="R570" s="7"/>
      <c r="S570" s="9">
        <v>0</v>
      </c>
      <c r="T570" s="12">
        <v>0</v>
      </c>
      <c r="U570" s="32">
        <v>1</v>
      </c>
      <c r="V570">
        <f t="shared" si="0"/>
        <v>2015</v>
      </c>
      <c r="W570">
        <f t="shared" si="1"/>
        <v>9</v>
      </c>
      <c r="X570">
        <f t="shared" si="2"/>
        <v>16</v>
      </c>
      <c r="AJ570" s="13"/>
      <c r="AK570" s="14"/>
      <c r="AP570" s="13"/>
      <c r="AQ570" s="14"/>
      <c r="AT570" t="e">
        <f>VLOOKUP(A570,'Repeat TJ List'!A:A,1,FALSE)</f>
        <v>#N/A</v>
      </c>
    </row>
    <row r="571" spans="1:46" ht="13">
      <c r="A571" s="7" t="s">
        <v>1301</v>
      </c>
      <c r="B571" s="78" t="str">
        <f t="shared" si="35"/>
        <v>Aaron</v>
      </c>
      <c r="C571" s="78" t="str">
        <f t="shared" si="36"/>
        <v>Barrett</v>
      </c>
      <c r="D571" s="78" t="str">
        <f t="shared" si="37"/>
        <v>barreaa</v>
      </c>
      <c r="E571" s="8">
        <v>42250</v>
      </c>
      <c r="F571" s="9" t="s">
        <v>317</v>
      </c>
      <c r="G571" s="9" t="s">
        <v>36</v>
      </c>
      <c r="H571" s="9" t="s">
        <v>37</v>
      </c>
      <c r="I571" s="9" t="s">
        <v>38</v>
      </c>
      <c r="J571" s="9" t="s">
        <v>39</v>
      </c>
      <c r="K571" s="9" t="s">
        <v>198</v>
      </c>
      <c r="L571" s="9" t="s">
        <v>1302</v>
      </c>
      <c r="M571" s="9">
        <v>27</v>
      </c>
      <c r="N571" s="38">
        <v>43715</v>
      </c>
      <c r="O571" s="32">
        <f t="shared" si="38"/>
        <v>48</v>
      </c>
      <c r="P571" s="9">
        <v>502578</v>
      </c>
      <c r="Q571" s="9">
        <v>11243</v>
      </c>
      <c r="R571" s="7" t="s">
        <v>139</v>
      </c>
      <c r="S571" s="9">
        <v>0</v>
      </c>
      <c r="T571" s="12">
        <v>0</v>
      </c>
      <c r="U571" s="32">
        <v>1</v>
      </c>
      <c r="V571">
        <f t="shared" si="0"/>
        <v>2015</v>
      </c>
      <c r="W571">
        <f t="shared" si="1"/>
        <v>9</v>
      </c>
      <c r="X571">
        <f t="shared" si="2"/>
        <v>3</v>
      </c>
      <c r="Y571" s="15">
        <v>42422</v>
      </c>
      <c r="AC571" s="15">
        <v>43266</v>
      </c>
      <c r="AD571" s="15">
        <v>42348</v>
      </c>
      <c r="AE571" s="7" t="s">
        <v>1303</v>
      </c>
      <c r="AF571" s="15">
        <v>42574</v>
      </c>
      <c r="AG571" s="7" t="s">
        <v>1304</v>
      </c>
      <c r="AJ571" s="13"/>
      <c r="AK571" s="14"/>
      <c r="AP571" s="13"/>
      <c r="AQ571" s="14"/>
      <c r="AT571" t="e">
        <f>VLOOKUP(A571,'Repeat TJ List'!A:A,1,FALSE)</f>
        <v>#N/A</v>
      </c>
    </row>
    <row r="572" spans="1:46" ht="13">
      <c r="A572" s="7" t="s">
        <v>1305</v>
      </c>
      <c r="B572" s="78" t="str">
        <f t="shared" si="35"/>
        <v>Peter</v>
      </c>
      <c r="C572" s="78" t="str">
        <f t="shared" si="36"/>
        <v>Strzelecki</v>
      </c>
      <c r="D572" s="78" t="str">
        <f t="shared" si="37"/>
        <v>strzepe</v>
      </c>
      <c r="E572" s="8">
        <v>42250</v>
      </c>
      <c r="F572" s="9" t="s">
        <v>127</v>
      </c>
      <c r="G572" s="9" t="s">
        <v>63</v>
      </c>
      <c r="H572" s="9" t="s">
        <v>37</v>
      </c>
      <c r="I572" s="9" t="s">
        <v>38</v>
      </c>
      <c r="J572" s="9" t="s">
        <v>39</v>
      </c>
      <c r="K572" s="9" t="s">
        <v>58</v>
      </c>
      <c r="L572" s="9" t="s">
        <v>1306</v>
      </c>
      <c r="M572" s="9">
        <v>20</v>
      </c>
      <c r="N572" s="38">
        <v>43270</v>
      </c>
      <c r="O572" s="32">
        <f t="shared" si="38"/>
        <v>34</v>
      </c>
      <c r="P572" s="9">
        <v>657265</v>
      </c>
      <c r="Q572" s="9" t="s">
        <v>1307</v>
      </c>
      <c r="R572" s="7" t="s">
        <v>1308</v>
      </c>
      <c r="S572" s="9">
        <v>0</v>
      </c>
      <c r="T572" s="12">
        <v>0</v>
      </c>
      <c r="U572" s="9">
        <v>1</v>
      </c>
      <c r="V572">
        <f t="shared" si="0"/>
        <v>2015</v>
      </c>
      <c r="W572">
        <f t="shared" si="1"/>
        <v>9</v>
      </c>
      <c r="X572">
        <f t="shared" si="2"/>
        <v>3</v>
      </c>
      <c r="AJ572" s="13"/>
      <c r="AK572" s="14"/>
      <c r="AP572" s="13"/>
      <c r="AQ572" s="14"/>
      <c r="AT572" t="e">
        <f>VLOOKUP(A572,'Repeat TJ List'!A:A,1,FALSE)</f>
        <v>#N/A</v>
      </c>
    </row>
    <row r="573" spans="1:46" ht="13">
      <c r="A573" s="7" t="s">
        <v>1309</v>
      </c>
      <c r="B573" s="78" t="str">
        <f t="shared" si="35"/>
        <v>Li-Jen</v>
      </c>
      <c r="C573" s="78" t="str">
        <f t="shared" si="36"/>
        <v>Chu</v>
      </c>
      <c r="D573" s="78" t="str">
        <f t="shared" si="37"/>
        <v>chuli</v>
      </c>
      <c r="E573" s="8">
        <v>42248</v>
      </c>
      <c r="F573" s="9" t="s">
        <v>234</v>
      </c>
      <c r="G573" s="9" t="s">
        <v>165</v>
      </c>
      <c r="H573" s="9" t="s">
        <v>330</v>
      </c>
      <c r="I573" s="9" t="s">
        <v>38</v>
      </c>
      <c r="J573" s="9" t="s">
        <v>1310</v>
      </c>
      <c r="K573" s="9"/>
      <c r="L573" s="9"/>
      <c r="M573" s="9">
        <v>21</v>
      </c>
      <c r="N573" s="38">
        <v>42567</v>
      </c>
      <c r="O573" s="32">
        <f t="shared" si="38"/>
        <v>10</v>
      </c>
      <c r="P573" s="9">
        <v>644375</v>
      </c>
      <c r="Q573" s="9" t="s">
        <v>1311</v>
      </c>
      <c r="R573" s="7"/>
      <c r="S573" s="9">
        <v>0</v>
      </c>
      <c r="T573" s="12">
        <v>0</v>
      </c>
      <c r="U573" s="32">
        <v>1</v>
      </c>
      <c r="V573">
        <f t="shared" si="0"/>
        <v>2015</v>
      </c>
      <c r="W573">
        <f t="shared" si="1"/>
        <v>9</v>
      </c>
      <c r="X573">
        <f t="shared" si="2"/>
        <v>1</v>
      </c>
      <c r="AJ573" s="13"/>
      <c r="AK573" s="14"/>
      <c r="AP573" s="13"/>
      <c r="AQ573" s="14"/>
      <c r="AT573" t="e">
        <f>VLOOKUP(A573,'Repeat TJ List'!A:A,1,FALSE)</f>
        <v>#N/A</v>
      </c>
    </row>
    <row r="574" spans="1:46" ht="13">
      <c r="A574" s="7" t="s">
        <v>1312</v>
      </c>
      <c r="B574" s="78" t="str">
        <f t="shared" si="35"/>
        <v>Paco</v>
      </c>
      <c r="C574" s="78" t="str">
        <f t="shared" si="36"/>
        <v>Rodriguez</v>
      </c>
      <c r="D574" s="78" t="str">
        <f t="shared" si="37"/>
        <v>rodripa</v>
      </c>
      <c r="E574" s="8">
        <v>42248</v>
      </c>
      <c r="F574" s="9" t="s">
        <v>340</v>
      </c>
      <c r="G574" s="9" t="s">
        <v>95</v>
      </c>
      <c r="H574" s="9" t="s">
        <v>37</v>
      </c>
      <c r="I574" s="9" t="s">
        <v>53</v>
      </c>
      <c r="J574" s="9" t="s">
        <v>39</v>
      </c>
      <c r="K574" s="9" t="s">
        <v>58</v>
      </c>
      <c r="L574" s="9" t="s">
        <v>58</v>
      </c>
      <c r="M574" s="9">
        <v>24</v>
      </c>
      <c r="N574" s="38">
        <v>43570</v>
      </c>
      <c r="O574" s="32">
        <f t="shared" si="38"/>
        <v>43</v>
      </c>
      <c r="P574" s="9">
        <v>572089</v>
      </c>
      <c r="Q574" s="9">
        <v>13398</v>
      </c>
      <c r="R574" s="7"/>
      <c r="S574" s="9">
        <v>0</v>
      </c>
      <c r="T574" s="12">
        <v>0</v>
      </c>
      <c r="U574" s="32">
        <v>1</v>
      </c>
      <c r="V574">
        <f t="shared" si="0"/>
        <v>2015</v>
      </c>
      <c r="W574">
        <f t="shared" si="1"/>
        <v>9</v>
      </c>
      <c r="X574">
        <f t="shared" si="2"/>
        <v>1</v>
      </c>
      <c r="AB574" s="15">
        <v>42796</v>
      </c>
      <c r="AC574" s="15">
        <v>42954</v>
      </c>
      <c r="AJ574" s="13"/>
      <c r="AK574" s="14"/>
      <c r="AP574" s="13"/>
      <c r="AQ574" s="14"/>
      <c r="AT574" t="e">
        <f>VLOOKUP(A574,'Repeat TJ List'!A:A,1,FALSE)</f>
        <v>#N/A</v>
      </c>
    </row>
    <row r="575" spans="1:46" ht="13">
      <c r="A575" s="7" t="s">
        <v>1313</v>
      </c>
      <c r="B575" s="78" t="str">
        <f t="shared" si="35"/>
        <v>Nathan</v>
      </c>
      <c r="C575" s="78" t="str">
        <f t="shared" si="36"/>
        <v>Kirby</v>
      </c>
      <c r="D575" s="78" t="str">
        <f t="shared" si="37"/>
        <v>kirbyna</v>
      </c>
      <c r="E575" s="8">
        <v>42248</v>
      </c>
      <c r="F575" s="9" t="s">
        <v>127</v>
      </c>
      <c r="G575" s="9" t="s">
        <v>115</v>
      </c>
      <c r="H575" s="9" t="s">
        <v>37</v>
      </c>
      <c r="I575" s="9" t="s">
        <v>53</v>
      </c>
      <c r="J575" s="9" t="s">
        <v>39</v>
      </c>
      <c r="K575" s="9" t="s">
        <v>302</v>
      </c>
      <c r="L575" s="9" t="s">
        <v>302</v>
      </c>
      <c r="M575" s="9">
        <v>21</v>
      </c>
      <c r="N575" s="38">
        <v>43198</v>
      </c>
      <c r="O575" s="32">
        <f t="shared" si="38"/>
        <v>31</v>
      </c>
      <c r="P575" s="9">
        <v>621403</v>
      </c>
      <c r="Q575" s="9" t="s">
        <v>1314</v>
      </c>
      <c r="R575" s="7" t="s">
        <v>315</v>
      </c>
      <c r="S575" s="9">
        <v>0</v>
      </c>
      <c r="T575" s="12">
        <v>0</v>
      </c>
      <c r="U575" s="32">
        <v>1</v>
      </c>
      <c r="V575">
        <f t="shared" si="0"/>
        <v>2015</v>
      </c>
      <c r="W575">
        <f t="shared" si="1"/>
        <v>9</v>
      </c>
      <c r="X575">
        <f t="shared" si="2"/>
        <v>1</v>
      </c>
      <c r="AD575" s="15">
        <v>42864</v>
      </c>
      <c r="AE575" s="7" t="s">
        <v>734</v>
      </c>
      <c r="AJ575" s="13"/>
      <c r="AK575" s="14"/>
      <c r="AP575" s="13"/>
      <c r="AQ575" s="14"/>
      <c r="AT575" t="e">
        <f>VLOOKUP(A575,'Repeat TJ List'!A:A,1,FALSE)</f>
        <v>#N/A</v>
      </c>
    </row>
    <row r="576" spans="1:46" ht="13">
      <c r="A576" s="7" t="s">
        <v>1315</v>
      </c>
      <c r="B576" s="78" t="str">
        <f t="shared" si="35"/>
        <v>Marcos</v>
      </c>
      <c r="C576" s="78" t="str">
        <f t="shared" si="36"/>
        <v>Molina</v>
      </c>
      <c r="D576" s="78" t="str">
        <f t="shared" si="37"/>
        <v>molinma</v>
      </c>
      <c r="E576" s="8">
        <v>42248</v>
      </c>
      <c r="F576" s="9" t="s">
        <v>70</v>
      </c>
      <c r="G576" s="9" t="s">
        <v>91</v>
      </c>
      <c r="H576" s="9" t="s">
        <v>37</v>
      </c>
      <c r="I576" s="9" t="s">
        <v>38</v>
      </c>
      <c r="J576" s="9" t="s">
        <v>108</v>
      </c>
      <c r="K576" s="9"/>
      <c r="L576" s="9"/>
      <c r="M576" s="9">
        <v>20</v>
      </c>
      <c r="N576" s="38">
        <v>42871</v>
      </c>
      <c r="O576" s="32">
        <f t="shared" si="38"/>
        <v>20</v>
      </c>
      <c r="P576" s="9">
        <v>622506</v>
      </c>
      <c r="Q576" s="9" t="s">
        <v>1316</v>
      </c>
      <c r="R576" s="7"/>
      <c r="S576" s="9">
        <v>0</v>
      </c>
      <c r="T576" s="12">
        <v>0</v>
      </c>
      <c r="U576" s="32">
        <v>1</v>
      </c>
      <c r="V576">
        <f t="shared" si="0"/>
        <v>2015</v>
      </c>
      <c r="W576">
        <f t="shared" si="1"/>
        <v>9</v>
      </c>
      <c r="X576">
        <f t="shared" si="2"/>
        <v>1</v>
      </c>
      <c r="AC576" s="15">
        <v>42871</v>
      </c>
      <c r="AJ576" s="13"/>
      <c r="AK576" s="14"/>
      <c r="AP576" s="13"/>
      <c r="AQ576" s="14"/>
      <c r="AT576" t="e">
        <f>VLOOKUP(A576,'Repeat TJ List'!A:A,1,FALSE)</f>
        <v>#N/A</v>
      </c>
    </row>
    <row r="577" spans="1:46" ht="13">
      <c r="A577" s="7" t="s">
        <v>1317</v>
      </c>
      <c r="B577" s="78" t="str">
        <f t="shared" si="35"/>
        <v>Angel</v>
      </c>
      <c r="C577" s="78" t="str">
        <f t="shared" si="36"/>
        <v>Sanchez</v>
      </c>
      <c r="D577" s="78" t="str">
        <f t="shared" si="37"/>
        <v>sanchan</v>
      </c>
      <c r="E577" s="8">
        <v>42248</v>
      </c>
      <c r="F577" s="9" t="s">
        <v>176</v>
      </c>
      <c r="G577" s="9" t="s">
        <v>95</v>
      </c>
      <c r="H577" s="9" t="s">
        <v>37</v>
      </c>
      <c r="I577" s="9" t="s">
        <v>38</v>
      </c>
      <c r="J577" s="9" t="s">
        <v>108</v>
      </c>
      <c r="K577" s="9"/>
      <c r="L577" s="9"/>
      <c r="M577" s="9">
        <v>25</v>
      </c>
      <c r="N577" s="38">
        <v>42833</v>
      </c>
      <c r="O577" s="32">
        <f t="shared" si="38"/>
        <v>19</v>
      </c>
      <c r="P577" s="9">
        <v>605795</v>
      </c>
      <c r="Q577" s="9">
        <v>11776</v>
      </c>
      <c r="R577" s="7"/>
      <c r="S577" s="9">
        <v>8</v>
      </c>
      <c r="T577" s="12">
        <v>12.333</v>
      </c>
      <c r="U577" s="32">
        <v>1</v>
      </c>
      <c r="V577">
        <f t="shared" si="0"/>
        <v>2015</v>
      </c>
      <c r="W577">
        <f t="shared" si="1"/>
        <v>9</v>
      </c>
      <c r="X577">
        <f t="shared" si="2"/>
        <v>1</v>
      </c>
      <c r="AB577" s="15">
        <v>42802</v>
      </c>
      <c r="AC577" s="15">
        <v>42833</v>
      </c>
      <c r="AJ577" s="13"/>
      <c r="AK577" s="14"/>
      <c r="AP577" s="13"/>
      <c r="AQ577" s="14"/>
      <c r="AT577" t="e">
        <f>VLOOKUP(A577,'Repeat TJ List'!A:A,1,FALSE)</f>
        <v>#N/A</v>
      </c>
    </row>
    <row r="578" spans="1:46" ht="13">
      <c r="A578" s="7" t="s">
        <v>1318</v>
      </c>
      <c r="B578" s="78" t="str">
        <f t="shared" si="35"/>
        <v>Saul</v>
      </c>
      <c r="C578" s="78" t="str">
        <f t="shared" si="36"/>
        <v>De La Cruz</v>
      </c>
      <c r="D578" s="78" t="str">
        <f t="shared" si="37"/>
        <v>de lasa</v>
      </c>
      <c r="E578" s="8">
        <v>42248</v>
      </c>
      <c r="F578" s="9" t="s">
        <v>176</v>
      </c>
      <c r="G578" s="9" t="s">
        <v>158</v>
      </c>
      <c r="H578" s="9" t="s">
        <v>37</v>
      </c>
      <c r="I578" s="9" t="s">
        <v>38</v>
      </c>
      <c r="J578" s="9" t="s">
        <v>108</v>
      </c>
      <c r="K578" s="9"/>
      <c r="L578" s="9"/>
      <c r="M578" s="9">
        <v>17</v>
      </c>
      <c r="N578" s="38">
        <v>42891</v>
      </c>
      <c r="O578" s="32">
        <f t="shared" si="38"/>
        <v>21</v>
      </c>
      <c r="P578" s="9">
        <v>664328</v>
      </c>
      <c r="Q578" s="9" t="s">
        <v>1319</v>
      </c>
      <c r="R578" s="7"/>
      <c r="S578" s="9">
        <v>0</v>
      </c>
      <c r="T578" s="12">
        <v>0</v>
      </c>
      <c r="U578" s="32">
        <v>1</v>
      </c>
      <c r="V578">
        <f t="shared" si="0"/>
        <v>2015</v>
      </c>
      <c r="W578">
        <f t="shared" si="1"/>
        <v>9</v>
      </c>
      <c r="X578">
        <f t="shared" si="2"/>
        <v>1</v>
      </c>
      <c r="AJ578" s="13"/>
      <c r="AK578" s="14"/>
      <c r="AP578" s="13"/>
      <c r="AQ578" s="14"/>
      <c r="AT578" t="e">
        <f>VLOOKUP(A578,'Repeat TJ List'!A:A,1,FALSE)</f>
        <v>#N/A</v>
      </c>
    </row>
    <row r="579" spans="1:46" ht="13">
      <c r="A579" s="7" t="s">
        <v>1320</v>
      </c>
      <c r="B579" s="78" t="str">
        <f t="shared" ref="B579:B642" si="39">LEFT(A579,SEARCH(" ",A579,1)-1)</f>
        <v>Keaton</v>
      </c>
      <c r="C579" s="78" t="str">
        <f t="shared" ref="C579:C642" si="40">MID(A579,SEARCH(" ",A579,1)+1,LEN(A579))</f>
        <v>Aldridge</v>
      </c>
      <c r="D579" s="78" t="str">
        <f t="shared" ref="D579:D642" si="41">LEFT(LOWER((C579)),5)&amp;LEFT(LOWER(B579),2)</f>
        <v>aldrike</v>
      </c>
      <c r="E579" s="8">
        <v>42247</v>
      </c>
      <c r="F579" s="9" t="s">
        <v>70</v>
      </c>
      <c r="G579" s="9" t="s">
        <v>128</v>
      </c>
      <c r="H579" s="9" t="s">
        <v>37</v>
      </c>
      <c r="I579" s="9" t="s">
        <v>38</v>
      </c>
      <c r="J579" s="9" t="s">
        <v>39</v>
      </c>
      <c r="K579" s="9" t="s">
        <v>49</v>
      </c>
      <c r="L579" s="9" t="s">
        <v>1321</v>
      </c>
      <c r="M579" s="9">
        <v>22</v>
      </c>
      <c r="N579" s="38">
        <v>42906</v>
      </c>
      <c r="O579" s="32">
        <f t="shared" si="38"/>
        <v>22</v>
      </c>
      <c r="P579" s="9">
        <v>607444</v>
      </c>
      <c r="Q579" s="9" t="s">
        <v>1322</v>
      </c>
      <c r="R579" s="7"/>
      <c r="S579" s="9">
        <v>0</v>
      </c>
      <c r="T579" s="12">
        <v>0</v>
      </c>
      <c r="U579" s="32">
        <v>1</v>
      </c>
      <c r="V579">
        <f t="shared" si="0"/>
        <v>2015</v>
      </c>
      <c r="W579">
        <f t="shared" si="1"/>
        <v>8</v>
      </c>
      <c r="X579">
        <f t="shared" si="2"/>
        <v>31</v>
      </c>
      <c r="AJ579" s="13"/>
      <c r="AK579" s="14"/>
      <c r="AP579" s="13"/>
      <c r="AQ579" s="14"/>
      <c r="AT579" t="e">
        <f>VLOOKUP(A579,'Repeat TJ List'!A:A,1,FALSE)</f>
        <v>#N/A</v>
      </c>
    </row>
    <row r="580" spans="1:46" ht="13">
      <c r="A580" s="7" t="s">
        <v>1323</v>
      </c>
      <c r="B580" s="78" t="str">
        <f t="shared" si="39"/>
        <v>David</v>
      </c>
      <c r="C580" s="78" t="str">
        <f t="shared" si="40"/>
        <v>Ramos</v>
      </c>
      <c r="D580" s="78" t="str">
        <f t="shared" si="41"/>
        <v>ramosda</v>
      </c>
      <c r="E580" s="8">
        <v>42243</v>
      </c>
      <c r="F580" s="9" t="s">
        <v>317</v>
      </c>
      <c r="G580" s="9" t="s">
        <v>165</v>
      </c>
      <c r="H580" s="9" t="s">
        <v>37</v>
      </c>
      <c r="I580" s="9" t="s">
        <v>38</v>
      </c>
      <c r="J580" s="9" t="s">
        <v>150</v>
      </c>
      <c r="K580" s="9"/>
      <c r="L580" s="9"/>
      <c r="M580" s="9">
        <v>23</v>
      </c>
      <c r="N580" s="38">
        <v>42601</v>
      </c>
      <c r="O580" s="32">
        <f t="shared" si="38"/>
        <v>12</v>
      </c>
      <c r="P580" s="9">
        <v>625349</v>
      </c>
      <c r="Q580" s="9" t="s">
        <v>1324</v>
      </c>
      <c r="R580" s="7"/>
      <c r="S580" s="9">
        <v>0</v>
      </c>
      <c r="T580" s="12">
        <v>0</v>
      </c>
      <c r="U580" s="32">
        <v>1</v>
      </c>
      <c r="V580">
        <f t="shared" si="0"/>
        <v>2015</v>
      </c>
      <c r="W580">
        <f t="shared" si="1"/>
        <v>8</v>
      </c>
      <c r="X580">
        <f t="shared" si="2"/>
        <v>27</v>
      </c>
      <c r="AJ580" s="13"/>
      <c r="AK580" s="14"/>
      <c r="AP580" s="13"/>
      <c r="AQ580" s="14"/>
      <c r="AT580" t="e">
        <f>VLOOKUP(A580,'Repeat TJ List'!A:A,1,FALSE)</f>
        <v>#N/A</v>
      </c>
    </row>
    <row r="581" spans="1:46" ht="13">
      <c r="A581" s="7" t="s">
        <v>1325</v>
      </c>
      <c r="B581" s="78" t="str">
        <f t="shared" si="39"/>
        <v>James</v>
      </c>
      <c r="C581" s="78" t="str">
        <f t="shared" si="40"/>
        <v>Needy</v>
      </c>
      <c r="D581" s="78" t="str">
        <f t="shared" si="41"/>
        <v>needyja</v>
      </c>
      <c r="E581" s="8">
        <v>42240</v>
      </c>
      <c r="F581" s="9" t="s">
        <v>48</v>
      </c>
      <c r="G581" s="9" t="s">
        <v>84</v>
      </c>
      <c r="H581" s="9" t="s">
        <v>37</v>
      </c>
      <c r="I581" s="9" t="s">
        <v>38</v>
      </c>
      <c r="J581" s="9" t="s">
        <v>39</v>
      </c>
      <c r="K581" s="9" t="s">
        <v>45</v>
      </c>
      <c r="L581" s="9"/>
      <c r="M581" s="9">
        <v>24</v>
      </c>
      <c r="N581" s="38">
        <v>42977</v>
      </c>
      <c r="O581" s="32">
        <f t="shared" si="38"/>
        <v>24</v>
      </c>
      <c r="P581" s="9">
        <v>571982</v>
      </c>
      <c r="Q581" s="9" t="s">
        <v>1326</v>
      </c>
      <c r="R581" s="7"/>
      <c r="S581" s="9">
        <v>0</v>
      </c>
      <c r="T581" s="12">
        <v>0</v>
      </c>
      <c r="U581" s="32">
        <v>1</v>
      </c>
      <c r="V581">
        <f t="shared" si="0"/>
        <v>2015</v>
      </c>
      <c r="W581">
        <f t="shared" si="1"/>
        <v>8</v>
      </c>
      <c r="X581">
        <f t="shared" si="2"/>
        <v>24</v>
      </c>
      <c r="AJ581" s="13"/>
      <c r="AK581" s="14"/>
      <c r="AP581" s="13"/>
      <c r="AQ581" s="14"/>
      <c r="AT581" t="e">
        <f>VLOOKUP(A581,'Repeat TJ List'!A:A,1,FALSE)</f>
        <v>#N/A</v>
      </c>
    </row>
    <row r="582" spans="1:46" ht="13">
      <c r="A582" s="7" t="s">
        <v>1327</v>
      </c>
      <c r="B582" s="78" t="str">
        <f t="shared" si="39"/>
        <v>Dylan</v>
      </c>
      <c r="C582" s="78" t="str">
        <f t="shared" si="40"/>
        <v>Dusek</v>
      </c>
      <c r="D582" s="78" t="str">
        <f t="shared" si="41"/>
        <v>dusekdy</v>
      </c>
      <c r="E582" s="8">
        <v>42235</v>
      </c>
      <c r="F582" s="9" t="s">
        <v>78</v>
      </c>
      <c r="G582" s="9" t="s">
        <v>63</v>
      </c>
      <c r="H582" s="9" t="s">
        <v>37</v>
      </c>
      <c r="I582" s="9" t="s">
        <v>38</v>
      </c>
      <c r="J582" s="9" t="s">
        <v>39</v>
      </c>
      <c r="K582" s="9" t="s">
        <v>40</v>
      </c>
      <c r="L582" s="9" t="s">
        <v>230</v>
      </c>
      <c r="M582" s="9">
        <v>20</v>
      </c>
      <c r="N582" s="38">
        <v>43297</v>
      </c>
      <c r="O582" s="32">
        <f t="shared" si="38"/>
        <v>35</v>
      </c>
      <c r="P582" s="9">
        <v>673966</v>
      </c>
      <c r="Q582" s="9" t="s">
        <v>1328</v>
      </c>
      <c r="R582" s="7"/>
      <c r="S582" s="9">
        <v>0</v>
      </c>
      <c r="T582" s="12">
        <v>0</v>
      </c>
      <c r="U582" s="9">
        <v>1</v>
      </c>
      <c r="V582">
        <f t="shared" si="0"/>
        <v>2015</v>
      </c>
      <c r="W582">
        <f t="shared" si="1"/>
        <v>8</v>
      </c>
      <c r="X582">
        <f t="shared" si="2"/>
        <v>19</v>
      </c>
      <c r="AJ582" s="13"/>
      <c r="AK582" s="14"/>
      <c r="AP582" s="13"/>
      <c r="AQ582" s="14"/>
      <c r="AT582" t="e">
        <f>VLOOKUP(A582,'Repeat TJ List'!A:A,1,FALSE)</f>
        <v>#N/A</v>
      </c>
    </row>
    <row r="583" spans="1:46" ht="13">
      <c r="A583" s="16" t="s">
        <v>1329</v>
      </c>
      <c r="B583" s="78" t="str">
        <f t="shared" si="39"/>
        <v>Ricardo</v>
      </c>
      <c r="C583" s="78" t="str">
        <f t="shared" si="40"/>
        <v>Rodriguez</v>
      </c>
      <c r="D583" s="78" t="str">
        <f t="shared" si="41"/>
        <v>rodriri</v>
      </c>
      <c r="E583" s="35">
        <v>42228</v>
      </c>
      <c r="F583" s="18" t="s">
        <v>211</v>
      </c>
      <c r="G583" s="18" t="s">
        <v>115</v>
      </c>
      <c r="H583" s="18" t="s">
        <v>37</v>
      </c>
      <c r="I583" s="18" t="s">
        <v>38</v>
      </c>
      <c r="J583" s="18" t="s">
        <v>150</v>
      </c>
      <c r="K583" s="18"/>
      <c r="L583" s="18"/>
      <c r="M583" s="18">
        <v>22</v>
      </c>
      <c r="N583" s="39">
        <v>42831</v>
      </c>
      <c r="O583" s="32">
        <f t="shared" si="38"/>
        <v>20</v>
      </c>
      <c r="P583" s="18">
        <v>600965</v>
      </c>
      <c r="Q583" s="18">
        <v>15458</v>
      </c>
      <c r="R583" s="16" t="s">
        <v>42</v>
      </c>
      <c r="S583" s="18">
        <v>16</v>
      </c>
      <c r="T583" s="20">
        <v>13</v>
      </c>
      <c r="U583" s="18">
        <v>1</v>
      </c>
      <c r="V583" s="21">
        <f t="shared" si="0"/>
        <v>2015</v>
      </c>
      <c r="W583" s="21">
        <f t="shared" si="1"/>
        <v>8</v>
      </c>
      <c r="X583" s="21">
        <f t="shared" si="2"/>
        <v>12</v>
      </c>
      <c r="Y583" s="23"/>
      <c r="Z583" s="23"/>
      <c r="AA583" s="23"/>
      <c r="AB583" s="23"/>
      <c r="AC583" s="23"/>
      <c r="AD583" s="23"/>
      <c r="AE583" s="23"/>
      <c r="AF583" s="23"/>
      <c r="AG583" s="23"/>
      <c r="AH583" s="23"/>
      <c r="AI583" s="23"/>
      <c r="AJ583" s="24"/>
      <c r="AK583" s="25"/>
      <c r="AL583" s="23"/>
      <c r="AM583" s="23"/>
      <c r="AN583" s="23"/>
      <c r="AO583" s="23"/>
      <c r="AP583" s="24"/>
      <c r="AQ583" s="25"/>
      <c r="AR583" s="23"/>
      <c r="AS583" s="23"/>
      <c r="AT583" t="e">
        <f>VLOOKUP(A583,'Repeat TJ List'!A:A,1,FALSE)</f>
        <v>#N/A</v>
      </c>
    </row>
    <row r="584" spans="1:46" ht="13">
      <c r="A584" s="7" t="s">
        <v>1330</v>
      </c>
      <c r="B584" s="78" t="str">
        <f t="shared" si="39"/>
        <v>Aaron</v>
      </c>
      <c r="C584" s="78" t="str">
        <f t="shared" si="40"/>
        <v>Bummer</v>
      </c>
      <c r="D584" s="78" t="str">
        <f t="shared" si="41"/>
        <v>bummeaa</v>
      </c>
      <c r="E584" s="8">
        <v>42227</v>
      </c>
      <c r="F584" s="9" t="s">
        <v>62</v>
      </c>
      <c r="G584" s="9" t="s">
        <v>128</v>
      </c>
      <c r="H584" s="9" t="s">
        <v>37</v>
      </c>
      <c r="I584" s="9" t="s">
        <v>53</v>
      </c>
      <c r="J584" s="9" t="s">
        <v>39</v>
      </c>
      <c r="K584" s="9" t="s">
        <v>220</v>
      </c>
      <c r="L584" s="9" t="s">
        <v>207</v>
      </c>
      <c r="M584" s="9">
        <v>21</v>
      </c>
      <c r="N584" s="38">
        <v>42558</v>
      </c>
      <c r="O584" s="32">
        <f t="shared" si="38"/>
        <v>11</v>
      </c>
      <c r="P584" s="9">
        <v>607481</v>
      </c>
      <c r="Q584" s="9">
        <v>16258</v>
      </c>
      <c r="R584" s="7"/>
      <c r="S584" s="9">
        <v>30</v>
      </c>
      <c r="T584" s="12">
        <v>22</v>
      </c>
      <c r="U584" s="32">
        <v>1</v>
      </c>
      <c r="V584">
        <f t="shared" si="0"/>
        <v>2015</v>
      </c>
      <c r="W584">
        <f t="shared" si="1"/>
        <v>8</v>
      </c>
      <c r="X584">
        <f t="shared" si="2"/>
        <v>11</v>
      </c>
      <c r="AJ584" s="13"/>
      <c r="AK584" s="14"/>
      <c r="AP584" s="13"/>
      <c r="AQ584" s="14"/>
      <c r="AT584" t="e">
        <f>VLOOKUP(A584,'Repeat TJ List'!A:A,1,FALSE)</f>
        <v>#N/A</v>
      </c>
    </row>
    <row r="585" spans="1:46" ht="13">
      <c r="A585" s="7" t="s">
        <v>1331</v>
      </c>
      <c r="B585" s="78" t="str">
        <f t="shared" si="39"/>
        <v>Taylor</v>
      </c>
      <c r="C585" s="78" t="str">
        <f t="shared" si="40"/>
        <v>Williams</v>
      </c>
      <c r="D585" s="78" t="str">
        <f t="shared" si="41"/>
        <v>willita</v>
      </c>
      <c r="E585" s="8">
        <v>42227</v>
      </c>
      <c r="F585" s="9" t="s">
        <v>127</v>
      </c>
      <c r="G585" s="9" t="s">
        <v>91</v>
      </c>
      <c r="H585" s="9" t="s">
        <v>37</v>
      </c>
      <c r="I585" s="9" t="s">
        <v>38</v>
      </c>
      <c r="J585" s="9" t="s">
        <v>39</v>
      </c>
      <c r="K585" s="9" t="s">
        <v>74</v>
      </c>
      <c r="L585" s="9" t="s">
        <v>1332</v>
      </c>
      <c r="M585" s="9">
        <v>23</v>
      </c>
      <c r="N585" s="38">
        <v>42833</v>
      </c>
      <c r="O585" s="32">
        <f t="shared" si="38"/>
        <v>20</v>
      </c>
      <c r="P585" s="9">
        <v>592865</v>
      </c>
      <c r="Q585" s="9">
        <v>14899</v>
      </c>
      <c r="R585" s="7" t="s">
        <v>315</v>
      </c>
      <c r="S585" s="9">
        <v>5</v>
      </c>
      <c r="T585" s="12">
        <v>4.6669999999999998</v>
      </c>
      <c r="U585" s="32">
        <v>1</v>
      </c>
      <c r="V585">
        <f t="shared" si="0"/>
        <v>2015</v>
      </c>
      <c r="W585">
        <f t="shared" si="1"/>
        <v>8</v>
      </c>
      <c r="X585">
        <f t="shared" si="2"/>
        <v>11</v>
      </c>
      <c r="AB585" s="15">
        <v>42790</v>
      </c>
      <c r="AC585" s="15">
        <v>42833</v>
      </c>
      <c r="AJ585" s="13"/>
      <c r="AK585" s="14"/>
      <c r="AP585" s="13"/>
      <c r="AQ585" s="14"/>
      <c r="AT585" t="e">
        <f>VLOOKUP(A585,'Repeat TJ List'!A:A,1,FALSE)</f>
        <v>#N/A</v>
      </c>
    </row>
    <row r="586" spans="1:46" ht="13">
      <c r="A586" s="16" t="s">
        <v>1333</v>
      </c>
      <c r="B586" s="78" t="str">
        <f t="shared" si="39"/>
        <v>Jason</v>
      </c>
      <c r="C586" s="78" t="str">
        <f t="shared" si="40"/>
        <v>Vargas</v>
      </c>
      <c r="D586" s="78" t="str">
        <f t="shared" si="41"/>
        <v>vargaja</v>
      </c>
      <c r="E586" s="29">
        <v>42221</v>
      </c>
      <c r="F586" s="18" t="s">
        <v>329</v>
      </c>
      <c r="G586" s="18" t="s">
        <v>36</v>
      </c>
      <c r="H586" s="18" t="s">
        <v>37</v>
      </c>
      <c r="I586" s="18" t="s">
        <v>53</v>
      </c>
      <c r="J586" s="18" t="s">
        <v>39</v>
      </c>
      <c r="K586" s="18" t="s">
        <v>45</v>
      </c>
      <c r="L586" s="18" t="s">
        <v>1334</v>
      </c>
      <c r="M586" s="18">
        <v>32</v>
      </c>
      <c r="N586" s="41">
        <v>42630</v>
      </c>
      <c r="O586" s="32">
        <f t="shared" si="38"/>
        <v>13</v>
      </c>
      <c r="P586" s="18">
        <v>450306</v>
      </c>
      <c r="Q586" s="18">
        <v>8044</v>
      </c>
      <c r="R586" s="16"/>
      <c r="S586" s="30">
        <v>35</v>
      </c>
      <c r="T586" s="42">
        <v>191.667</v>
      </c>
      <c r="U586" s="18">
        <v>1</v>
      </c>
      <c r="V586" s="21">
        <f t="shared" si="0"/>
        <v>2015</v>
      </c>
      <c r="W586" s="21">
        <f t="shared" si="1"/>
        <v>8</v>
      </c>
      <c r="X586">
        <f t="shared" si="2"/>
        <v>5</v>
      </c>
      <c r="Y586" s="28">
        <v>42384</v>
      </c>
      <c r="Z586" s="23"/>
      <c r="AA586" s="28">
        <v>42559</v>
      </c>
      <c r="AB586" s="23"/>
      <c r="AC586" s="28">
        <v>42589</v>
      </c>
      <c r="AD586" s="23"/>
      <c r="AE586" s="23"/>
      <c r="AF586" s="23"/>
      <c r="AG586" s="23"/>
      <c r="AH586" s="23"/>
      <c r="AI586" s="23"/>
      <c r="AJ586" s="24"/>
      <c r="AK586" s="25"/>
      <c r="AL586" s="23"/>
      <c r="AM586" s="23"/>
      <c r="AN586" s="23"/>
      <c r="AO586" s="23"/>
      <c r="AP586" s="24"/>
      <c r="AQ586" s="25"/>
      <c r="AR586" s="23"/>
      <c r="AS586" s="23"/>
      <c r="AT586" t="e">
        <f>VLOOKUP(A586,'Repeat TJ List'!A:A,1,FALSE)</f>
        <v>#N/A</v>
      </c>
    </row>
    <row r="587" spans="1:46" ht="13">
      <c r="A587" s="7" t="s">
        <v>1335</v>
      </c>
      <c r="B587" s="78" t="str">
        <f t="shared" si="39"/>
        <v>Walker</v>
      </c>
      <c r="C587" s="78" t="str">
        <f t="shared" si="40"/>
        <v>Buehler</v>
      </c>
      <c r="D587" s="78" t="str">
        <f t="shared" si="41"/>
        <v>buehlwa</v>
      </c>
      <c r="E587" s="8">
        <v>42221</v>
      </c>
      <c r="F587" s="9" t="s">
        <v>306</v>
      </c>
      <c r="G587" s="9" t="s">
        <v>63</v>
      </c>
      <c r="H587" s="9" t="s">
        <v>37</v>
      </c>
      <c r="I587" s="9" t="s">
        <v>38</v>
      </c>
      <c r="J587" s="9" t="s">
        <v>39</v>
      </c>
      <c r="K587" s="9" t="s">
        <v>337</v>
      </c>
      <c r="L587" s="9" t="s">
        <v>80</v>
      </c>
      <c r="M587" s="9">
        <v>20</v>
      </c>
      <c r="N587" s="41">
        <v>42558</v>
      </c>
      <c r="O587" s="32">
        <f t="shared" si="38"/>
        <v>11</v>
      </c>
      <c r="P587" s="9">
        <v>621111</v>
      </c>
      <c r="Q587" s="9">
        <v>19374</v>
      </c>
      <c r="R587" s="7" t="s">
        <v>46</v>
      </c>
      <c r="S587" s="9">
        <v>8</v>
      </c>
      <c r="T587" s="12">
        <v>9.3330000000000002</v>
      </c>
      <c r="U587" s="32">
        <v>1</v>
      </c>
      <c r="V587">
        <f t="shared" si="0"/>
        <v>2015</v>
      </c>
      <c r="W587">
        <f t="shared" si="1"/>
        <v>8</v>
      </c>
      <c r="X587">
        <f t="shared" si="2"/>
        <v>5</v>
      </c>
      <c r="AC587" s="15">
        <v>42558</v>
      </c>
      <c r="AJ587" s="13"/>
      <c r="AK587" s="14"/>
      <c r="AP587" s="13"/>
      <c r="AQ587" s="14"/>
      <c r="AT587" t="e">
        <f>VLOOKUP(A587,'Repeat TJ List'!A:A,1,FALSE)</f>
        <v>#N/A</v>
      </c>
    </row>
    <row r="588" spans="1:46" ht="13">
      <c r="A588" s="7" t="s">
        <v>1336</v>
      </c>
      <c r="B588" s="78" t="str">
        <f t="shared" si="39"/>
        <v>Nate</v>
      </c>
      <c r="C588" s="78" t="str">
        <f t="shared" si="40"/>
        <v>Adcock</v>
      </c>
      <c r="D588" s="78" t="str">
        <f t="shared" si="41"/>
        <v>adcocna</v>
      </c>
      <c r="E588" s="8">
        <v>42220</v>
      </c>
      <c r="F588" s="9" t="s">
        <v>187</v>
      </c>
      <c r="G588" s="9" t="s">
        <v>36</v>
      </c>
      <c r="H588" s="9" t="s">
        <v>37</v>
      </c>
      <c r="I588" s="9" t="s">
        <v>38</v>
      </c>
      <c r="J588" s="9" t="s">
        <v>39</v>
      </c>
      <c r="K588" s="9" t="s">
        <v>337</v>
      </c>
      <c r="L588" s="9"/>
      <c r="M588" s="9">
        <v>27</v>
      </c>
      <c r="N588" s="26"/>
      <c r="O588" s="32" t="str">
        <f t="shared" si="38"/>
        <v/>
      </c>
      <c r="P588" s="9">
        <v>502264</v>
      </c>
      <c r="Q588" s="9">
        <v>3282</v>
      </c>
      <c r="R588" s="7" t="s">
        <v>191</v>
      </c>
      <c r="S588" s="9">
        <v>0</v>
      </c>
      <c r="T588" s="12">
        <v>0</v>
      </c>
      <c r="U588" s="9">
        <v>0</v>
      </c>
      <c r="V588">
        <f t="shared" si="0"/>
        <v>2015</v>
      </c>
      <c r="W588">
        <f t="shared" si="1"/>
        <v>8</v>
      </c>
      <c r="X588">
        <f t="shared" si="2"/>
        <v>4</v>
      </c>
      <c r="AJ588" s="13"/>
      <c r="AK588" s="14"/>
      <c r="AP588" s="13"/>
      <c r="AQ588" s="14"/>
      <c r="AT588" t="e">
        <f>VLOOKUP(A588,'Repeat TJ List'!A:A,1,FALSE)</f>
        <v>#N/A</v>
      </c>
    </row>
    <row r="589" spans="1:46" ht="13">
      <c r="A589" s="7" t="s">
        <v>1337</v>
      </c>
      <c r="B589" s="78" t="str">
        <f t="shared" si="39"/>
        <v>Morgan</v>
      </c>
      <c r="C589" s="78" t="str">
        <f t="shared" si="40"/>
        <v>Lofstrom</v>
      </c>
      <c r="D589" s="78" t="str">
        <f t="shared" si="41"/>
        <v>lofstmo</v>
      </c>
      <c r="E589" s="8">
        <v>42220</v>
      </c>
      <c r="F589" s="9" t="s">
        <v>187</v>
      </c>
      <c r="G589" s="9" t="s">
        <v>128</v>
      </c>
      <c r="H589" s="9" t="s">
        <v>330</v>
      </c>
      <c r="I589" s="9" t="s">
        <v>38</v>
      </c>
      <c r="J589" s="9" t="s">
        <v>161</v>
      </c>
      <c r="K589" s="9"/>
      <c r="L589" s="9"/>
      <c r="M589" s="9">
        <v>19</v>
      </c>
      <c r="N589" s="38">
        <v>42542</v>
      </c>
      <c r="O589" s="32">
        <f t="shared" si="38"/>
        <v>11</v>
      </c>
      <c r="P589" s="9">
        <v>641797</v>
      </c>
      <c r="Q589" s="9" t="s">
        <v>1338</v>
      </c>
      <c r="R589" s="7"/>
      <c r="S589" s="9">
        <v>0</v>
      </c>
      <c r="T589" s="12">
        <v>0</v>
      </c>
      <c r="U589" s="32">
        <v>1</v>
      </c>
      <c r="V589">
        <f t="shared" si="0"/>
        <v>2015</v>
      </c>
      <c r="W589">
        <f t="shared" si="1"/>
        <v>8</v>
      </c>
      <c r="X589">
        <f t="shared" si="2"/>
        <v>4</v>
      </c>
      <c r="AJ589" s="13"/>
      <c r="AK589" s="14"/>
      <c r="AP589" s="13"/>
      <c r="AQ589" s="14"/>
      <c r="AT589" t="e">
        <f>VLOOKUP(A589,'Repeat TJ List'!A:A,1,FALSE)</f>
        <v>#N/A</v>
      </c>
    </row>
    <row r="590" spans="1:46" ht="13">
      <c r="A590" s="7" t="s">
        <v>1339</v>
      </c>
      <c r="B590" s="78" t="str">
        <f t="shared" si="39"/>
        <v>Hector</v>
      </c>
      <c r="C590" s="78" t="str">
        <f t="shared" si="40"/>
        <v>Garcia</v>
      </c>
      <c r="D590" s="78" t="str">
        <f t="shared" si="41"/>
        <v>garcihe</v>
      </c>
      <c r="E590" s="8">
        <v>42220</v>
      </c>
      <c r="F590" s="9" t="s">
        <v>176</v>
      </c>
      <c r="G590" s="9" t="s">
        <v>165</v>
      </c>
      <c r="H590" s="9" t="s">
        <v>37</v>
      </c>
      <c r="I590" s="9" t="s">
        <v>53</v>
      </c>
      <c r="J590" s="9" t="s">
        <v>108</v>
      </c>
      <c r="K590" s="9"/>
      <c r="L590" s="9"/>
      <c r="M590" s="9">
        <v>19</v>
      </c>
      <c r="N590" s="38">
        <v>42833</v>
      </c>
      <c r="O590" s="32">
        <f t="shared" si="38"/>
        <v>20</v>
      </c>
      <c r="P590" s="9">
        <v>642390</v>
      </c>
      <c r="Q590" s="9" t="s">
        <v>1340</v>
      </c>
      <c r="R590" s="7"/>
      <c r="S590" s="9">
        <v>0</v>
      </c>
      <c r="T590" s="12">
        <v>0</v>
      </c>
      <c r="U590" s="32">
        <v>1</v>
      </c>
      <c r="V590">
        <f t="shared" si="0"/>
        <v>2015</v>
      </c>
      <c r="W590">
        <f t="shared" si="1"/>
        <v>8</v>
      </c>
      <c r="X590">
        <f t="shared" si="2"/>
        <v>4</v>
      </c>
      <c r="AJ590" s="13"/>
      <c r="AK590" s="14"/>
      <c r="AP590" s="13"/>
      <c r="AQ590" s="14"/>
      <c r="AT590" t="e">
        <f>VLOOKUP(A590,'Repeat TJ List'!A:A,1,FALSE)</f>
        <v>#N/A</v>
      </c>
    </row>
    <row r="591" spans="1:46" ht="13">
      <c r="A591" s="7" t="s">
        <v>1341</v>
      </c>
      <c r="B591" s="78" t="str">
        <f t="shared" si="39"/>
        <v>Fernery</v>
      </c>
      <c r="C591" s="78" t="str">
        <f t="shared" si="40"/>
        <v>Ozuna</v>
      </c>
      <c r="D591" s="78" t="str">
        <f t="shared" si="41"/>
        <v>ozunafe</v>
      </c>
      <c r="E591" s="8">
        <v>42217</v>
      </c>
      <c r="F591" s="9" t="s">
        <v>323</v>
      </c>
      <c r="G591" s="9" t="s">
        <v>165</v>
      </c>
      <c r="H591" s="9" t="s">
        <v>160</v>
      </c>
      <c r="I591" s="9" t="s">
        <v>38</v>
      </c>
      <c r="J591" s="9" t="s">
        <v>108</v>
      </c>
      <c r="K591" s="9"/>
      <c r="L591" s="9"/>
      <c r="M591" s="9">
        <v>19</v>
      </c>
      <c r="N591" s="38">
        <v>42521</v>
      </c>
      <c r="O591" s="32">
        <f t="shared" si="38"/>
        <v>10</v>
      </c>
      <c r="P591" s="9">
        <v>642271</v>
      </c>
      <c r="Q591" s="9" t="s">
        <v>1342</v>
      </c>
      <c r="R591" s="7"/>
      <c r="S591" s="9">
        <v>0</v>
      </c>
      <c r="T591" s="12">
        <v>0</v>
      </c>
      <c r="U591" s="32">
        <v>1</v>
      </c>
      <c r="V591">
        <f t="shared" si="0"/>
        <v>2015</v>
      </c>
      <c r="W591">
        <f t="shared" si="1"/>
        <v>8</v>
      </c>
      <c r="X591">
        <f t="shared" si="2"/>
        <v>1</v>
      </c>
      <c r="AJ591" s="13"/>
      <c r="AK591" s="14"/>
      <c r="AP591" s="13"/>
      <c r="AQ591" s="14"/>
      <c r="AT591" t="e">
        <f>VLOOKUP(A591,'Repeat TJ List'!A:A,1,FALSE)</f>
        <v>#N/A</v>
      </c>
    </row>
    <row r="592" spans="1:46" ht="13">
      <c r="A592" s="7" t="s">
        <v>1343</v>
      </c>
      <c r="B592" s="78" t="str">
        <f t="shared" si="39"/>
        <v>Brian</v>
      </c>
      <c r="C592" s="78" t="str">
        <f t="shared" si="40"/>
        <v>Hunter</v>
      </c>
      <c r="D592" s="78" t="str">
        <f t="shared" si="41"/>
        <v>huntebr</v>
      </c>
      <c r="E592" s="8">
        <v>42217</v>
      </c>
      <c r="F592" s="9" t="s">
        <v>187</v>
      </c>
      <c r="G592" s="9" t="s">
        <v>115</v>
      </c>
      <c r="H592" s="9" t="s">
        <v>37</v>
      </c>
      <c r="I592" s="9" t="s">
        <v>38</v>
      </c>
      <c r="J592" s="9" t="s">
        <v>39</v>
      </c>
      <c r="K592" s="9" t="s">
        <v>101</v>
      </c>
      <c r="L592" s="9" t="s">
        <v>1344</v>
      </c>
      <c r="M592" s="9">
        <v>22</v>
      </c>
      <c r="N592" s="38">
        <v>42865</v>
      </c>
      <c r="O592" s="32">
        <f t="shared" si="38"/>
        <v>21</v>
      </c>
      <c r="P592" s="9">
        <v>641715</v>
      </c>
      <c r="Q592" s="9" t="s">
        <v>1345</v>
      </c>
      <c r="R592" s="7"/>
      <c r="S592" s="9">
        <v>0</v>
      </c>
      <c r="T592" s="12">
        <v>0</v>
      </c>
      <c r="U592" s="9">
        <v>1</v>
      </c>
      <c r="V592">
        <f t="shared" si="0"/>
        <v>2015</v>
      </c>
      <c r="W592">
        <f t="shared" si="1"/>
        <v>8</v>
      </c>
      <c r="X592">
        <f t="shared" si="2"/>
        <v>1</v>
      </c>
      <c r="AJ592" s="13"/>
      <c r="AK592" s="14"/>
      <c r="AP592" s="13"/>
      <c r="AQ592" s="14"/>
      <c r="AT592" t="e">
        <f>VLOOKUP(A592,'Repeat TJ List'!A:A,1,FALSE)</f>
        <v>#N/A</v>
      </c>
    </row>
    <row r="593" spans="1:46" ht="13">
      <c r="A593" s="7" t="s">
        <v>1346</v>
      </c>
      <c r="B593" s="78" t="str">
        <f t="shared" si="39"/>
        <v>Brusdar</v>
      </c>
      <c r="C593" s="78" t="str">
        <f t="shared" si="40"/>
        <v>Graterol</v>
      </c>
      <c r="D593" s="78" t="str">
        <f t="shared" si="41"/>
        <v>gratebr</v>
      </c>
      <c r="E593" s="8">
        <v>42217</v>
      </c>
      <c r="F593" s="9" t="s">
        <v>73</v>
      </c>
      <c r="G593" s="9" t="s">
        <v>128</v>
      </c>
      <c r="H593" s="9" t="s">
        <v>37</v>
      </c>
      <c r="I593" s="9" t="s">
        <v>38</v>
      </c>
      <c r="J593" s="9" t="s">
        <v>150</v>
      </c>
      <c r="K593" s="9"/>
      <c r="L593" s="9"/>
      <c r="M593" s="9">
        <v>16</v>
      </c>
      <c r="N593" s="38">
        <v>42912</v>
      </c>
      <c r="O593" s="32">
        <f t="shared" si="38"/>
        <v>23</v>
      </c>
      <c r="P593" s="9">
        <v>660813</v>
      </c>
      <c r="Q593" s="9">
        <v>20367</v>
      </c>
      <c r="R593" s="7"/>
      <c r="S593" s="9">
        <v>0</v>
      </c>
      <c r="T593" s="12">
        <v>0</v>
      </c>
      <c r="U593" s="32">
        <v>1</v>
      </c>
      <c r="V593">
        <f t="shared" si="0"/>
        <v>2015</v>
      </c>
      <c r="W593">
        <f t="shared" si="1"/>
        <v>8</v>
      </c>
      <c r="X593">
        <f t="shared" si="2"/>
        <v>1</v>
      </c>
      <c r="AJ593" s="13"/>
      <c r="AK593" s="14"/>
      <c r="AP593" s="13"/>
      <c r="AQ593" s="14"/>
      <c r="AT593" t="e">
        <f>VLOOKUP(A593,'Repeat TJ List'!A:A,1,FALSE)</f>
        <v>#N/A</v>
      </c>
    </row>
    <row r="594" spans="1:46" ht="13">
      <c r="A594" s="7" t="s">
        <v>1347</v>
      </c>
      <c r="B594" s="78" t="str">
        <f t="shared" si="39"/>
        <v>Blake</v>
      </c>
      <c r="C594" s="78" t="str">
        <f t="shared" si="40"/>
        <v>Taylor</v>
      </c>
      <c r="D594" s="78" t="str">
        <f t="shared" si="41"/>
        <v>taylobl</v>
      </c>
      <c r="E594" s="8">
        <v>42216</v>
      </c>
      <c r="F594" s="9" t="s">
        <v>70</v>
      </c>
      <c r="G594" s="9" t="s">
        <v>165</v>
      </c>
      <c r="H594" s="9" t="s">
        <v>37</v>
      </c>
      <c r="I594" s="9" t="s">
        <v>53</v>
      </c>
      <c r="J594" s="9" t="s">
        <v>39</v>
      </c>
      <c r="K594" s="9" t="s">
        <v>45</v>
      </c>
      <c r="L594" s="9"/>
      <c r="M594" s="9">
        <v>19</v>
      </c>
      <c r="N594" s="38">
        <v>42836</v>
      </c>
      <c r="O594" s="32">
        <f t="shared" si="38"/>
        <v>20</v>
      </c>
      <c r="P594" s="9">
        <v>642130</v>
      </c>
      <c r="Q594" s="9">
        <v>16418</v>
      </c>
      <c r="R594" s="7" t="s">
        <v>71</v>
      </c>
      <c r="S594" s="9">
        <v>0</v>
      </c>
      <c r="T594" s="12">
        <v>0</v>
      </c>
      <c r="U594" s="32">
        <v>1</v>
      </c>
      <c r="V594">
        <f t="shared" si="0"/>
        <v>2015</v>
      </c>
      <c r="W594">
        <f t="shared" si="1"/>
        <v>7</v>
      </c>
      <c r="X594">
        <f t="shared" si="2"/>
        <v>31</v>
      </c>
      <c r="AJ594" s="13"/>
      <c r="AK594" s="14"/>
      <c r="AP594" s="13"/>
      <c r="AQ594" s="14"/>
      <c r="AT594" t="e">
        <f>VLOOKUP(A594,'Repeat TJ List'!A:A,1,FALSE)</f>
        <v>#N/A</v>
      </c>
    </row>
    <row r="595" spans="1:46" ht="13">
      <c r="A595" s="7" t="s">
        <v>1348</v>
      </c>
      <c r="B595" s="78" t="str">
        <f t="shared" si="39"/>
        <v>Jack</v>
      </c>
      <c r="C595" s="78" t="str">
        <f t="shared" si="40"/>
        <v>Leathersich</v>
      </c>
      <c r="D595" s="78" t="str">
        <f t="shared" si="41"/>
        <v>leathja</v>
      </c>
      <c r="E595" s="8">
        <v>42215</v>
      </c>
      <c r="F595" s="9" t="s">
        <v>70</v>
      </c>
      <c r="G595" s="9" t="s">
        <v>36</v>
      </c>
      <c r="H595" s="9" t="s">
        <v>37</v>
      </c>
      <c r="I595" s="9" t="s">
        <v>53</v>
      </c>
      <c r="J595" s="9" t="s">
        <v>39</v>
      </c>
      <c r="K595" s="9" t="s">
        <v>79</v>
      </c>
      <c r="L595" s="9" t="s">
        <v>79</v>
      </c>
      <c r="M595" s="9">
        <v>24</v>
      </c>
      <c r="N595" s="38">
        <v>42922</v>
      </c>
      <c r="O595" s="32">
        <f t="shared" si="38"/>
        <v>23</v>
      </c>
      <c r="P595" s="9">
        <v>605333</v>
      </c>
      <c r="Q595" s="9">
        <v>12562</v>
      </c>
      <c r="R595" s="7" t="s">
        <v>71</v>
      </c>
      <c r="S595" s="9">
        <v>7</v>
      </c>
      <c r="T595" s="12">
        <v>5</v>
      </c>
      <c r="U595" s="32">
        <v>1</v>
      </c>
      <c r="V595">
        <f t="shared" si="0"/>
        <v>2015</v>
      </c>
      <c r="W595">
        <f t="shared" si="1"/>
        <v>7</v>
      </c>
      <c r="X595">
        <f t="shared" si="2"/>
        <v>30</v>
      </c>
      <c r="Y595" s="15">
        <v>42350</v>
      </c>
      <c r="AC595" s="15">
        <v>42543</v>
      </c>
      <c r="AJ595" s="13"/>
      <c r="AK595" s="14"/>
      <c r="AP595" s="13"/>
      <c r="AQ595" s="14"/>
      <c r="AT595" t="e">
        <f>VLOOKUP(A595,'Repeat TJ List'!A:A,1,FALSE)</f>
        <v>#N/A</v>
      </c>
    </row>
    <row r="596" spans="1:46" ht="13">
      <c r="A596" s="7" t="s">
        <v>1349</v>
      </c>
      <c r="B596" s="78" t="str">
        <f t="shared" si="39"/>
        <v>Wesley</v>
      </c>
      <c r="C596" s="78" t="str">
        <f t="shared" si="40"/>
        <v>Rodriguez</v>
      </c>
      <c r="D596" s="78" t="str">
        <f t="shared" si="41"/>
        <v>rodriwe</v>
      </c>
      <c r="E596" s="8">
        <v>42215</v>
      </c>
      <c r="F596" s="9" t="s">
        <v>323</v>
      </c>
      <c r="G596" s="9" t="s">
        <v>158</v>
      </c>
      <c r="H596" s="9" t="s">
        <v>37</v>
      </c>
      <c r="I596" s="9" t="s">
        <v>38</v>
      </c>
      <c r="J596" s="9" t="s">
        <v>39</v>
      </c>
      <c r="K596" s="9" t="s">
        <v>101</v>
      </c>
      <c r="L596" s="9"/>
      <c r="M596" s="9">
        <v>18</v>
      </c>
      <c r="N596" s="38">
        <v>42587</v>
      </c>
      <c r="O596" s="32">
        <f t="shared" si="38"/>
        <v>12</v>
      </c>
      <c r="P596" s="9">
        <v>663718</v>
      </c>
      <c r="Q596" s="9" t="s">
        <v>1350</v>
      </c>
      <c r="R596" s="7"/>
      <c r="S596" s="9">
        <v>0</v>
      </c>
      <c r="T596" s="12">
        <v>0</v>
      </c>
      <c r="U596" s="32">
        <v>1</v>
      </c>
      <c r="V596">
        <f t="shared" si="0"/>
        <v>2015</v>
      </c>
      <c r="W596">
        <f t="shared" si="1"/>
        <v>7</v>
      </c>
      <c r="X596">
        <f t="shared" si="2"/>
        <v>30</v>
      </c>
      <c r="AJ596" s="13"/>
      <c r="AK596" s="14"/>
      <c r="AP596" s="13"/>
      <c r="AQ596" s="14"/>
      <c r="AT596" t="e">
        <f>VLOOKUP(A596,'Repeat TJ List'!A:A,1,FALSE)</f>
        <v>#N/A</v>
      </c>
    </row>
    <row r="597" spans="1:46" ht="13">
      <c r="A597" s="7" t="s">
        <v>1351</v>
      </c>
      <c r="B597" s="78" t="str">
        <f t="shared" si="39"/>
        <v>Matt</v>
      </c>
      <c r="C597" s="78" t="str">
        <f t="shared" si="40"/>
        <v>Trowbridge</v>
      </c>
      <c r="D597" s="78" t="str">
        <f t="shared" si="41"/>
        <v>trowbma</v>
      </c>
      <c r="E597" s="8">
        <v>42214</v>
      </c>
      <c r="F597" s="9" t="s">
        <v>52</v>
      </c>
      <c r="G597" s="9" t="s">
        <v>115</v>
      </c>
      <c r="H597" s="9" t="s">
        <v>37</v>
      </c>
      <c r="I597" s="9" t="s">
        <v>53</v>
      </c>
      <c r="J597" s="9" t="s">
        <v>39</v>
      </c>
      <c r="K597" s="9" t="s">
        <v>141</v>
      </c>
      <c r="L597" s="9" t="s">
        <v>1352</v>
      </c>
      <c r="M597" s="9">
        <v>22</v>
      </c>
      <c r="N597" s="38">
        <v>42851</v>
      </c>
      <c r="O597" s="32">
        <f t="shared" si="38"/>
        <v>21</v>
      </c>
      <c r="P597" s="9">
        <v>657058</v>
      </c>
      <c r="Q597" s="9" t="s">
        <v>1353</v>
      </c>
      <c r="R597" s="7"/>
      <c r="S597" s="9">
        <v>0</v>
      </c>
      <c r="T597" s="12">
        <v>0</v>
      </c>
      <c r="U597" s="32">
        <v>1</v>
      </c>
      <c r="V597">
        <f t="shared" si="0"/>
        <v>2015</v>
      </c>
      <c r="W597">
        <f t="shared" si="1"/>
        <v>7</v>
      </c>
      <c r="X597">
        <f t="shared" si="2"/>
        <v>29</v>
      </c>
      <c r="AJ597" s="13"/>
      <c r="AK597" s="14"/>
      <c r="AP597" s="13"/>
      <c r="AQ597" s="14"/>
      <c r="AT597" t="e">
        <f>VLOOKUP(A597,'Repeat TJ List'!A:A,1,FALSE)</f>
        <v>#N/A</v>
      </c>
    </row>
    <row r="598" spans="1:46" ht="13">
      <c r="A598" s="7" t="s">
        <v>1354</v>
      </c>
      <c r="B598" s="78" t="str">
        <f t="shared" si="39"/>
        <v>Greg</v>
      </c>
      <c r="C598" s="78" t="str">
        <f t="shared" si="40"/>
        <v>Maisto</v>
      </c>
      <c r="D598" s="78" t="str">
        <f t="shared" si="41"/>
        <v>maistgr</v>
      </c>
      <c r="E598" s="8">
        <v>42214</v>
      </c>
      <c r="F598" s="9" t="s">
        <v>257</v>
      </c>
      <c r="G598" s="9" t="s">
        <v>165</v>
      </c>
      <c r="H598" s="9" t="s">
        <v>37</v>
      </c>
      <c r="I598" s="9" t="s">
        <v>53</v>
      </c>
      <c r="J598" s="9" t="s">
        <v>39</v>
      </c>
      <c r="K598" s="9" t="s">
        <v>40</v>
      </c>
      <c r="L598" s="9" t="s">
        <v>1355</v>
      </c>
      <c r="M598" s="9">
        <v>20</v>
      </c>
      <c r="N598" s="38">
        <v>42610</v>
      </c>
      <c r="O598" s="32">
        <f t="shared" si="38"/>
        <v>13</v>
      </c>
      <c r="P598" s="9">
        <v>657671</v>
      </c>
      <c r="Q598" s="9" t="s">
        <v>1356</v>
      </c>
      <c r="R598" s="7"/>
      <c r="S598" s="9">
        <v>0</v>
      </c>
      <c r="T598" s="12">
        <v>0</v>
      </c>
      <c r="U598" s="32">
        <v>1</v>
      </c>
      <c r="V598">
        <f t="shared" si="0"/>
        <v>2015</v>
      </c>
      <c r="W598">
        <f t="shared" si="1"/>
        <v>7</v>
      </c>
      <c r="X598">
        <f t="shared" si="2"/>
        <v>29</v>
      </c>
      <c r="AC598" s="15">
        <v>42581</v>
      </c>
      <c r="AJ598" s="13"/>
      <c r="AK598" s="14"/>
      <c r="AP598" s="13"/>
      <c r="AQ598" s="14"/>
      <c r="AT598" t="e">
        <f>VLOOKUP(A598,'Repeat TJ List'!A:A,1,FALSE)</f>
        <v>#N/A</v>
      </c>
    </row>
    <row r="599" spans="1:46" ht="13">
      <c r="A599" s="7" t="s">
        <v>1357</v>
      </c>
      <c r="B599" s="78" t="str">
        <f t="shared" si="39"/>
        <v>Jonah</v>
      </c>
      <c r="C599" s="78" t="str">
        <f t="shared" si="40"/>
        <v>Wesely</v>
      </c>
      <c r="D599" s="78" t="str">
        <f t="shared" si="41"/>
        <v>weseljo</v>
      </c>
      <c r="E599" s="8">
        <v>42208</v>
      </c>
      <c r="F599" s="9" t="s">
        <v>35</v>
      </c>
      <c r="G599" s="9" t="s">
        <v>115</v>
      </c>
      <c r="H599" s="9" t="s">
        <v>37</v>
      </c>
      <c r="I599" s="9" t="s">
        <v>53</v>
      </c>
      <c r="J599" s="9" t="s">
        <v>39</v>
      </c>
      <c r="K599" s="9" t="s">
        <v>45</v>
      </c>
      <c r="L599" s="9"/>
      <c r="M599" s="9">
        <v>20</v>
      </c>
      <c r="N599" s="38">
        <v>42833</v>
      </c>
      <c r="O599" s="32">
        <f t="shared" si="38"/>
        <v>21</v>
      </c>
      <c r="P599" s="9">
        <v>642196</v>
      </c>
      <c r="Q599" s="9" t="s">
        <v>1358</v>
      </c>
      <c r="R599" s="7" t="s">
        <v>1359</v>
      </c>
      <c r="S599" s="9">
        <v>0</v>
      </c>
      <c r="T599" s="12">
        <v>0</v>
      </c>
      <c r="U599" s="32">
        <v>1</v>
      </c>
      <c r="V599">
        <f t="shared" si="0"/>
        <v>2015</v>
      </c>
      <c r="W599">
        <f t="shared" si="1"/>
        <v>7</v>
      </c>
      <c r="X599">
        <f t="shared" si="2"/>
        <v>23</v>
      </c>
      <c r="AJ599" s="13"/>
      <c r="AK599" s="14"/>
      <c r="AP599" s="13"/>
      <c r="AQ599" s="14"/>
      <c r="AT599" t="e">
        <f>VLOOKUP(A599,'Repeat TJ List'!A:A,1,FALSE)</f>
        <v>#N/A</v>
      </c>
    </row>
    <row r="600" spans="1:46" ht="13">
      <c r="A600" s="7" t="s">
        <v>1360</v>
      </c>
      <c r="B600" s="78" t="str">
        <f t="shared" si="39"/>
        <v>Chris</v>
      </c>
      <c r="C600" s="78" t="str">
        <f t="shared" si="40"/>
        <v>Betts</v>
      </c>
      <c r="D600" s="78" t="str">
        <f t="shared" si="41"/>
        <v>bettsch</v>
      </c>
      <c r="E600" s="8">
        <v>42208</v>
      </c>
      <c r="F600" s="9" t="s">
        <v>257</v>
      </c>
      <c r="G600" s="9" t="s">
        <v>158</v>
      </c>
      <c r="H600" s="9" t="s">
        <v>330</v>
      </c>
      <c r="I600" s="9" t="s">
        <v>38</v>
      </c>
      <c r="J600" s="9" t="s">
        <v>39</v>
      </c>
      <c r="K600" s="9" t="s">
        <v>45</v>
      </c>
      <c r="L600" s="9"/>
      <c r="M600" s="9">
        <v>18</v>
      </c>
      <c r="N600" s="38">
        <v>42545</v>
      </c>
      <c r="O600" s="32">
        <f t="shared" si="38"/>
        <v>11</v>
      </c>
      <c r="P600" s="9">
        <v>663341</v>
      </c>
      <c r="Q600" s="9" t="s">
        <v>1361</v>
      </c>
      <c r="R600" s="7" t="s">
        <v>139</v>
      </c>
      <c r="S600" s="9">
        <v>0</v>
      </c>
      <c r="T600" s="12">
        <v>0</v>
      </c>
      <c r="U600" s="32">
        <v>1</v>
      </c>
      <c r="V600">
        <f t="shared" si="0"/>
        <v>2015</v>
      </c>
      <c r="W600">
        <f t="shared" si="1"/>
        <v>7</v>
      </c>
      <c r="X600">
        <f t="shared" si="2"/>
        <v>23</v>
      </c>
      <c r="AJ600" s="13"/>
      <c r="AK600" s="14"/>
      <c r="AP600" s="13"/>
      <c r="AQ600" s="14"/>
      <c r="AT600" t="e">
        <f>VLOOKUP(A600,'Repeat TJ List'!A:A,1,FALSE)</f>
        <v>#N/A</v>
      </c>
    </row>
    <row r="601" spans="1:46" ht="13">
      <c r="A601" s="7" t="s">
        <v>1362</v>
      </c>
      <c r="B601" s="78" t="str">
        <f t="shared" si="39"/>
        <v>Mark</v>
      </c>
      <c r="C601" s="78" t="str">
        <f t="shared" si="40"/>
        <v>Armstrong</v>
      </c>
      <c r="D601" s="78" t="str">
        <f t="shared" si="41"/>
        <v>armstma</v>
      </c>
      <c r="E601" s="8">
        <v>42206</v>
      </c>
      <c r="F601" s="9" t="s">
        <v>187</v>
      </c>
      <c r="G601" s="9" t="s">
        <v>115</v>
      </c>
      <c r="H601" s="9" t="s">
        <v>37</v>
      </c>
      <c r="I601" s="9" t="s">
        <v>38</v>
      </c>
      <c r="J601" s="9" t="s">
        <v>39</v>
      </c>
      <c r="K601" s="9" t="s">
        <v>101</v>
      </c>
      <c r="L601" s="9"/>
      <c r="M601" s="9">
        <v>20</v>
      </c>
      <c r="N601" s="38">
        <v>42885</v>
      </c>
      <c r="O601" s="32">
        <f t="shared" si="38"/>
        <v>22</v>
      </c>
      <c r="P601" s="9">
        <v>641316</v>
      </c>
      <c r="Q601" s="9" t="s">
        <v>1363</v>
      </c>
      <c r="R601" s="7"/>
      <c r="S601" s="9">
        <v>0</v>
      </c>
      <c r="T601" s="12">
        <v>0</v>
      </c>
      <c r="U601" s="9">
        <v>1</v>
      </c>
      <c r="V601">
        <f t="shared" si="0"/>
        <v>2015</v>
      </c>
      <c r="W601">
        <f t="shared" si="1"/>
        <v>7</v>
      </c>
      <c r="X601">
        <f t="shared" si="2"/>
        <v>21</v>
      </c>
      <c r="AJ601" s="13"/>
      <c r="AK601" s="14"/>
      <c r="AP601" s="13"/>
      <c r="AQ601" s="14"/>
      <c r="AT601" t="e">
        <f>VLOOKUP(A601,'Repeat TJ List'!A:A,1,FALSE)</f>
        <v>#N/A</v>
      </c>
    </row>
    <row r="602" spans="1:46" ht="13">
      <c r="A602" s="7" t="s">
        <v>1364</v>
      </c>
      <c r="B602" s="78" t="str">
        <f t="shared" si="39"/>
        <v>Blake</v>
      </c>
      <c r="C602" s="78" t="str">
        <f t="shared" si="40"/>
        <v>Hickman</v>
      </c>
      <c r="D602" s="78" t="str">
        <f t="shared" si="41"/>
        <v>hickmbl</v>
      </c>
      <c r="E602" s="8">
        <v>42201</v>
      </c>
      <c r="F602" s="9" t="s">
        <v>62</v>
      </c>
      <c r="G602" s="9" t="s">
        <v>63</v>
      </c>
      <c r="H602" s="9" t="s">
        <v>37</v>
      </c>
      <c r="I602" s="9" t="s">
        <v>38</v>
      </c>
      <c r="J602" s="9" t="s">
        <v>39</v>
      </c>
      <c r="K602" s="9" t="s">
        <v>141</v>
      </c>
      <c r="L602" s="9" t="s">
        <v>154</v>
      </c>
      <c r="M602" s="9">
        <v>21</v>
      </c>
      <c r="N602" s="38">
        <v>42886</v>
      </c>
      <c r="O602" s="32">
        <f t="shared" si="38"/>
        <v>23</v>
      </c>
      <c r="P602" s="9">
        <v>608341</v>
      </c>
      <c r="Q602" s="9" t="s">
        <v>1365</v>
      </c>
      <c r="R602" s="7"/>
      <c r="S602" s="9">
        <v>0</v>
      </c>
      <c r="T602" s="12">
        <v>0</v>
      </c>
      <c r="U602" s="32">
        <v>1</v>
      </c>
      <c r="V602">
        <f t="shared" si="0"/>
        <v>2015</v>
      </c>
      <c r="W602">
        <f t="shared" si="1"/>
        <v>7</v>
      </c>
      <c r="X602">
        <f t="shared" si="2"/>
        <v>16</v>
      </c>
      <c r="AC602" s="15">
        <v>42833</v>
      </c>
      <c r="AJ602" s="13"/>
      <c r="AK602" s="14"/>
      <c r="AP602" s="13"/>
      <c r="AQ602" s="14"/>
      <c r="AT602" t="e">
        <f>VLOOKUP(A602,'Repeat TJ List'!A:A,1,FALSE)</f>
        <v>#N/A</v>
      </c>
    </row>
    <row r="603" spans="1:46" ht="13">
      <c r="A603" s="7" t="s">
        <v>1366</v>
      </c>
      <c r="B603" s="78" t="str">
        <f t="shared" si="39"/>
        <v>Josh</v>
      </c>
      <c r="C603" s="78" t="str">
        <f t="shared" si="40"/>
        <v>Goossen-Brown</v>
      </c>
      <c r="D603" s="78" t="str">
        <f t="shared" si="41"/>
        <v>goossjo</v>
      </c>
      <c r="E603" s="8">
        <v>42200</v>
      </c>
      <c r="F603" s="9" t="s">
        <v>62</v>
      </c>
      <c r="G603" s="9" t="s">
        <v>128</v>
      </c>
      <c r="H603" s="9" t="s">
        <v>37</v>
      </c>
      <c r="I603" s="9" t="s">
        <v>38</v>
      </c>
      <c r="J603" s="9" t="s">
        <v>39</v>
      </c>
      <c r="K603" s="9" t="s">
        <v>45</v>
      </c>
      <c r="L603" s="9" t="s">
        <v>1367</v>
      </c>
      <c r="M603" s="9">
        <v>24</v>
      </c>
      <c r="N603" s="11">
        <v>42585</v>
      </c>
      <c r="O603" s="32">
        <f t="shared" ref="O603:O666" si="42">IF(N603&gt;0,ROUND(((N603-E603)/365)*12,0),"")</f>
        <v>13</v>
      </c>
      <c r="P603" s="9">
        <v>657596</v>
      </c>
      <c r="Q603" s="9" t="s">
        <v>1368</v>
      </c>
      <c r="R603" s="7"/>
      <c r="S603" s="9">
        <v>0</v>
      </c>
      <c r="T603" s="12">
        <v>0</v>
      </c>
      <c r="U603" s="32">
        <v>1</v>
      </c>
      <c r="V603">
        <f t="shared" si="0"/>
        <v>2015</v>
      </c>
      <c r="W603">
        <f t="shared" si="1"/>
        <v>7</v>
      </c>
      <c r="X603">
        <f t="shared" si="2"/>
        <v>15</v>
      </c>
      <c r="AJ603" s="13"/>
      <c r="AK603" s="14"/>
      <c r="AP603" s="13"/>
      <c r="AQ603" s="14"/>
      <c r="AT603" t="e">
        <f>VLOOKUP(A603,'Repeat TJ List'!A:A,1,FALSE)</f>
        <v>#N/A</v>
      </c>
    </row>
    <row r="604" spans="1:46" ht="13">
      <c r="A604" s="7" t="s">
        <v>1369</v>
      </c>
      <c r="B604" s="78" t="str">
        <f t="shared" si="39"/>
        <v>Michael</v>
      </c>
      <c r="C604" s="78" t="str">
        <f t="shared" si="40"/>
        <v>Smith</v>
      </c>
      <c r="D604" s="78" t="str">
        <f t="shared" si="41"/>
        <v>smithmi</v>
      </c>
      <c r="E604" s="8">
        <v>42200</v>
      </c>
      <c r="F604" s="9" t="s">
        <v>35</v>
      </c>
      <c r="G604" s="9" t="s">
        <v>91</v>
      </c>
      <c r="H604" s="9" t="s">
        <v>37</v>
      </c>
      <c r="I604" s="9" t="s">
        <v>38</v>
      </c>
      <c r="J604" s="9" t="s">
        <v>39</v>
      </c>
      <c r="K604" s="9" t="s">
        <v>40</v>
      </c>
      <c r="L604" s="9" t="s">
        <v>325</v>
      </c>
      <c r="M604" s="9">
        <v>25</v>
      </c>
      <c r="N604" s="11"/>
      <c r="O604" s="32" t="str">
        <f t="shared" si="42"/>
        <v/>
      </c>
      <c r="P604" s="9">
        <v>643546</v>
      </c>
      <c r="Q604" s="9" t="s">
        <v>1370</v>
      </c>
      <c r="R604" s="7" t="s">
        <v>42</v>
      </c>
      <c r="S604" s="9">
        <v>0</v>
      </c>
      <c r="T604" s="12">
        <v>0</v>
      </c>
      <c r="U604" s="9">
        <v>0</v>
      </c>
      <c r="V604">
        <f t="shared" si="0"/>
        <v>2015</v>
      </c>
      <c r="W604">
        <f t="shared" si="1"/>
        <v>7</v>
      </c>
      <c r="X604">
        <f t="shared" si="2"/>
        <v>15</v>
      </c>
      <c r="AJ604" s="13"/>
      <c r="AK604" s="14"/>
      <c r="AP604" s="13"/>
      <c r="AQ604" s="14"/>
      <c r="AT604" t="str">
        <f>VLOOKUP(A604,'Repeat TJ List'!A:A,1,FALSE)</f>
        <v>Michael Smith</v>
      </c>
    </row>
    <row r="605" spans="1:46" ht="13">
      <c r="A605" s="16" t="s">
        <v>1371</v>
      </c>
      <c r="B605" s="78" t="str">
        <f t="shared" si="39"/>
        <v>Mitch</v>
      </c>
      <c r="C605" s="78" t="str">
        <f t="shared" si="40"/>
        <v>McIntyre</v>
      </c>
      <c r="D605" s="78" t="str">
        <f t="shared" si="41"/>
        <v>mcintmi</v>
      </c>
      <c r="E605" s="29">
        <v>42200</v>
      </c>
      <c r="F605" s="18" t="s">
        <v>127</v>
      </c>
      <c r="G605" s="18" t="s">
        <v>63</v>
      </c>
      <c r="H605" s="18" t="s">
        <v>37</v>
      </c>
      <c r="I605" s="18" t="s">
        <v>38</v>
      </c>
      <c r="J605" s="18" t="s">
        <v>39</v>
      </c>
      <c r="K605" s="18" t="s">
        <v>88</v>
      </c>
      <c r="L605" s="18" t="s">
        <v>1372</v>
      </c>
      <c r="M605" s="18">
        <v>20</v>
      </c>
      <c r="N605" s="39">
        <v>43269</v>
      </c>
      <c r="O605" s="32">
        <f t="shared" si="42"/>
        <v>35</v>
      </c>
      <c r="P605" s="18">
        <v>682447</v>
      </c>
      <c r="Q605" s="18" t="s">
        <v>1373</v>
      </c>
      <c r="R605" s="16" t="s">
        <v>1374</v>
      </c>
      <c r="S605" s="18">
        <v>0</v>
      </c>
      <c r="T605" s="20">
        <v>0</v>
      </c>
      <c r="U605" s="18">
        <v>1</v>
      </c>
      <c r="V605" s="21">
        <f t="shared" si="0"/>
        <v>2015</v>
      </c>
      <c r="W605" s="21">
        <f t="shared" si="1"/>
        <v>7</v>
      </c>
      <c r="X605" s="21">
        <f t="shared" si="2"/>
        <v>15</v>
      </c>
      <c r="Y605" s="23"/>
      <c r="Z605" s="23"/>
      <c r="AA605" s="23"/>
      <c r="AB605" s="23"/>
      <c r="AC605" s="22"/>
      <c r="AD605" s="23"/>
      <c r="AE605" s="23"/>
      <c r="AF605" s="23"/>
      <c r="AG605" s="23"/>
      <c r="AH605" s="23"/>
      <c r="AI605" s="23"/>
      <c r="AJ605" s="24"/>
      <c r="AK605" s="25"/>
      <c r="AL605" s="23"/>
      <c r="AM605" s="23"/>
      <c r="AN605" s="23"/>
      <c r="AO605" s="23"/>
      <c r="AP605" s="24"/>
      <c r="AQ605" s="25"/>
      <c r="AR605" s="23"/>
      <c r="AS605" s="23"/>
      <c r="AT605" t="e">
        <f>VLOOKUP(A605,'Repeat TJ List'!A:A,1,FALSE)</f>
        <v>#N/A</v>
      </c>
    </row>
    <row r="606" spans="1:46" ht="13">
      <c r="A606" s="7" t="s">
        <v>1375</v>
      </c>
      <c r="B606" s="78" t="str">
        <f t="shared" si="39"/>
        <v>Don</v>
      </c>
      <c r="C606" s="78" t="str">
        <f t="shared" si="40"/>
        <v>Kelly</v>
      </c>
      <c r="D606" s="78" t="str">
        <f t="shared" si="41"/>
        <v>kellydo</v>
      </c>
      <c r="E606" s="8">
        <v>42199</v>
      </c>
      <c r="F606" s="9" t="s">
        <v>157</v>
      </c>
      <c r="G606" s="9" t="s">
        <v>36</v>
      </c>
      <c r="H606" s="9" t="s">
        <v>131</v>
      </c>
      <c r="I606" s="9" t="s">
        <v>38</v>
      </c>
      <c r="J606" s="9" t="s">
        <v>39</v>
      </c>
      <c r="K606" s="9" t="s">
        <v>110</v>
      </c>
      <c r="L606" s="9" t="s">
        <v>1376</v>
      </c>
      <c r="M606" s="9">
        <v>35</v>
      </c>
      <c r="N606" s="38">
        <v>42557</v>
      </c>
      <c r="O606" s="32">
        <f t="shared" si="42"/>
        <v>12</v>
      </c>
      <c r="P606" s="9">
        <v>430603</v>
      </c>
      <c r="Q606" s="9">
        <v>2216</v>
      </c>
      <c r="R606" s="7" t="s">
        <v>139</v>
      </c>
      <c r="S606" s="9">
        <v>13</v>
      </c>
      <c r="T606" s="12">
        <v>30</v>
      </c>
      <c r="U606" s="32">
        <v>1</v>
      </c>
      <c r="V606">
        <f t="shared" si="0"/>
        <v>2015</v>
      </c>
      <c r="W606">
        <f t="shared" si="1"/>
        <v>7</v>
      </c>
      <c r="X606">
        <f t="shared" si="2"/>
        <v>14</v>
      </c>
      <c r="AC606" s="15">
        <v>42467</v>
      </c>
      <c r="AJ606" s="13"/>
      <c r="AK606" s="14"/>
      <c r="AP606" s="13"/>
      <c r="AQ606" s="14"/>
      <c r="AT606" t="e">
        <f>VLOOKUP(A606,'Repeat TJ List'!A:A,1,FALSE)</f>
        <v>#N/A</v>
      </c>
    </row>
    <row r="607" spans="1:46" ht="13">
      <c r="A607" s="7" t="s">
        <v>1377</v>
      </c>
      <c r="B607" s="78" t="str">
        <f t="shared" si="39"/>
        <v>Shane</v>
      </c>
      <c r="C607" s="78" t="str">
        <f t="shared" si="40"/>
        <v>Combs</v>
      </c>
      <c r="D607" s="78" t="str">
        <f t="shared" si="41"/>
        <v>combssh</v>
      </c>
      <c r="E607" s="15">
        <v>42186</v>
      </c>
      <c r="F607" s="9" t="s">
        <v>164</v>
      </c>
      <c r="G607" s="9" t="s">
        <v>158</v>
      </c>
      <c r="H607" s="9" t="s">
        <v>37</v>
      </c>
      <c r="I607" s="9" t="s">
        <v>38</v>
      </c>
      <c r="J607" s="9" t="s">
        <v>39</v>
      </c>
      <c r="K607" s="9" t="s">
        <v>79</v>
      </c>
      <c r="L607" s="9" t="s">
        <v>351</v>
      </c>
      <c r="M607" s="9">
        <v>18</v>
      </c>
      <c r="N607" s="38">
        <v>43652</v>
      </c>
      <c r="O607" s="32">
        <f t="shared" si="42"/>
        <v>48</v>
      </c>
      <c r="P607" s="9">
        <v>674937</v>
      </c>
      <c r="Q607" s="9" t="s">
        <v>1378</v>
      </c>
      <c r="R607" s="7"/>
      <c r="S607" s="9">
        <v>0</v>
      </c>
      <c r="T607" s="12">
        <v>0</v>
      </c>
      <c r="U607" s="9">
        <v>1</v>
      </c>
      <c r="V607">
        <f t="shared" si="0"/>
        <v>2015</v>
      </c>
      <c r="W607">
        <f t="shared" si="1"/>
        <v>7</v>
      </c>
      <c r="X607">
        <f t="shared" si="2"/>
        <v>1</v>
      </c>
      <c r="AJ607" s="13"/>
      <c r="AK607" s="14"/>
      <c r="AP607" s="13"/>
      <c r="AQ607" s="14"/>
      <c r="AT607" t="e">
        <f>VLOOKUP(A607,'Repeat TJ List'!A:A,1,FALSE)</f>
        <v>#N/A</v>
      </c>
    </row>
    <row r="608" spans="1:46" ht="13">
      <c r="A608" s="7" t="s">
        <v>1379</v>
      </c>
      <c r="B608" s="78" t="str">
        <f t="shared" si="39"/>
        <v>Nick</v>
      </c>
      <c r="C608" s="78" t="str">
        <f t="shared" si="40"/>
        <v>Christiani</v>
      </c>
      <c r="D608" s="78" t="str">
        <f t="shared" si="41"/>
        <v>chrisni</v>
      </c>
      <c r="E608" s="8">
        <v>42186</v>
      </c>
      <c r="F608" s="9" t="s">
        <v>187</v>
      </c>
      <c r="G608" s="9" t="s">
        <v>84</v>
      </c>
      <c r="H608" s="9" t="s">
        <v>37</v>
      </c>
      <c r="I608" s="9" t="s">
        <v>38</v>
      </c>
      <c r="J608" s="9" t="s">
        <v>39</v>
      </c>
      <c r="K608" s="9" t="s">
        <v>277</v>
      </c>
      <c r="L608" s="9" t="s">
        <v>80</v>
      </c>
      <c r="M608" s="9">
        <v>27</v>
      </c>
      <c r="N608" s="38">
        <v>42847</v>
      </c>
      <c r="O608" s="32">
        <f t="shared" si="42"/>
        <v>22</v>
      </c>
      <c r="P608" s="9">
        <v>543023</v>
      </c>
      <c r="Q608" s="9">
        <v>10332</v>
      </c>
      <c r="R608" s="7"/>
      <c r="S608" s="9">
        <v>0</v>
      </c>
      <c r="T608" s="12">
        <v>0</v>
      </c>
      <c r="U608" s="9">
        <v>1</v>
      </c>
      <c r="V608">
        <f t="shared" si="0"/>
        <v>2015</v>
      </c>
      <c r="W608">
        <f t="shared" si="1"/>
        <v>7</v>
      </c>
      <c r="X608">
        <f t="shared" si="2"/>
        <v>1</v>
      </c>
      <c r="AJ608" s="13"/>
      <c r="AK608" s="14"/>
      <c r="AP608" s="13"/>
      <c r="AQ608" s="14"/>
      <c r="AT608" t="e">
        <f>VLOOKUP(A608,'Repeat TJ List'!A:A,1,FALSE)</f>
        <v>#N/A</v>
      </c>
    </row>
    <row r="609" spans="1:46" ht="13">
      <c r="A609" s="7" t="s">
        <v>1380</v>
      </c>
      <c r="B609" s="78" t="str">
        <f t="shared" si="39"/>
        <v>Sergio</v>
      </c>
      <c r="C609" s="78" t="str">
        <f t="shared" si="40"/>
        <v>Santos</v>
      </c>
      <c r="D609" s="78" t="str">
        <f t="shared" si="41"/>
        <v>santose</v>
      </c>
      <c r="E609" s="8">
        <v>42186</v>
      </c>
      <c r="F609" s="9" t="s">
        <v>107</v>
      </c>
      <c r="G609" s="9" t="s">
        <v>36</v>
      </c>
      <c r="H609" s="9" t="s">
        <v>37</v>
      </c>
      <c r="I609" s="9" t="s">
        <v>38</v>
      </c>
      <c r="J609" s="9" t="s">
        <v>39</v>
      </c>
      <c r="K609" s="9" t="s">
        <v>45</v>
      </c>
      <c r="L609" s="9"/>
      <c r="M609" s="9">
        <v>31</v>
      </c>
      <c r="N609" s="26"/>
      <c r="O609" s="32" t="str">
        <f t="shared" si="42"/>
        <v/>
      </c>
      <c r="P609" s="9">
        <v>435045</v>
      </c>
      <c r="Q609" s="9">
        <v>4734</v>
      </c>
      <c r="R609" s="7" t="s">
        <v>228</v>
      </c>
      <c r="S609" s="9">
        <v>0</v>
      </c>
      <c r="T609" s="12">
        <v>0</v>
      </c>
      <c r="U609" s="9">
        <v>0</v>
      </c>
      <c r="V609">
        <f t="shared" si="0"/>
        <v>2015</v>
      </c>
      <c r="W609">
        <f t="shared" si="1"/>
        <v>7</v>
      </c>
      <c r="X609">
        <f t="shared" si="2"/>
        <v>1</v>
      </c>
      <c r="AJ609" s="13"/>
      <c r="AK609" s="14"/>
      <c r="AP609" s="13"/>
      <c r="AQ609" s="14"/>
      <c r="AT609" t="e">
        <f>VLOOKUP(A609,'Repeat TJ List'!A:A,1,FALSE)</f>
        <v>#N/A</v>
      </c>
    </row>
    <row r="610" spans="1:46" ht="13">
      <c r="A610" s="7" t="s">
        <v>1381</v>
      </c>
      <c r="B610" s="78" t="str">
        <f t="shared" si="39"/>
        <v>Glenn</v>
      </c>
      <c r="C610" s="78" t="str">
        <f t="shared" si="40"/>
        <v>Sparkman</v>
      </c>
      <c r="D610" s="78" t="str">
        <f t="shared" si="41"/>
        <v>sparkgl</v>
      </c>
      <c r="E610" s="8">
        <v>42186</v>
      </c>
      <c r="F610" s="9" t="s">
        <v>329</v>
      </c>
      <c r="G610" s="9" t="s">
        <v>84</v>
      </c>
      <c r="H610" s="9" t="s">
        <v>37</v>
      </c>
      <c r="I610" s="9" t="s">
        <v>38</v>
      </c>
      <c r="J610" s="9" t="s">
        <v>39</v>
      </c>
      <c r="K610" s="9" t="s">
        <v>40</v>
      </c>
      <c r="L610" s="9" t="s">
        <v>1382</v>
      </c>
      <c r="M610" s="9">
        <v>23</v>
      </c>
      <c r="N610" s="38">
        <v>42601</v>
      </c>
      <c r="O610" s="32">
        <f t="shared" si="42"/>
        <v>14</v>
      </c>
      <c r="P610" s="9">
        <v>642098</v>
      </c>
      <c r="Q610" s="9">
        <v>15200</v>
      </c>
      <c r="R610" s="7"/>
      <c r="S610" s="9">
        <v>2</v>
      </c>
      <c r="T610" s="12">
        <v>1</v>
      </c>
      <c r="U610" s="32">
        <v>1</v>
      </c>
      <c r="V610">
        <f t="shared" si="0"/>
        <v>2015</v>
      </c>
      <c r="W610">
        <f t="shared" si="1"/>
        <v>7</v>
      </c>
      <c r="X610">
        <f t="shared" si="2"/>
        <v>1</v>
      </c>
      <c r="AJ610" s="13"/>
      <c r="AK610" s="14"/>
      <c r="AP610" s="13"/>
      <c r="AQ610" s="14"/>
      <c r="AT610" t="e">
        <f>VLOOKUP(A610,'Repeat TJ List'!A:A,1,FALSE)</f>
        <v>#N/A</v>
      </c>
    </row>
    <row r="611" spans="1:46" ht="13">
      <c r="A611" s="7" t="s">
        <v>1383</v>
      </c>
      <c r="B611" s="78" t="str">
        <f t="shared" si="39"/>
        <v>Jacob</v>
      </c>
      <c r="C611" s="78" t="str">
        <f t="shared" si="40"/>
        <v>Taylor</v>
      </c>
      <c r="D611" s="78" t="str">
        <f t="shared" si="41"/>
        <v>tayloja</v>
      </c>
      <c r="E611" s="8">
        <v>42186</v>
      </c>
      <c r="F611" s="9" t="s">
        <v>176</v>
      </c>
      <c r="G611" s="9" t="s">
        <v>128</v>
      </c>
      <c r="H611" s="9" t="s">
        <v>37</v>
      </c>
      <c r="I611" s="9" t="s">
        <v>38</v>
      </c>
      <c r="J611" s="9" t="s">
        <v>39</v>
      </c>
      <c r="K611" s="9" t="s">
        <v>104</v>
      </c>
      <c r="L611" s="9" t="s">
        <v>1384</v>
      </c>
      <c r="M611" s="9">
        <v>19</v>
      </c>
      <c r="N611" s="38">
        <v>42585</v>
      </c>
      <c r="O611" s="32">
        <f t="shared" si="42"/>
        <v>13</v>
      </c>
      <c r="P611" s="9">
        <v>663995</v>
      </c>
      <c r="Q611" s="9" t="s">
        <v>1385</v>
      </c>
      <c r="R611" s="7"/>
      <c r="S611" s="9">
        <v>0</v>
      </c>
      <c r="T611" s="12">
        <v>0</v>
      </c>
      <c r="U611" s="32">
        <v>1</v>
      </c>
      <c r="V611">
        <f t="shared" si="0"/>
        <v>2015</v>
      </c>
      <c r="W611">
        <f t="shared" si="1"/>
        <v>7</v>
      </c>
      <c r="X611">
        <f t="shared" si="2"/>
        <v>1</v>
      </c>
      <c r="AJ611" s="13"/>
      <c r="AK611" s="14"/>
      <c r="AP611" s="13"/>
      <c r="AQ611" s="14"/>
      <c r="AT611" t="e">
        <f>VLOOKUP(A611,'Repeat TJ List'!A:A,1,FALSE)</f>
        <v>#N/A</v>
      </c>
    </row>
    <row r="612" spans="1:46" ht="13">
      <c r="A612" s="7" t="s">
        <v>1386</v>
      </c>
      <c r="B612" s="78" t="str">
        <f t="shared" si="39"/>
        <v>Pavin</v>
      </c>
      <c r="C612" s="78" t="str">
        <f t="shared" si="40"/>
        <v>Smith</v>
      </c>
      <c r="D612" s="78" t="str">
        <f t="shared" si="41"/>
        <v>smithpa</v>
      </c>
      <c r="E612" s="8">
        <v>42186</v>
      </c>
      <c r="F612" s="9" t="s">
        <v>323</v>
      </c>
      <c r="G612" s="9" t="s">
        <v>63</v>
      </c>
      <c r="H612" s="9" t="s">
        <v>888</v>
      </c>
      <c r="I612" s="9" t="s">
        <v>53</v>
      </c>
      <c r="J612" s="9" t="s">
        <v>39</v>
      </c>
      <c r="K612" s="9" t="s">
        <v>58</v>
      </c>
      <c r="L612" s="9" t="s">
        <v>302</v>
      </c>
      <c r="M612" s="9">
        <v>19</v>
      </c>
      <c r="N612" s="11">
        <v>42909</v>
      </c>
      <c r="O612" s="32">
        <f t="shared" si="42"/>
        <v>24</v>
      </c>
      <c r="P612" s="9">
        <v>656976</v>
      </c>
      <c r="Q612" s="9" t="s">
        <v>1387</v>
      </c>
      <c r="R612" s="7"/>
      <c r="S612" s="9">
        <v>0</v>
      </c>
      <c r="T612" s="12">
        <v>0</v>
      </c>
      <c r="U612" s="9">
        <v>1</v>
      </c>
      <c r="V612">
        <f t="shared" si="0"/>
        <v>2015</v>
      </c>
      <c r="W612">
        <f t="shared" si="1"/>
        <v>7</v>
      </c>
      <c r="X612">
        <f t="shared" si="2"/>
        <v>1</v>
      </c>
      <c r="AJ612" s="13"/>
      <c r="AK612" s="14"/>
      <c r="AP612" s="13"/>
      <c r="AQ612" s="14"/>
      <c r="AT612" t="e">
        <f>VLOOKUP(A612,'Repeat TJ List'!A:A,1,FALSE)</f>
        <v>#N/A</v>
      </c>
    </row>
    <row r="613" spans="1:46" ht="13">
      <c r="A613" s="7" t="s">
        <v>1388</v>
      </c>
      <c r="B613" s="78" t="str">
        <f t="shared" si="39"/>
        <v>Marcus</v>
      </c>
      <c r="C613" s="78" t="str">
        <f t="shared" si="40"/>
        <v>Greene</v>
      </c>
      <c r="D613" s="78" t="str">
        <f t="shared" si="41"/>
        <v>greenma</v>
      </c>
      <c r="E613" s="8">
        <v>42184</v>
      </c>
      <c r="F613" s="9" t="s">
        <v>211</v>
      </c>
      <c r="G613" s="9" t="s">
        <v>115</v>
      </c>
      <c r="H613" s="9" t="s">
        <v>330</v>
      </c>
      <c r="I613" s="9" t="s">
        <v>38</v>
      </c>
      <c r="J613" s="9" t="s">
        <v>39</v>
      </c>
      <c r="K613" s="9" t="s">
        <v>45</v>
      </c>
      <c r="L613" s="9" t="s">
        <v>1389</v>
      </c>
      <c r="M613" s="9">
        <v>20</v>
      </c>
      <c r="N613" s="11">
        <v>42503</v>
      </c>
      <c r="O613" s="32">
        <f t="shared" si="42"/>
        <v>10</v>
      </c>
      <c r="P613" s="9">
        <v>621522</v>
      </c>
      <c r="Q613" s="9" t="s">
        <v>1390</v>
      </c>
      <c r="R613" s="7"/>
      <c r="S613" s="9">
        <v>0</v>
      </c>
      <c r="T613" s="12">
        <v>0</v>
      </c>
      <c r="U613" s="32">
        <v>1</v>
      </c>
      <c r="V613">
        <f t="shared" si="0"/>
        <v>2015</v>
      </c>
      <c r="W613">
        <f t="shared" si="1"/>
        <v>6</v>
      </c>
      <c r="X613">
        <f t="shared" si="2"/>
        <v>29</v>
      </c>
      <c r="AJ613" s="13"/>
      <c r="AK613" s="14"/>
      <c r="AP613" s="13"/>
      <c r="AQ613" s="14"/>
      <c r="AT613" t="e">
        <f>VLOOKUP(A613,'Repeat TJ List'!A:A,1,FALSE)</f>
        <v>#N/A</v>
      </c>
    </row>
    <row r="614" spans="1:46" ht="13">
      <c r="A614" s="7" t="s">
        <v>1391</v>
      </c>
      <c r="B614" s="78" t="str">
        <f t="shared" si="39"/>
        <v>Nick</v>
      </c>
      <c r="C614" s="78" t="str">
        <f t="shared" si="40"/>
        <v>Vander Tuig</v>
      </c>
      <c r="D614" s="78" t="str">
        <f t="shared" si="41"/>
        <v>vandeni</v>
      </c>
      <c r="E614" s="8">
        <v>42179</v>
      </c>
      <c r="F614" s="9" t="s">
        <v>78</v>
      </c>
      <c r="G614" s="9" t="s">
        <v>91</v>
      </c>
      <c r="H614" s="9" t="s">
        <v>37</v>
      </c>
      <c r="I614" s="9" t="s">
        <v>38</v>
      </c>
      <c r="J614" s="9" t="s">
        <v>39</v>
      </c>
      <c r="K614" s="9" t="s">
        <v>45</v>
      </c>
      <c r="L614" s="9" t="s">
        <v>621</v>
      </c>
      <c r="M614" s="9">
        <v>23</v>
      </c>
      <c r="N614" s="26"/>
      <c r="O614" s="32" t="str">
        <f t="shared" si="42"/>
        <v/>
      </c>
      <c r="P614" s="9">
        <v>594589</v>
      </c>
      <c r="Q614" s="9" t="s">
        <v>1392</v>
      </c>
      <c r="R614" s="7" t="s">
        <v>46</v>
      </c>
      <c r="S614" s="9">
        <v>0</v>
      </c>
      <c r="T614" s="12">
        <v>0</v>
      </c>
      <c r="U614" s="9">
        <v>0</v>
      </c>
      <c r="V614">
        <f t="shared" si="0"/>
        <v>2015</v>
      </c>
      <c r="W614">
        <f t="shared" si="1"/>
        <v>6</v>
      </c>
      <c r="X614">
        <f t="shared" si="2"/>
        <v>24</v>
      </c>
      <c r="AJ614" s="13"/>
      <c r="AK614" s="14"/>
      <c r="AP614" s="13"/>
      <c r="AQ614" s="14"/>
      <c r="AT614" t="str">
        <f>VLOOKUP(A614,'Repeat TJ List'!A:A,1,FALSE)</f>
        <v>Nick Vander Tuig</v>
      </c>
    </row>
    <row r="615" spans="1:46" ht="13">
      <c r="A615" s="43" t="s">
        <v>1393</v>
      </c>
      <c r="B615" s="78" t="str">
        <f t="shared" si="39"/>
        <v>Keegan</v>
      </c>
      <c r="C615" s="78" t="str">
        <f t="shared" si="40"/>
        <v>Thompson</v>
      </c>
      <c r="D615" s="78" t="str">
        <f t="shared" si="41"/>
        <v>thompke</v>
      </c>
      <c r="E615" s="8">
        <v>42178</v>
      </c>
      <c r="F615" s="9" t="s">
        <v>164</v>
      </c>
      <c r="G615" s="9" t="s">
        <v>63</v>
      </c>
      <c r="H615" s="9" t="s">
        <v>37</v>
      </c>
      <c r="I615" s="9" t="s">
        <v>38</v>
      </c>
      <c r="J615" s="9" t="s">
        <v>39</v>
      </c>
      <c r="K615" s="9" t="s">
        <v>49</v>
      </c>
      <c r="L615" s="9" t="s">
        <v>50</v>
      </c>
      <c r="M615" s="9">
        <v>20</v>
      </c>
      <c r="N615" s="38">
        <v>42942</v>
      </c>
      <c r="O615" s="32">
        <f t="shared" si="42"/>
        <v>25</v>
      </c>
      <c r="P615" s="9">
        <v>624522</v>
      </c>
      <c r="Q615" s="9" t="s">
        <v>1394</v>
      </c>
      <c r="R615" s="7"/>
      <c r="S615" s="9">
        <v>0</v>
      </c>
      <c r="T615" s="12">
        <v>0</v>
      </c>
      <c r="U615" s="9">
        <v>1</v>
      </c>
      <c r="V615">
        <f t="shared" si="0"/>
        <v>2015</v>
      </c>
      <c r="W615">
        <f t="shared" si="1"/>
        <v>6</v>
      </c>
      <c r="X615">
        <f t="shared" si="2"/>
        <v>23</v>
      </c>
      <c r="AJ615" s="13"/>
      <c r="AK615" s="14"/>
      <c r="AP615" s="13"/>
      <c r="AQ615" s="14"/>
      <c r="AT615" t="e">
        <f>VLOOKUP(A615,'Repeat TJ List'!A:A,1,FALSE)</f>
        <v>#N/A</v>
      </c>
    </row>
    <row r="616" spans="1:46" ht="13">
      <c r="A616" s="7" t="s">
        <v>1395</v>
      </c>
      <c r="B616" s="78" t="str">
        <f t="shared" si="39"/>
        <v>Jace</v>
      </c>
      <c r="C616" s="78" t="str">
        <f t="shared" si="40"/>
        <v>Fry</v>
      </c>
      <c r="D616" s="78" t="str">
        <f t="shared" si="41"/>
        <v>fryja</v>
      </c>
      <c r="E616" s="8">
        <v>42173</v>
      </c>
      <c r="F616" s="9" t="s">
        <v>62</v>
      </c>
      <c r="G616" s="9" t="s">
        <v>91</v>
      </c>
      <c r="H616" s="9" t="s">
        <v>37</v>
      </c>
      <c r="I616" s="9" t="s">
        <v>53</v>
      </c>
      <c r="J616" s="9" t="s">
        <v>39</v>
      </c>
      <c r="K616" s="9" t="s">
        <v>64</v>
      </c>
      <c r="L616" s="9" t="s">
        <v>677</v>
      </c>
      <c r="M616" s="9">
        <v>21</v>
      </c>
      <c r="N616" s="38">
        <v>42832</v>
      </c>
      <c r="O616" s="32">
        <f t="shared" si="42"/>
        <v>22</v>
      </c>
      <c r="P616" s="9">
        <v>605240</v>
      </c>
      <c r="Q616" s="9">
        <v>16159</v>
      </c>
      <c r="R616" s="7"/>
      <c r="S616" s="9">
        <v>11</v>
      </c>
      <c r="T616" s="12">
        <v>6.6669999999999998</v>
      </c>
      <c r="U616" s="32">
        <v>1</v>
      </c>
      <c r="V616">
        <f t="shared" si="0"/>
        <v>2015</v>
      </c>
      <c r="W616">
        <f t="shared" si="1"/>
        <v>6</v>
      </c>
      <c r="X616">
        <f t="shared" si="2"/>
        <v>18</v>
      </c>
      <c r="AJ616" s="13"/>
      <c r="AK616" s="14"/>
      <c r="AP616" s="13"/>
      <c r="AQ616" s="14"/>
      <c r="AT616" t="str">
        <f>VLOOKUP(A616,'Repeat TJ List'!A:A,1,FALSE)</f>
        <v>Jace Fry</v>
      </c>
    </row>
    <row r="617" spans="1:46" ht="13">
      <c r="A617" s="7" t="s">
        <v>468</v>
      </c>
      <c r="B617" s="78" t="str">
        <f t="shared" si="39"/>
        <v>Grant</v>
      </c>
      <c r="C617" s="78" t="str">
        <f t="shared" si="40"/>
        <v>Hockin</v>
      </c>
      <c r="D617" s="78" t="str">
        <f t="shared" si="41"/>
        <v>hockigr</v>
      </c>
      <c r="E617" s="8">
        <v>42172</v>
      </c>
      <c r="F617" s="9" t="s">
        <v>234</v>
      </c>
      <c r="G617" s="9" t="s">
        <v>128</v>
      </c>
      <c r="H617" s="9" t="s">
        <v>37</v>
      </c>
      <c r="I617" s="9" t="s">
        <v>38</v>
      </c>
      <c r="J617" s="9" t="s">
        <v>39</v>
      </c>
      <c r="K617" s="9" t="s">
        <v>45</v>
      </c>
      <c r="L617" s="9"/>
      <c r="M617" s="9">
        <v>19</v>
      </c>
      <c r="N617" s="38">
        <v>42906</v>
      </c>
      <c r="O617" s="32">
        <f t="shared" si="42"/>
        <v>24</v>
      </c>
      <c r="P617" s="9">
        <v>656545</v>
      </c>
      <c r="Q617" s="9" t="s">
        <v>469</v>
      </c>
      <c r="R617" s="7"/>
      <c r="S617" s="9">
        <v>0</v>
      </c>
      <c r="T617" s="12">
        <v>0</v>
      </c>
      <c r="U617" s="32">
        <v>1</v>
      </c>
      <c r="V617">
        <f t="shared" si="0"/>
        <v>2015</v>
      </c>
      <c r="W617">
        <f t="shared" si="1"/>
        <v>6</v>
      </c>
      <c r="X617">
        <f t="shared" si="2"/>
        <v>17</v>
      </c>
      <c r="AJ617" s="13"/>
      <c r="AK617" s="14"/>
      <c r="AP617" s="13"/>
      <c r="AQ617" s="14"/>
      <c r="AT617" t="str">
        <f>VLOOKUP(A617,'Repeat TJ List'!A:A,1,FALSE)</f>
        <v>Grant Hockin</v>
      </c>
    </row>
    <row r="618" spans="1:46" ht="13">
      <c r="A618" s="7" t="s">
        <v>1396</v>
      </c>
      <c r="B618" s="78" t="str">
        <f t="shared" si="39"/>
        <v>Jordan</v>
      </c>
      <c r="C618" s="78" t="str">
        <f t="shared" si="40"/>
        <v>Dunatov</v>
      </c>
      <c r="D618" s="78" t="str">
        <f t="shared" si="41"/>
        <v>dunatjo</v>
      </c>
      <c r="E618" s="8">
        <v>42172</v>
      </c>
      <c r="F618" s="9" t="s">
        <v>234</v>
      </c>
      <c r="G618" s="9" t="s">
        <v>128</v>
      </c>
      <c r="H618" s="9" t="s">
        <v>37</v>
      </c>
      <c r="I618" s="9" t="s">
        <v>38</v>
      </c>
      <c r="J618" s="9" t="s">
        <v>39</v>
      </c>
      <c r="K618" s="9" t="s">
        <v>220</v>
      </c>
      <c r="L618" s="9" t="s">
        <v>1397</v>
      </c>
      <c r="M618" s="9">
        <v>22</v>
      </c>
      <c r="N618" s="26"/>
      <c r="O618" s="32" t="str">
        <f t="shared" si="42"/>
        <v/>
      </c>
      <c r="P618" s="9">
        <v>607193</v>
      </c>
      <c r="Q618" s="9" t="s">
        <v>1398</v>
      </c>
      <c r="R618" s="7"/>
      <c r="S618" s="9">
        <v>0</v>
      </c>
      <c r="T618" s="12">
        <v>0</v>
      </c>
      <c r="U618" s="9">
        <v>0</v>
      </c>
      <c r="V618">
        <f t="shared" si="0"/>
        <v>2015</v>
      </c>
      <c r="W618">
        <f t="shared" si="1"/>
        <v>6</v>
      </c>
      <c r="X618">
        <f t="shared" si="2"/>
        <v>17</v>
      </c>
      <c r="AJ618" s="13"/>
      <c r="AK618" s="14"/>
      <c r="AP618" s="13"/>
      <c r="AQ618" s="14"/>
      <c r="AT618" t="e">
        <f>VLOOKUP(A618,'Repeat TJ List'!A:A,1,FALSE)</f>
        <v>#N/A</v>
      </c>
    </row>
    <row r="619" spans="1:46" ht="13">
      <c r="A619" s="7" t="s">
        <v>1399</v>
      </c>
      <c r="B619" s="78" t="str">
        <f t="shared" si="39"/>
        <v>Tyler</v>
      </c>
      <c r="C619" s="78" t="str">
        <f t="shared" si="40"/>
        <v>Brown</v>
      </c>
      <c r="D619" s="78" t="str">
        <f t="shared" si="41"/>
        <v>brownty</v>
      </c>
      <c r="E619" s="15">
        <v>42172</v>
      </c>
      <c r="F619" s="9" t="s">
        <v>121</v>
      </c>
      <c r="G619" s="9" t="s">
        <v>158</v>
      </c>
      <c r="H619" s="9" t="s">
        <v>37</v>
      </c>
      <c r="I619" s="9" t="s">
        <v>38</v>
      </c>
      <c r="J619" s="9" t="s">
        <v>39</v>
      </c>
      <c r="K619" s="9" t="s">
        <v>253</v>
      </c>
      <c r="L619" s="9" t="s">
        <v>80</v>
      </c>
      <c r="M619" s="9">
        <v>16</v>
      </c>
      <c r="N619" s="38"/>
      <c r="O619" s="32" t="str">
        <f t="shared" si="42"/>
        <v/>
      </c>
      <c r="P619" s="9"/>
      <c r="Q619" s="9"/>
      <c r="R619" s="7"/>
      <c r="S619" s="9">
        <v>0</v>
      </c>
      <c r="T619" s="12">
        <v>0</v>
      </c>
      <c r="U619" s="9">
        <v>1</v>
      </c>
      <c r="V619">
        <f t="shared" si="0"/>
        <v>2015</v>
      </c>
      <c r="W619">
        <f t="shared" si="1"/>
        <v>6</v>
      </c>
      <c r="X619">
        <f t="shared" si="2"/>
        <v>17</v>
      </c>
      <c r="AJ619" s="13"/>
      <c r="AK619" s="14"/>
      <c r="AP619" s="13"/>
      <c r="AQ619" s="14"/>
      <c r="AT619" t="e">
        <f>VLOOKUP(A619,'Repeat TJ List'!A:A,1,FALSE)</f>
        <v>#N/A</v>
      </c>
    </row>
    <row r="620" spans="1:46" ht="13">
      <c r="A620" s="7" t="s">
        <v>1400</v>
      </c>
      <c r="B620" s="78" t="str">
        <f t="shared" si="39"/>
        <v>Marc</v>
      </c>
      <c r="C620" s="78" t="str">
        <f t="shared" si="40"/>
        <v>Magliaro</v>
      </c>
      <c r="D620" s="78" t="str">
        <f t="shared" si="41"/>
        <v>maglima</v>
      </c>
      <c r="E620" s="8">
        <v>42171</v>
      </c>
      <c r="F620" s="9" t="s">
        <v>44</v>
      </c>
      <c r="G620" s="9" t="s">
        <v>128</v>
      </c>
      <c r="H620" s="9" t="s">
        <v>37</v>
      </c>
      <c r="I620" s="9" t="s">
        <v>38</v>
      </c>
      <c r="J620" s="9" t="s">
        <v>39</v>
      </c>
      <c r="K620" s="9" t="s">
        <v>277</v>
      </c>
      <c r="L620" s="9" t="s">
        <v>1401</v>
      </c>
      <c r="M620" s="9">
        <v>24</v>
      </c>
      <c r="N620" s="38">
        <v>42539</v>
      </c>
      <c r="O620" s="32">
        <f t="shared" si="42"/>
        <v>12</v>
      </c>
      <c r="P620" s="9">
        <v>628715</v>
      </c>
      <c r="Q620" s="9" t="s">
        <v>1402</v>
      </c>
      <c r="R620" s="7" t="s">
        <v>139</v>
      </c>
      <c r="S620" s="9">
        <v>0</v>
      </c>
      <c r="T620" s="12">
        <v>0</v>
      </c>
      <c r="U620" s="32">
        <v>1</v>
      </c>
      <c r="V620">
        <f t="shared" si="0"/>
        <v>2015</v>
      </c>
      <c r="W620">
        <f t="shared" si="1"/>
        <v>6</v>
      </c>
      <c r="X620">
        <f t="shared" si="2"/>
        <v>16</v>
      </c>
      <c r="AJ620" s="13"/>
      <c r="AK620" s="14"/>
      <c r="AP620" s="13"/>
      <c r="AQ620" s="14"/>
      <c r="AT620" t="e">
        <f>VLOOKUP(A620,'Repeat TJ List'!A:A,1,FALSE)</f>
        <v>#N/A</v>
      </c>
    </row>
    <row r="621" spans="1:46" ht="13">
      <c r="A621" s="7" t="s">
        <v>1403</v>
      </c>
      <c r="B621" s="78" t="str">
        <f t="shared" si="39"/>
        <v>Eduardo</v>
      </c>
      <c r="C621" s="78" t="str">
        <f t="shared" si="40"/>
        <v>Vera</v>
      </c>
      <c r="D621" s="78" t="str">
        <f t="shared" si="41"/>
        <v>veraed</v>
      </c>
      <c r="E621" s="8">
        <v>42171</v>
      </c>
      <c r="F621" s="9" t="s">
        <v>176</v>
      </c>
      <c r="G621" s="9" t="s">
        <v>128</v>
      </c>
      <c r="H621" s="9" t="s">
        <v>37</v>
      </c>
      <c r="I621" s="9" t="s">
        <v>38</v>
      </c>
      <c r="J621" s="9" t="s">
        <v>82</v>
      </c>
      <c r="K621" s="9"/>
      <c r="L621" s="9"/>
      <c r="M621" s="9">
        <v>20</v>
      </c>
      <c r="N621" s="38">
        <v>42556</v>
      </c>
      <c r="O621" s="32">
        <f t="shared" si="42"/>
        <v>13</v>
      </c>
      <c r="P621" s="9">
        <v>622747</v>
      </c>
      <c r="Q621" s="9" t="s">
        <v>1404</v>
      </c>
      <c r="R621" s="7" t="s">
        <v>1405</v>
      </c>
      <c r="S621" s="9">
        <v>0</v>
      </c>
      <c r="T621" s="12">
        <v>0</v>
      </c>
      <c r="U621" s="32">
        <v>1</v>
      </c>
      <c r="V621">
        <f t="shared" si="0"/>
        <v>2015</v>
      </c>
      <c r="W621">
        <f t="shared" si="1"/>
        <v>6</v>
      </c>
      <c r="X621">
        <f t="shared" si="2"/>
        <v>16</v>
      </c>
      <c r="AJ621" s="13"/>
      <c r="AK621" s="14"/>
      <c r="AP621" s="13"/>
      <c r="AQ621" s="14"/>
      <c r="AT621" t="e">
        <f>VLOOKUP(A621,'Repeat TJ List'!A:A,1,FALSE)</f>
        <v>#N/A</v>
      </c>
    </row>
    <row r="622" spans="1:46" ht="13">
      <c r="A622" s="7" t="s">
        <v>1406</v>
      </c>
      <c r="B622" s="78" t="str">
        <f t="shared" si="39"/>
        <v>Brandon</v>
      </c>
      <c r="C622" s="78" t="str">
        <f t="shared" si="40"/>
        <v>Workman</v>
      </c>
      <c r="D622" s="78" t="str">
        <f t="shared" si="41"/>
        <v>workmbr</v>
      </c>
      <c r="E622" s="8">
        <v>42170</v>
      </c>
      <c r="F622" s="9" t="s">
        <v>67</v>
      </c>
      <c r="G622" s="9" t="s">
        <v>36</v>
      </c>
      <c r="H622" s="9" t="s">
        <v>37</v>
      </c>
      <c r="I622" s="9" t="s">
        <v>38</v>
      </c>
      <c r="J622" s="9" t="s">
        <v>39</v>
      </c>
      <c r="K622" s="9" t="s">
        <v>40</v>
      </c>
      <c r="L622" s="9" t="s">
        <v>40</v>
      </c>
      <c r="M622" s="9">
        <v>26</v>
      </c>
      <c r="N622" s="38">
        <v>42859</v>
      </c>
      <c r="O622" s="32">
        <f t="shared" si="42"/>
        <v>23</v>
      </c>
      <c r="P622" s="9">
        <v>519443</v>
      </c>
      <c r="Q622" s="9">
        <v>11428</v>
      </c>
      <c r="R622" s="7" t="s">
        <v>139</v>
      </c>
      <c r="S622" s="9">
        <v>33</v>
      </c>
      <c r="T622" s="12">
        <v>39.667000000000002</v>
      </c>
      <c r="U622" s="32">
        <v>1</v>
      </c>
      <c r="V622">
        <f t="shared" si="0"/>
        <v>2015</v>
      </c>
      <c r="W622">
        <f t="shared" si="1"/>
        <v>6</v>
      </c>
      <c r="X622">
        <f t="shared" si="2"/>
        <v>15</v>
      </c>
      <c r="Y622" s="15">
        <v>42292</v>
      </c>
      <c r="AC622" s="15">
        <v>42510</v>
      </c>
      <c r="AJ622" s="13"/>
      <c r="AK622" s="14"/>
      <c r="AP622" s="13"/>
      <c r="AQ622" s="14"/>
      <c r="AT622" t="e">
        <f>VLOOKUP(A622,'Repeat TJ List'!A:A,1,FALSE)</f>
        <v>#N/A</v>
      </c>
    </row>
    <row r="623" spans="1:46" ht="13">
      <c r="A623" s="7" t="s">
        <v>1407</v>
      </c>
      <c r="B623" s="78" t="str">
        <f t="shared" si="39"/>
        <v>Joe</v>
      </c>
      <c r="C623" s="78" t="str">
        <f t="shared" si="40"/>
        <v>Harvey</v>
      </c>
      <c r="D623" s="78" t="str">
        <f t="shared" si="41"/>
        <v>harvejo</v>
      </c>
      <c r="E623" s="8">
        <v>42167</v>
      </c>
      <c r="F623" s="9" t="s">
        <v>107</v>
      </c>
      <c r="G623" s="9" t="s">
        <v>115</v>
      </c>
      <c r="H623" s="9" t="s">
        <v>37</v>
      </c>
      <c r="I623" s="9" t="s">
        <v>38</v>
      </c>
      <c r="J623" s="9" t="s">
        <v>39</v>
      </c>
      <c r="K623" s="9" t="s">
        <v>110</v>
      </c>
      <c r="L623" s="9" t="s">
        <v>1192</v>
      </c>
      <c r="M623" s="9">
        <v>23</v>
      </c>
      <c r="N623" s="38">
        <v>42891</v>
      </c>
      <c r="O623" s="32">
        <f t="shared" si="42"/>
        <v>24</v>
      </c>
      <c r="P623" s="9">
        <v>642840</v>
      </c>
      <c r="Q623" s="9">
        <v>16459</v>
      </c>
      <c r="R623" s="7"/>
      <c r="S623" s="9">
        <v>0</v>
      </c>
      <c r="T623" s="12">
        <v>0</v>
      </c>
      <c r="U623" s="32">
        <v>1</v>
      </c>
      <c r="V623">
        <f t="shared" si="0"/>
        <v>2015</v>
      </c>
      <c r="W623">
        <f t="shared" si="1"/>
        <v>6</v>
      </c>
      <c r="X623">
        <f t="shared" si="2"/>
        <v>12</v>
      </c>
      <c r="AJ623" s="13"/>
      <c r="AK623" s="14"/>
      <c r="AP623" s="13"/>
      <c r="AQ623" s="14"/>
      <c r="AT623" t="e">
        <f>VLOOKUP(A623,'Repeat TJ List'!A:A,1,FALSE)</f>
        <v>#N/A</v>
      </c>
    </row>
    <row r="624" spans="1:46" ht="13">
      <c r="A624" s="43" t="s">
        <v>1408</v>
      </c>
      <c r="B624" s="78" t="str">
        <f t="shared" si="39"/>
        <v>Riley</v>
      </c>
      <c r="C624" s="78" t="str">
        <f t="shared" si="40"/>
        <v>Thompson</v>
      </c>
      <c r="D624" s="78" t="str">
        <f t="shared" si="41"/>
        <v>thompri</v>
      </c>
      <c r="E624" s="8">
        <v>42164</v>
      </c>
      <c r="F624" s="9" t="s">
        <v>164</v>
      </c>
      <c r="G624" s="9" t="s">
        <v>158</v>
      </c>
      <c r="H624" s="9" t="s">
        <v>37</v>
      </c>
      <c r="I624" s="9" t="s">
        <v>38</v>
      </c>
      <c r="J624" s="9" t="s">
        <v>39</v>
      </c>
      <c r="K624" s="9" t="s">
        <v>337</v>
      </c>
      <c r="L624" s="9" t="s">
        <v>199</v>
      </c>
      <c r="M624" s="9">
        <v>18</v>
      </c>
      <c r="N624" s="38">
        <v>43294</v>
      </c>
      <c r="O624" s="32">
        <f t="shared" si="42"/>
        <v>37</v>
      </c>
      <c r="P624" s="9">
        <v>663929</v>
      </c>
      <c r="Q624" s="9" t="s">
        <v>1409</v>
      </c>
      <c r="R624" s="7"/>
      <c r="S624" s="9">
        <v>0</v>
      </c>
      <c r="T624" s="12">
        <v>0</v>
      </c>
      <c r="U624" s="9">
        <v>1</v>
      </c>
      <c r="V624">
        <f t="shared" si="0"/>
        <v>2015</v>
      </c>
      <c r="W624">
        <f t="shared" si="1"/>
        <v>6</v>
      </c>
      <c r="X624">
        <f t="shared" si="2"/>
        <v>9</v>
      </c>
      <c r="AJ624" s="13"/>
      <c r="AK624" s="14"/>
      <c r="AP624" s="13"/>
      <c r="AQ624" s="14"/>
      <c r="AT624" t="e">
        <f>VLOOKUP(A624,'Repeat TJ List'!A:A,1,FALSE)</f>
        <v>#N/A</v>
      </c>
    </row>
    <row r="625" spans="1:46" ht="13">
      <c r="A625" s="7" t="s">
        <v>1410</v>
      </c>
      <c r="B625" s="78" t="str">
        <f t="shared" si="39"/>
        <v>Zeke</v>
      </c>
      <c r="C625" s="78" t="str">
        <f t="shared" si="40"/>
        <v>McGranahan</v>
      </c>
      <c r="D625" s="78" t="str">
        <f t="shared" si="41"/>
        <v>mcgraze</v>
      </c>
      <c r="E625" s="8">
        <v>42158</v>
      </c>
      <c r="F625" s="9" t="s">
        <v>52</v>
      </c>
      <c r="G625" s="9" t="s">
        <v>115</v>
      </c>
      <c r="H625" s="9" t="s">
        <v>37</v>
      </c>
      <c r="I625" s="9" t="s">
        <v>38</v>
      </c>
      <c r="J625" s="9" t="s">
        <v>39</v>
      </c>
      <c r="K625" s="9" t="s">
        <v>152</v>
      </c>
      <c r="L625" s="9" t="s">
        <v>1411</v>
      </c>
      <c r="M625" s="9">
        <v>24</v>
      </c>
      <c r="N625" s="38">
        <v>42833</v>
      </c>
      <c r="O625" s="32">
        <f t="shared" si="42"/>
        <v>22</v>
      </c>
      <c r="P625" s="9">
        <v>621298</v>
      </c>
      <c r="Q625" s="9" t="s">
        <v>1412</v>
      </c>
      <c r="R625" s="7"/>
      <c r="S625" s="9">
        <v>0</v>
      </c>
      <c r="T625" s="12">
        <v>0</v>
      </c>
      <c r="U625" s="32">
        <v>1</v>
      </c>
      <c r="V625">
        <f t="shared" si="0"/>
        <v>2015</v>
      </c>
      <c r="W625">
        <f t="shared" si="1"/>
        <v>6</v>
      </c>
      <c r="X625">
        <f t="shared" si="2"/>
        <v>3</v>
      </c>
      <c r="AJ625" s="13"/>
      <c r="AK625" s="14"/>
      <c r="AP625" s="13"/>
      <c r="AQ625" s="14"/>
      <c r="AT625" t="e">
        <f>VLOOKUP(A625,'Repeat TJ List'!A:A,1,FALSE)</f>
        <v>#N/A</v>
      </c>
    </row>
    <row r="626" spans="1:46" ht="13">
      <c r="A626" s="7" t="s">
        <v>1413</v>
      </c>
      <c r="B626" s="78" t="str">
        <f t="shared" si="39"/>
        <v>Kent</v>
      </c>
      <c r="C626" s="78" t="str">
        <f t="shared" si="40"/>
        <v>Emanuel</v>
      </c>
      <c r="D626" s="78" t="str">
        <f t="shared" si="41"/>
        <v>emanuke</v>
      </c>
      <c r="E626" s="8">
        <v>42158</v>
      </c>
      <c r="F626" s="9" t="s">
        <v>121</v>
      </c>
      <c r="G626" s="9" t="s">
        <v>84</v>
      </c>
      <c r="H626" s="9" t="s">
        <v>37</v>
      </c>
      <c r="I626" s="9" t="s">
        <v>53</v>
      </c>
      <c r="J626" s="9" t="s">
        <v>39</v>
      </c>
      <c r="K626" s="9" t="s">
        <v>203</v>
      </c>
      <c r="L626" s="9" t="s">
        <v>152</v>
      </c>
      <c r="M626" s="9">
        <v>23</v>
      </c>
      <c r="N626" s="11">
        <v>42517</v>
      </c>
      <c r="O626" s="32">
        <f t="shared" si="42"/>
        <v>12</v>
      </c>
      <c r="P626" s="9">
        <v>592288</v>
      </c>
      <c r="Q626" s="9" t="s">
        <v>1414</v>
      </c>
      <c r="R626" s="7"/>
      <c r="S626" s="9">
        <v>0</v>
      </c>
      <c r="T626" s="12">
        <v>0</v>
      </c>
      <c r="U626" s="32">
        <v>1</v>
      </c>
      <c r="V626">
        <f t="shared" si="0"/>
        <v>2015</v>
      </c>
      <c r="W626">
        <f t="shared" si="1"/>
        <v>6</v>
      </c>
      <c r="X626">
        <f t="shared" si="2"/>
        <v>3</v>
      </c>
      <c r="AJ626" s="13"/>
      <c r="AK626" s="14"/>
      <c r="AP626" s="13"/>
      <c r="AQ626" s="14"/>
      <c r="AT626" t="e">
        <f>VLOOKUP(A626,'Repeat TJ List'!A:A,1,FALSE)</f>
        <v>#N/A</v>
      </c>
    </row>
    <row r="627" spans="1:46" ht="13">
      <c r="A627" s="43" t="s">
        <v>1415</v>
      </c>
      <c r="B627" s="78" t="str">
        <f t="shared" si="39"/>
        <v>Cody</v>
      </c>
      <c r="C627" s="78" t="str">
        <f t="shared" si="40"/>
        <v>Morris</v>
      </c>
      <c r="D627" s="78" t="str">
        <f t="shared" si="41"/>
        <v>morrico</v>
      </c>
      <c r="E627" s="8">
        <v>42157</v>
      </c>
      <c r="F627" s="9" t="s">
        <v>234</v>
      </c>
      <c r="G627" s="9" t="s">
        <v>158</v>
      </c>
      <c r="H627" s="9" t="s">
        <v>37</v>
      </c>
      <c r="I627" s="9" t="s">
        <v>38</v>
      </c>
      <c r="J627" s="9" t="s">
        <v>39</v>
      </c>
      <c r="K627" s="9" t="s">
        <v>285</v>
      </c>
      <c r="L627" s="9" t="s">
        <v>415</v>
      </c>
      <c r="M627" s="9">
        <v>18</v>
      </c>
      <c r="N627" s="38">
        <v>43582</v>
      </c>
      <c r="O627" s="32">
        <f t="shared" si="42"/>
        <v>47</v>
      </c>
      <c r="P627" s="9">
        <v>663752</v>
      </c>
      <c r="Q627" s="9" t="s">
        <v>1416</v>
      </c>
      <c r="R627" s="7" t="s">
        <v>139</v>
      </c>
      <c r="S627" s="9">
        <v>0</v>
      </c>
      <c r="T627" s="12">
        <v>0</v>
      </c>
      <c r="U627" s="9">
        <v>1</v>
      </c>
      <c r="V627">
        <f t="shared" si="0"/>
        <v>2015</v>
      </c>
      <c r="W627">
        <f t="shared" si="1"/>
        <v>6</v>
      </c>
      <c r="X627">
        <f t="shared" si="2"/>
        <v>2</v>
      </c>
      <c r="AJ627" s="13"/>
      <c r="AK627" s="14"/>
      <c r="AP627" s="13"/>
      <c r="AQ627" s="14"/>
      <c r="AT627" t="e">
        <f>VLOOKUP(A627,'Repeat TJ List'!A:A,1,FALSE)</f>
        <v>#N/A</v>
      </c>
    </row>
    <row r="628" spans="1:46" ht="13">
      <c r="A628" s="7" t="s">
        <v>1417</v>
      </c>
      <c r="B628" s="78" t="str">
        <f t="shared" si="39"/>
        <v>Kevin</v>
      </c>
      <c r="C628" s="78" t="str">
        <f t="shared" si="40"/>
        <v>Krause</v>
      </c>
      <c r="D628" s="78" t="str">
        <f t="shared" si="41"/>
        <v>krauske</v>
      </c>
      <c r="E628" s="8">
        <v>42157</v>
      </c>
      <c r="F628" s="9" t="s">
        <v>176</v>
      </c>
      <c r="G628" s="9" t="s">
        <v>165</v>
      </c>
      <c r="H628" s="9" t="s">
        <v>330</v>
      </c>
      <c r="I628" s="9" t="s">
        <v>38</v>
      </c>
      <c r="J628" s="9" t="s">
        <v>39</v>
      </c>
      <c r="K628" s="9" t="s">
        <v>101</v>
      </c>
      <c r="L628" s="9" t="s">
        <v>1017</v>
      </c>
      <c r="M628" s="9">
        <v>22</v>
      </c>
      <c r="N628" s="38">
        <v>42538</v>
      </c>
      <c r="O628" s="32">
        <f t="shared" si="42"/>
        <v>13</v>
      </c>
      <c r="P628" s="9">
        <v>656632</v>
      </c>
      <c r="Q628" s="9" t="s">
        <v>1418</v>
      </c>
      <c r="R628" s="7"/>
      <c r="S628" s="9">
        <v>0</v>
      </c>
      <c r="T628" s="12">
        <v>0</v>
      </c>
      <c r="U628" s="32">
        <v>1</v>
      </c>
      <c r="V628">
        <f t="shared" si="0"/>
        <v>2015</v>
      </c>
      <c r="W628">
        <f t="shared" si="1"/>
        <v>6</v>
      </c>
      <c r="X628">
        <f t="shared" si="2"/>
        <v>2</v>
      </c>
      <c r="AJ628" s="13"/>
      <c r="AK628" s="14"/>
      <c r="AP628" s="13"/>
      <c r="AQ628" s="14"/>
      <c r="AT628" t="e">
        <f>VLOOKUP(A628,'Repeat TJ List'!A:A,1,FALSE)</f>
        <v>#N/A</v>
      </c>
    </row>
    <row r="629" spans="1:46" ht="13">
      <c r="A629" s="7" t="s">
        <v>1419</v>
      </c>
      <c r="B629" s="78" t="str">
        <f t="shared" si="39"/>
        <v>Yomar</v>
      </c>
      <c r="C629" s="78" t="str">
        <f t="shared" si="40"/>
        <v>Morel</v>
      </c>
      <c r="D629" s="78" t="str">
        <f t="shared" si="41"/>
        <v>morelyo</v>
      </c>
      <c r="E629" s="8">
        <v>42156</v>
      </c>
      <c r="F629" s="9" t="s">
        <v>164</v>
      </c>
      <c r="G629" s="9" t="s">
        <v>165</v>
      </c>
      <c r="H629" s="9" t="s">
        <v>37</v>
      </c>
      <c r="I629" s="9" t="s">
        <v>38</v>
      </c>
      <c r="J629" s="9" t="s">
        <v>108</v>
      </c>
      <c r="K629" s="9"/>
      <c r="L629" s="9"/>
      <c r="M629" s="9">
        <v>21</v>
      </c>
      <c r="N629" s="26"/>
      <c r="O629" s="32" t="str">
        <f t="shared" si="42"/>
        <v/>
      </c>
      <c r="P629" s="9">
        <v>600934</v>
      </c>
      <c r="Q629" s="9" t="s">
        <v>1420</v>
      </c>
      <c r="R629" s="7"/>
      <c r="S629" s="9">
        <v>0</v>
      </c>
      <c r="T629" s="12">
        <v>0</v>
      </c>
      <c r="U629" s="9">
        <v>0</v>
      </c>
      <c r="V629">
        <f t="shared" si="0"/>
        <v>2015</v>
      </c>
      <c r="W629">
        <f t="shared" si="1"/>
        <v>6</v>
      </c>
      <c r="X629">
        <f t="shared" si="2"/>
        <v>1</v>
      </c>
      <c r="AJ629" s="13"/>
      <c r="AK629" s="14"/>
      <c r="AP629" s="13"/>
      <c r="AQ629" s="14"/>
      <c r="AT629" t="e">
        <f>VLOOKUP(A629,'Repeat TJ List'!A:A,1,FALSE)</f>
        <v>#N/A</v>
      </c>
    </row>
    <row r="630" spans="1:46" ht="13">
      <c r="A630" s="43" t="s">
        <v>1421</v>
      </c>
      <c r="B630" s="78" t="str">
        <f t="shared" si="39"/>
        <v>Bryan</v>
      </c>
      <c r="C630" s="78" t="str">
        <f t="shared" si="40"/>
        <v>Hoeing</v>
      </c>
      <c r="D630" s="78" t="str">
        <f t="shared" si="41"/>
        <v>hoeinbr</v>
      </c>
      <c r="E630" s="8">
        <v>42156</v>
      </c>
      <c r="F630" s="9" t="s">
        <v>157</v>
      </c>
      <c r="G630" s="9" t="s">
        <v>158</v>
      </c>
      <c r="H630" s="9" t="s">
        <v>37</v>
      </c>
      <c r="I630" s="9" t="s">
        <v>38</v>
      </c>
      <c r="J630" s="9" t="s">
        <v>39</v>
      </c>
      <c r="K630" s="9" t="s">
        <v>198</v>
      </c>
      <c r="L630" s="9" t="s">
        <v>199</v>
      </c>
      <c r="M630" s="9">
        <v>18</v>
      </c>
      <c r="N630" s="38">
        <v>43658</v>
      </c>
      <c r="O630" s="32">
        <f t="shared" si="42"/>
        <v>49</v>
      </c>
      <c r="P630" s="9">
        <v>663773</v>
      </c>
      <c r="Q630" s="9" t="s">
        <v>1422</v>
      </c>
      <c r="R630" s="7"/>
      <c r="S630" s="9">
        <v>0</v>
      </c>
      <c r="T630" s="12">
        <v>0</v>
      </c>
      <c r="U630" s="9">
        <v>1</v>
      </c>
      <c r="V630">
        <f t="shared" si="0"/>
        <v>2015</v>
      </c>
      <c r="W630">
        <f t="shared" si="1"/>
        <v>6</v>
      </c>
      <c r="X630">
        <f t="shared" si="2"/>
        <v>1</v>
      </c>
      <c r="AJ630" s="13"/>
      <c r="AK630" s="14"/>
      <c r="AP630" s="13"/>
      <c r="AQ630" s="14"/>
      <c r="AT630" t="e">
        <f>VLOOKUP(A630,'Repeat TJ List'!A:A,1,FALSE)</f>
        <v>#N/A</v>
      </c>
    </row>
    <row r="631" spans="1:46" ht="13">
      <c r="A631" s="7" t="s">
        <v>1423</v>
      </c>
      <c r="B631" s="78" t="str">
        <f t="shared" si="39"/>
        <v>Delvin</v>
      </c>
      <c r="C631" s="78" t="str">
        <f t="shared" si="40"/>
        <v>Hiciano</v>
      </c>
      <c r="D631" s="78" t="str">
        <f t="shared" si="41"/>
        <v>hiciade</v>
      </c>
      <c r="E631" s="8">
        <v>42156</v>
      </c>
      <c r="F631" s="9" t="s">
        <v>176</v>
      </c>
      <c r="G631" s="9" t="s">
        <v>128</v>
      </c>
      <c r="H631" s="9" t="s">
        <v>37</v>
      </c>
      <c r="I631" s="9" t="s">
        <v>38</v>
      </c>
      <c r="J631" s="9" t="s">
        <v>108</v>
      </c>
      <c r="K631" s="9"/>
      <c r="L631" s="9"/>
      <c r="M631" s="9">
        <v>23</v>
      </c>
      <c r="N631" s="38">
        <v>42594</v>
      </c>
      <c r="O631" s="32">
        <f t="shared" si="42"/>
        <v>14</v>
      </c>
      <c r="P631" s="9">
        <v>642674</v>
      </c>
      <c r="Q631" s="9" t="s">
        <v>1424</v>
      </c>
      <c r="R631" s="7"/>
      <c r="S631" s="9">
        <v>0</v>
      </c>
      <c r="T631" s="12">
        <v>0</v>
      </c>
      <c r="U631" s="32">
        <v>1</v>
      </c>
      <c r="V631">
        <f t="shared" si="0"/>
        <v>2015</v>
      </c>
      <c r="W631">
        <f t="shared" si="1"/>
        <v>6</v>
      </c>
      <c r="X631">
        <f t="shared" si="2"/>
        <v>1</v>
      </c>
      <c r="AJ631" s="13"/>
      <c r="AK631" s="14"/>
      <c r="AP631" s="13"/>
      <c r="AQ631" s="14"/>
      <c r="AT631" t="e">
        <f>VLOOKUP(A631,'Repeat TJ List'!A:A,1,FALSE)</f>
        <v>#N/A</v>
      </c>
    </row>
    <row r="632" spans="1:46" ht="13">
      <c r="A632" s="7" t="s">
        <v>1425</v>
      </c>
      <c r="B632" s="78" t="str">
        <f t="shared" si="39"/>
        <v>Walker</v>
      </c>
      <c r="C632" s="78" t="str">
        <f t="shared" si="40"/>
        <v>Weickel</v>
      </c>
      <c r="D632" s="78" t="str">
        <f t="shared" si="41"/>
        <v>weickwa</v>
      </c>
      <c r="E632" s="8">
        <v>42156</v>
      </c>
      <c r="F632" s="9" t="s">
        <v>48</v>
      </c>
      <c r="G632" s="9" t="s">
        <v>91</v>
      </c>
      <c r="H632" s="9" t="s">
        <v>37</v>
      </c>
      <c r="I632" s="9" t="s">
        <v>38</v>
      </c>
      <c r="J632" s="9" t="s">
        <v>39</v>
      </c>
      <c r="K632" s="9" t="s">
        <v>58</v>
      </c>
      <c r="L632" s="9"/>
      <c r="M632" s="9">
        <v>21</v>
      </c>
      <c r="N632" s="38">
        <v>43199</v>
      </c>
      <c r="O632" s="32">
        <f t="shared" si="42"/>
        <v>34</v>
      </c>
      <c r="P632" s="9">
        <v>608381</v>
      </c>
      <c r="Q632" s="9" t="s">
        <v>1426</v>
      </c>
      <c r="R632" s="7"/>
      <c r="S632" s="9">
        <v>0</v>
      </c>
      <c r="T632" s="12">
        <v>0</v>
      </c>
      <c r="U632" s="32">
        <v>1</v>
      </c>
      <c r="V632">
        <f t="shared" si="0"/>
        <v>2015</v>
      </c>
      <c r="W632">
        <f t="shared" si="1"/>
        <v>6</v>
      </c>
      <c r="X632">
        <f t="shared" si="2"/>
        <v>1</v>
      </c>
      <c r="AJ632" s="13"/>
      <c r="AK632" s="14"/>
      <c r="AP632" s="13"/>
      <c r="AQ632" s="14"/>
      <c r="AT632" t="e">
        <f>VLOOKUP(A632,'Repeat TJ List'!A:A,1,FALSE)</f>
        <v>#N/A</v>
      </c>
    </row>
    <row r="633" spans="1:46" ht="13">
      <c r="A633" s="7" t="s">
        <v>749</v>
      </c>
      <c r="B633" s="78" t="str">
        <f t="shared" si="39"/>
        <v>Yosmer</v>
      </c>
      <c r="C633" s="78" t="str">
        <f t="shared" si="40"/>
        <v>Leal</v>
      </c>
      <c r="D633" s="78" t="str">
        <f t="shared" si="41"/>
        <v>lealyo</v>
      </c>
      <c r="E633" s="8">
        <v>42152</v>
      </c>
      <c r="F633" s="9" t="s">
        <v>127</v>
      </c>
      <c r="G633" s="9" t="s">
        <v>128</v>
      </c>
      <c r="H633" s="9" t="s">
        <v>37</v>
      </c>
      <c r="I633" s="9" t="s">
        <v>38</v>
      </c>
      <c r="J633" s="9" t="s">
        <v>150</v>
      </c>
      <c r="K633" s="9"/>
      <c r="L633" s="9"/>
      <c r="M633" s="9">
        <v>19</v>
      </c>
      <c r="N633" s="26"/>
      <c r="O633" s="32" t="str">
        <f t="shared" si="42"/>
        <v/>
      </c>
      <c r="P633" s="9">
        <v>642510</v>
      </c>
      <c r="Q633" s="9" t="s">
        <v>750</v>
      </c>
      <c r="R633" s="7"/>
      <c r="S633" s="9">
        <v>0</v>
      </c>
      <c r="T633" s="12">
        <v>0</v>
      </c>
      <c r="U633" s="9">
        <v>0</v>
      </c>
      <c r="V633">
        <f t="shared" si="0"/>
        <v>2015</v>
      </c>
      <c r="W633">
        <f t="shared" si="1"/>
        <v>5</v>
      </c>
      <c r="X633">
        <f t="shared" si="2"/>
        <v>28</v>
      </c>
      <c r="AJ633" s="13"/>
      <c r="AK633" s="14"/>
      <c r="AP633" s="13"/>
      <c r="AQ633" s="14"/>
      <c r="AT633" t="str">
        <f>VLOOKUP(A633,'Repeat TJ List'!A:A,1,FALSE)</f>
        <v>Yosmer Leal</v>
      </c>
    </row>
    <row r="634" spans="1:46" ht="13">
      <c r="A634" s="7" t="s">
        <v>1427</v>
      </c>
      <c r="B634" s="78" t="str">
        <f t="shared" si="39"/>
        <v>Justin</v>
      </c>
      <c r="C634" s="78" t="str">
        <f t="shared" si="40"/>
        <v>Garza</v>
      </c>
      <c r="D634" s="78" t="str">
        <f t="shared" si="41"/>
        <v>garzaju</v>
      </c>
      <c r="E634" s="8">
        <v>42151</v>
      </c>
      <c r="F634" s="9" t="s">
        <v>234</v>
      </c>
      <c r="G634" s="9" t="s">
        <v>63</v>
      </c>
      <c r="H634" s="9" t="s">
        <v>37</v>
      </c>
      <c r="I634" s="9" t="s">
        <v>38</v>
      </c>
      <c r="J634" s="9" t="s">
        <v>39</v>
      </c>
      <c r="K634" s="9" t="s">
        <v>45</v>
      </c>
      <c r="L634" s="9" t="s">
        <v>275</v>
      </c>
      <c r="M634" s="9">
        <v>21</v>
      </c>
      <c r="N634" s="38">
        <v>42581</v>
      </c>
      <c r="O634" s="32">
        <f t="shared" si="42"/>
        <v>14</v>
      </c>
      <c r="P634" s="9">
        <v>621057</v>
      </c>
      <c r="Q634" s="9" t="s">
        <v>1428</v>
      </c>
      <c r="R634" s="7"/>
      <c r="S634" s="9">
        <v>0</v>
      </c>
      <c r="T634" s="12">
        <v>0</v>
      </c>
      <c r="U634" s="32">
        <v>1</v>
      </c>
      <c r="V634">
        <f t="shared" si="0"/>
        <v>2015</v>
      </c>
      <c r="W634">
        <f t="shared" si="1"/>
        <v>5</v>
      </c>
      <c r="X634">
        <f t="shared" si="2"/>
        <v>27</v>
      </c>
      <c r="AJ634" s="13"/>
      <c r="AK634" s="14"/>
      <c r="AP634" s="13"/>
      <c r="AQ634" s="14"/>
      <c r="AT634" t="e">
        <f>VLOOKUP(A634,'Repeat TJ List'!A:A,1,FALSE)</f>
        <v>#N/A</v>
      </c>
    </row>
    <row r="635" spans="1:46" ht="13">
      <c r="A635" s="7" t="s">
        <v>1429</v>
      </c>
      <c r="B635" s="78" t="str">
        <f t="shared" si="39"/>
        <v>Nick</v>
      </c>
      <c r="C635" s="78" t="str">
        <f t="shared" si="40"/>
        <v>Kingham</v>
      </c>
      <c r="D635" s="78" t="str">
        <f t="shared" si="41"/>
        <v>kinghni</v>
      </c>
      <c r="E635" s="8">
        <v>42151</v>
      </c>
      <c r="F635" s="9" t="s">
        <v>176</v>
      </c>
      <c r="G635" s="9" t="s">
        <v>95</v>
      </c>
      <c r="H635" s="9" t="s">
        <v>37</v>
      </c>
      <c r="I635" s="9" t="s">
        <v>38</v>
      </c>
      <c r="J635" s="9" t="s">
        <v>39</v>
      </c>
      <c r="K635" s="9" t="s">
        <v>173</v>
      </c>
      <c r="L635" s="9"/>
      <c r="M635" s="9">
        <v>23</v>
      </c>
      <c r="N635" s="38">
        <v>42872</v>
      </c>
      <c r="O635" s="32">
        <f t="shared" si="42"/>
        <v>24</v>
      </c>
      <c r="P635" s="9">
        <v>592468</v>
      </c>
      <c r="Q635" s="9">
        <v>11694</v>
      </c>
      <c r="R635" s="7" t="s">
        <v>71</v>
      </c>
      <c r="S635" s="9">
        <v>0</v>
      </c>
      <c r="T635" s="12">
        <v>0</v>
      </c>
      <c r="U635" s="32">
        <v>1</v>
      </c>
      <c r="V635">
        <f t="shared" si="0"/>
        <v>2015</v>
      </c>
      <c r="W635">
        <f t="shared" si="1"/>
        <v>5</v>
      </c>
      <c r="X635">
        <f t="shared" si="2"/>
        <v>27</v>
      </c>
      <c r="Y635" s="15">
        <v>42263</v>
      </c>
      <c r="AJ635" s="13"/>
      <c r="AK635" s="14"/>
      <c r="AP635" s="13"/>
      <c r="AQ635" s="14"/>
      <c r="AT635" t="e">
        <f>VLOOKUP(A635,'Repeat TJ List'!A:A,1,FALSE)</f>
        <v>#N/A</v>
      </c>
    </row>
    <row r="636" spans="1:46" ht="13">
      <c r="A636" s="7" t="s">
        <v>1430</v>
      </c>
      <c r="B636" s="78" t="str">
        <f t="shared" si="39"/>
        <v>James</v>
      </c>
      <c r="C636" s="78" t="str">
        <f t="shared" si="40"/>
        <v>Bourque</v>
      </c>
      <c r="D636" s="78" t="str">
        <f t="shared" si="41"/>
        <v>bourqja</v>
      </c>
      <c r="E636" s="8">
        <v>42146</v>
      </c>
      <c r="F636" s="9" t="s">
        <v>317</v>
      </c>
      <c r="G636" s="9" t="s">
        <v>165</v>
      </c>
      <c r="H636" s="9" t="s">
        <v>37</v>
      </c>
      <c r="I636" s="9" t="s">
        <v>38</v>
      </c>
      <c r="J636" s="9" t="s">
        <v>39</v>
      </c>
      <c r="K636" s="9" t="s">
        <v>188</v>
      </c>
      <c r="L636" s="9" t="s">
        <v>188</v>
      </c>
      <c r="M636" s="9">
        <v>21</v>
      </c>
      <c r="N636" s="38">
        <v>42529</v>
      </c>
      <c r="O636" s="32">
        <f t="shared" si="42"/>
        <v>13</v>
      </c>
      <c r="P636" s="9">
        <v>630263</v>
      </c>
      <c r="Q636" s="9">
        <v>16668</v>
      </c>
      <c r="R636" s="7"/>
      <c r="S636" s="9">
        <v>0</v>
      </c>
      <c r="T636" s="12">
        <v>0</v>
      </c>
      <c r="U636" s="32">
        <v>1</v>
      </c>
      <c r="V636">
        <f t="shared" si="0"/>
        <v>2015</v>
      </c>
      <c r="W636">
        <f t="shared" si="1"/>
        <v>5</v>
      </c>
      <c r="X636">
        <f t="shared" si="2"/>
        <v>22</v>
      </c>
      <c r="AJ636" s="13"/>
      <c r="AK636" s="14"/>
      <c r="AP636" s="13"/>
      <c r="AQ636" s="14"/>
      <c r="AT636" t="e">
        <f>VLOOKUP(A636,'Repeat TJ List'!A:A,1,FALSE)</f>
        <v>#N/A</v>
      </c>
    </row>
    <row r="637" spans="1:46" ht="13">
      <c r="A637" s="7" t="s">
        <v>1431</v>
      </c>
      <c r="B637" s="78" t="str">
        <f t="shared" si="39"/>
        <v>Dylan</v>
      </c>
      <c r="C637" s="78" t="str">
        <f t="shared" si="40"/>
        <v>Baker</v>
      </c>
      <c r="D637" s="78" t="str">
        <f t="shared" si="41"/>
        <v>bakerdy</v>
      </c>
      <c r="E637" s="8">
        <v>42144</v>
      </c>
      <c r="F637" s="9" t="s">
        <v>234</v>
      </c>
      <c r="G637" s="9" t="s">
        <v>91</v>
      </c>
      <c r="H637" s="9" t="s">
        <v>37</v>
      </c>
      <c r="I637" s="9" t="s">
        <v>38</v>
      </c>
      <c r="J637" s="9" t="s">
        <v>39</v>
      </c>
      <c r="K637" s="9" t="s">
        <v>1432</v>
      </c>
      <c r="L637" s="9" t="s">
        <v>1433</v>
      </c>
      <c r="M637" s="9">
        <v>23</v>
      </c>
      <c r="N637" s="38">
        <v>42854</v>
      </c>
      <c r="O637" s="32">
        <f t="shared" si="42"/>
        <v>23</v>
      </c>
      <c r="P637" s="9">
        <v>621173</v>
      </c>
      <c r="Q637" s="9" t="s">
        <v>1434</v>
      </c>
      <c r="R637" s="7"/>
      <c r="S637" s="9">
        <v>0</v>
      </c>
      <c r="T637" s="12">
        <v>0</v>
      </c>
      <c r="U637" s="9">
        <v>1</v>
      </c>
      <c r="V637">
        <f t="shared" si="0"/>
        <v>2015</v>
      </c>
      <c r="W637">
        <f t="shared" si="1"/>
        <v>5</v>
      </c>
      <c r="X637">
        <f t="shared" si="2"/>
        <v>20</v>
      </c>
      <c r="AB637" s="15">
        <v>42803</v>
      </c>
      <c r="AC637" s="15"/>
      <c r="AJ637" s="13"/>
      <c r="AK637" s="14"/>
      <c r="AP637" s="13"/>
      <c r="AQ637" s="14"/>
      <c r="AT637" t="e">
        <f>VLOOKUP(A637,'Repeat TJ List'!A:A,1,FALSE)</f>
        <v>#N/A</v>
      </c>
    </row>
    <row r="638" spans="1:46" ht="13">
      <c r="A638" s="7" t="s">
        <v>1435</v>
      </c>
      <c r="B638" s="78" t="str">
        <f t="shared" si="39"/>
        <v>Kenny</v>
      </c>
      <c r="C638" s="78" t="str">
        <f t="shared" si="40"/>
        <v>Mathews</v>
      </c>
      <c r="D638" s="78" t="str">
        <f t="shared" si="41"/>
        <v>matheke</v>
      </c>
      <c r="E638" s="8">
        <v>42144</v>
      </c>
      <c r="F638" s="9" t="s">
        <v>234</v>
      </c>
      <c r="G638" s="9" t="s">
        <v>128</v>
      </c>
      <c r="H638" s="9" t="s">
        <v>37</v>
      </c>
      <c r="I638" s="9" t="s">
        <v>53</v>
      </c>
      <c r="J638" s="9" t="s">
        <v>39</v>
      </c>
      <c r="K638" s="9" t="s">
        <v>45</v>
      </c>
      <c r="L638" s="9" t="s">
        <v>1436</v>
      </c>
      <c r="M638" s="9">
        <v>21</v>
      </c>
      <c r="N638" s="38">
        <v>42542</v>
      </c>
      <c r="O638" s="32">
        <f t="shared" si="42"/>
        <v>13</v>
      </c>
      <c r="P638" s="9">
        <v>607180</v>
      </c>
      <c r="Q638" s="9" t="s">
        <v>1437</v>
      </c>
      <c r="R638" s="7"/>
      <c r="S638" s="9">
        <v>0</v>
      </c>
      <c r="T638" s="12">
        <v>0</v>
      </c>
      <c r="U638" s="32">
        <v>1</v>
      </c>
      <c r="V638">
        <f t="shared" si="0"/>
        <v>2015</v>
      </c>
      <c r="W638">
        <f t="shared" si="1"/>
        <v>5</v>
      </c>
      <c r="X638">
        <f t="shared" si="2"/>
        <v>20</v>
      </c>
      <c r="AJ638" s="13"/>
      <c r="AK638" s="14"/>
      <c r="AP638" s="13"/>
      <c r="AQ638" s="14"/>
      <c r="AT638" t="e">
        <f>VLOOKUP(A638,'Repeat TJ List'!A:A,1,FALSE)</f>
        <v>#N/A</v>
      </c>
    </row>
    <row r="639" spans="1:46" ht="13">
      <c r="A639" s="7" t="s">
        <v>1438</v>
      </c>
      <c r="B639" s="78" t="str">
        <f t="shared" si="39"/>
        <v>Chase</v>
      </c>
      <c r="C639" s="78" t="str">
        <f t="shared" si="40"/>
        <v>Whitley</v>
      </c>
      <c r="D639" s="78" t="str">
        <f t="shared" si="41"/>
        <v>whitlch</v>
      </c>
      <c r="E639" s="8">
        <v>42143</v>
      </c>
      <c r="F639" s="9" t="s">
        <v>107</v>
      </c>
      <c r="G639" s="9" t="s">
        <v>36</v>
      </c>
      <c r="H639" s="9" t="s">
        <v>37</v>
      </c>
      <c r="I639" s="9" t="s">
        <v>38</v>
      </c>
      <c r="J639" s="9" t="s">
        <v>39</v>
      </c>
      <c r="K639" s="9" t="s">
        <v>49</v>
      </c>
      <c r="L639" s="9" t="s">
        <v>662</v>
      </c>
      <c r="M639" s="9">
        <v>26</v>
      </c>
      <c r="N639" s="38">
        <v>42624</v>
      </c>
      <c r="O639" s="32">
        <f t="shared" si="42"/>
        <v>16</v>
      </c>
      <c r="P639" s="9">
        <v>595032</v>
      </c>
      <c r="Q639" s="9">
        <v>10982</v>
      </c>
      <c r="R639" s="7" t="s">
        <v>228</v>
      </c>
      <c r="S639" s="9">
        <v>46</v>
      </c>
      <c r="T639" s="12">
        <v>71.667000000000002</v>
      </c>
      <c r="U639" s="32">
        <v>1</v>
      </c>
      <c r="V639">
        <f t="shared" si="0"/>
        <v>2015</v>
      </c>
      <c r="W639">
        <f t="shared" si="1"/>
        <v>5</v>
      </c>
      <c r="X639">
        <f t="shared" si="2"/>
        <v>19</v>
      </c>
      <c r="Z639" s="15">
        <v>42479</v>
      </c>
      <c r="AA639" s="15">
        <v>42486</v>
      </c>
      <c r="AC639" s="15">
        <v>42569</v>
      </c>
      <c r="AJ639" s="13"/>
      <c r="AK639" s="14"/>
      <c r="AP639" s="13"/>
      <c r="AQ639" s="14"/>
      <c r="AT639" t="e">
        <f>VLOOKUP(A639,'Repeat TJ List'!A:A,1,FALSE)</f>
        <v>#N/A</v>
      </c>
    </row>
    <row r="640" spans="1:46" ht="13">
      <c r="A640" s="7" t="s">
        <v>1439</v>
      </c>
      <c r="B640" s="78" t="str">
        <f t="shared" si="39"/>
        <v>Victor</v>
      </c>
      <c r="C640" s="78" t="str">
        <f t="shared" si="40"/>
        <v>Diaz</v>
      </c>
      <c r="D640" s="78" t="str">
        <f t="shared" si="41"/>
        <v>diazvi</v>
      </c>
      <c r="E640" s="8">
        <v>42139</v>
      </c>
      <c r="F640" s="9" t="s">
        <v>127</v>
      </c>
      <c r="G640" s="9" t="s">
        <v>115</v>
      </c>
      <c r="H640" s="9" t="s">
        <v>37</v>
      </c>
      <c r="I640" s="9" t="s">
        <v>38</v>
      </c>
      <c r="J640" s="9" t="s">
        <v>150</v>
      </c>
      <c r="K640" s="9"/>
      <c r="L640" s="9"/>
      <c r="M640" s="9">
        <v>21</v>
      </c>
      <c r="N640" s="38">
        <v>42836</v>
      </c>
      <c r="O640" s="32">
        <f t="shared" si="42"/>
        <v>23</v>
      </c>
      <c r="P640" s="9">
        <v>622273</v>
      </c>
      <c r="Q640" s="9" t="s">
        <v>1440</v>
      </c>
      <c r="R640" s="7"/>
      <c r="S640" s="9">
        <v>0</v>
      </c>
      <c r="T640" s="12">
        <v>0</v>
      </c>
      <c r="U640" s="32">
        <v>1</v>
      </c>
      <c r="V640">
        <f t="shared" si="0"/>
        <v>2015</v>
      </c>
      <c r="W640">
        <f t="shared" si="1"/>
        <v>5</v>
      </c>
      <c r="X640">
        <f t="shared" si="2"/>
        <v>15</v>
      </c>
      <c r="AJ640" s="13"/>
      <c r="AK640" s="14"/>
      <c r="AP640" s="13"/>
      <c r="AQ640" s="14"/>
      <c r="AT640" t="e">
        <f>VLOOKUP(A640,'Repeat TJ List'!A:A,1,FALSE)</f>
        <v>#N/A</v>
      </c>
    </row>
    <row r="641" spans="1:46" ht="13">
      <c r="A641" s="7" t="s">
        <v>1441</v>
      </c>
      <c r="B641" s="78" t="str">
        <f t="shared" si="39"/>
        <v>Alex</v>
      </c>
      <c r="C641" s="78" t="str">
        <f t="shared" si="40"/>
        <v>Cobb</v>
      </c>
      <c r="D641" s="78" t="str">
        <f t="shared" si="41"/>
        <v>cobbal</v>
      </c>
      <c r="E641" s="8">
        <v>42138</v>
      </c>
      <c r="F641" s="9" t="s">
        <v>257</v>
      </c>
      <c r="G641" s="9" t="s">
        <v>36</v>
      </c>
      <c r="H641" s="9" t="s">
        <v>37</v>
      </c>
      <c r="I641" s="9" t="s">
        <v>38</v>
      </c>
      <c r="J641" s="9" t="s">
        <v>39</v>
      </c>
      <c r="K641" s="9" t="s">
        <v>58</v>
      </c>
      <c r="L641" s="9"/>
      <c r="M641" s="9">
        <v>27</v>
      </c>
      <c r="N641" s="38">
        <v>42615</v>
      </c>
      <c r="O641" s="32">
        <f t="shared" si="42"/>
        <v>16</v>
      </c>
      <c r="P641" s="9">
        <v>502171</v>
      </c>
      <c r="Q641" s="9">
        <v>6562</v>
      </c>
      <c r="R641" s="7" t="s">
        <v>139</v>
      </c>
      <c r="S641" s="9">
        <v>34</v>
      </c>
      <c r="T641" s="12">
        <v>201.333</v>
      </c>
      <c r="U641" s="32">
        <v>1</v>
      </c>
      <c r="V641">
        <f t="shared" si="0"/>
        <v>2015</v>
      </c>
      <c r="W641">
        <f t="shared" si="1"/>
        <v>5</v>
      </c>
      <c r="X641">
        <f t="shared" si="2"/>
        <v>14</v>
      </c>
      <c r="Z641" s="15">
        <v>42472</v>
      </c>
      <c r="AA641" s="15">
        <v>42486</v>
      </c>
      <c r="AB641" s="15">
        <v>42539</v>
      </c>
      <c r="AC641" s="15">
        <v>42557</v>
      </c>
      <c r="AD641" s="15">
        <v>42570</v>
      </c>
      <c r="AE641" s="7" t="s">
        <v>1442</v>
      </c>
      <c r="AJ641" s="13"/>
      <c r="AK641" s="14"/>
      <c r="AP641" s="13"/>
      <c r="AQ641" s="14"/>
      <c r="AT641" t="e">
        <f>VLOOKUP(A641,'Repeat TJ List'!A:A,1,FALSE)</f>
        <v>#N/A</v>
      </c>
    </row>
    <row r="642" spans="1:46" ht="13">
      <c r="A642" s="7" t="s">
        <v>1167</v>
      </c>
      <c r="B642" s="78" t="str">
        <f t="shared" si="39"/>
        <v>Daniel</v>
      </c>
      <c r="C642" s="78" t="str">
        <f t="shared" si="40"/>
        <v>Missaki</v>
      </c>
      <c r="D642" s="78" t="str">
        <f t="shared" si="41"/>
        <v>missada</v>
      </c>
      <c r="E642" s="8">
        <v>42136</v>
      </c>
      <c r="F642" s="9" t="s">
        <v>100</v>
      </c>
      <c r="G642" s="9" t="s">
        <v>115</v>
      </c>
      <c r="H642" s="9" t="s">
        <v>37</v>
      </c>
      <c r="I642" s="9" t="s">
        <v>38</v>
      </c>
      <c r="J642" s="9" t="s">
        <v>116</v>
      </c>
      <c r="K642" s="9"/>
      <c r="L642" s="9"/>
      <c r="M642" s="9">
        <v>19</v>
      </c>
      <c r="N642" s="26"/>
      <c r="O642" s="32" t="str">
        <f t="shared" si="42"/>
        <v/>
      </c>
      <c r="P642" s="9">
        <v>627392</v>
      </c>
      <c r="Q642" s="9" t="s">
        <v>1168</v>
      </c>
      <c r="R642" s="7"/>
      <c r="S642" s="9">
        <v>0</v>
      </c>
      <c r="T642" s="12">
        <v>0</v>
      </c>
      <c r="U642" s="9">
        <v>0</v>
      </c>
      <c r="V642">
        <f t="shared" si="0"/>
        <v>2015</v>
      </c>
      <c r="W642">
        <f t="shared" si="1"/>
        <v>5</v>
      </c>
      <c r="X642">
        <f t="shared" si="2"/>
        <v>12</v>
      </c>
      <c r="AJ642" s="13"/>
      <c r="AK642" s="14"/>
      <c r="AP642" s="13"/>
      <c r="AQ642" s="14"/>
      <c r="AT642" t="str">
        <f>VLOOKUP(A642,'Repeat TJ List'!A:A,1,FALSE)</f>
        <v>Daniel Missaki</v>
      </c>
    </row>
    <row r="643" spans="1:46" ht="13">
      <c r="A643" s="7" t="s">
        <v>1443</v>
      </c>
      <c r="B643" s="78" t="str">
        <f t="shared" ref="B643:B706" si="43">LEFT(A643,SEARCH(" ",A643,1)-1)</f>
        <v>Ramire</v>
      </c>
      <c r="C643" s="78" t="str">
        <f t="shared" ref="C643:C706" si="44">MID(A643,SEARCH(" ",A643,1)+1,LEN(A643))</f>
        <v>Cleto</v>
      </c>
      <c r="D643" s="78" t="str">
        <f t="shared" ref="D643:D706" si="45">LEFT(LOWER((C643)),5)&amp;LEFT(LOWER(B643),2)</f>
        <v>cletora</v>
      </c>
      <c r="E643" s="8">
        <v>42136</v>
      </c>
      <c r="F643" s="9" t="s">
        <v>100</v>
      </c>
      <c r="G643" s="9" t="s">
        <v>115</v>
      </c>
      <c r="H643" s="9" t="s">
        <v>37</v>
      </c>
      <c r="I643" s="9" t="s">
        <v>38</v>
      </c>
      <c r="J643" s="9" t="s">
        <v>108</v>
      </c>
      <c r="K643" s="9"/>
      <c r="L643" s="9"/>
      <c r="M643" s="9">
        <v>22</v>
      </c>
      <c r="N643" s="26"/>
      <c r="O643" s="32" t="str">
        <f t="shared" si="42"/>
        <v/>
      </c>
      <c r="P643" s="9">
        <v>606532</v>
      </c>
      <c r="Q643" s="9" t="s">
        <v>1444</v>
      </c>
      <c r="R643" s="7"/>
      <c r="S643" s="9">
        <v>0</v>
      </c>
      <c r="T643" s="12">
        <v>0</v>
      </c>
      <c r="U643" s="9">
        <v>0</v>
      </c>
      <c r="V643">
        <f t="shared" si="0"/>
        <v>2015</v>
      </c>
      <c r="W643">
        <f t="shared" si="1"/>
        <v>5</v>
      </c>
      <c r="X643">
        <f t="shared" si="2"/>
        <v>12</v>
      </c>
      <c r="AJ643" s="13"/>
      <c r="AK643" s="14"/>
      <c r="AP643" s="13"/>
      <c r="AQ643" s="14"/>
      <c r="AT643" t="e">
        <f>VLOOKUP(A643,'Repeat TJ List'!A:A,1,FALSE)</f>
        <v>#N/A</v>
      </c>
    </row>
    <row r="644" spans="1:46" ht="13">
      <c r="A644" s="7" t="s">
        <v>1445</v>
      </c>
      <c r="B644" s="78" t="str">
        <f t="shared" si="43"/>
        <v>Homer</v>
      </c>
      <c r="C644" s="78" t="str">
        <f t="shared" si="44"/>
        <v>Bailey</v>
      </c>
      <c r="D644" s="78" t="str">
        <f t="shared" si="45"/>
        <v>baileho</v>
      </c>
      <c r="E644" s="8">
        <v>42132</v>
      </c>
      <c r="F644" s="9" t="s">
        <v>187</v>
      </c>
      <c r="G644" s="9" t="s">
        <v>36</v>
      </c>
      <c r="H644" s="9" t="s">
        <v>37</v>
      </c>
      <c r="I644" s="9" t="s">
        <v>38</v>
      </c>
      <c r="J644" s="9" t="s">
        <v>39</v>
      </c>
      <c r="K644" s="9" t="s">
        <v>40</v>
      </c>
      <c r="L644" s="9"/>
      <c r="M644" s="9">
        <v>29</v>
      </c>
      <c r="N644" s="38">
        <v>42582</v>
      </c>
      <c r="O644" s="32">
        <f t="shared" si="42"/>
        <v>15</v>
      </c>
      <c r="P644" s="9">
        <v>456701</v>
      </c>
      <c r="Q644" s="9">
        <v>8362</v>
      </c>
      <c r="R644" s="7" t="s">
        <v>191</v>
      </c>
      <c r="S644" s="9">
        <v>24</v>
      </c>
      <c r="T644" s="12">
        <v>114</v>
      </c>
      <c r="U644" s="32">
        <v>1</v>
      </c>
      <c r="V644">
        <f t="shared" si="0"/>
        <v>2015</v>
      </c>
      <c r="W644">
        <f t="shared" si="1"/>
        <v>5</v>
      </c>
      <c r="X644">
        <f t="shared" si="2"/>
        <v>8</v>
      </c>
      <c r="AA644" s="15">
        <v>42419</v>
      </c>
      <c r="AB644" s="15">
        <v>42450</v>
      </c>
      <c r="AC644" s="15">
        <v>42481</v>
      </c>
      <c r="AD644" s="15">
        <v>42487</v>
      </c>
      <c r="AE644" s="7" t="s">
        <v>531</v>
      </c>
      <c r="AJ644" s="13"/>
      <c r="AK644" s="14"/>
      <c r="AP644" s="13"/>
      <c r="AQ644" s="14"/>
      <c r="AT644" t="e">
        <f>VLOOKUP(A644,'Repeat TJ List'!A:A,1,FALSE)</f>
        <v>#N/A</v>
      </c>
    </row>
    <row r="645" spans="1:46" ht="13">
      <c r="A645" s="7" t="s">
        <v>1446</v>
      </c>
      <c r="B645" s="78" t="str">
        <f t="shared" si="43"/>
        <v>Matt</v>
      </c>
      <c r="C645" s="78" t="str">
        <f t="shared" si="44"/>
        <v>Magill</v>
      </c>
      <c r="D645" s="78" t="str">
        <f t="shared" si="45"/>
        <v>magilma</v>
      </c>
      <c r="E645" s="8">
        <v>42132</v>
      </c>
      <c r="F645" s="9" t="s">
        <v>187</v>
      </c>
      <c r="G645" s="9" t="s">
        <v>95</v>
      </c>
      <c r="H645" s="9" t="s">
        <v>37</v>
      </c>
      <c r="I645" s="9" t="s">
        <v>38</v>
      </c>
      <c r="J645" s="9" t="s">
        <v>39</v>
      </c>
      <c r="K645" s="9" t="s">
        <v>45</v>
      </c>
      <c r="L645" s="9"/>
      <c r="M645" s="9">
        <v>25</v>
      </c>
      <c r="N645" s="38">
        <v>42512</v>
      </c>
      <c r="O645" s="32">
        <f t="shared" si="42"/>
        <v>12</v>
      </c>
      <c r="P645" s="9">
        <v>543483</v>
      </c>
      <c r="Q645" s="9">
        <v>3950</v>
      </c>
      <c r="R645" s="7"/>
      <c r="S645" s="9">
        <v>5</v>
      </c>
      <c r="T645" s="12">
        <v>4.3330000000000002</v>
      </c>
      <c r="U645" s="32">
        <v>1</v>
      </c>
      <c r="V645">
        <f t="shared" si="0"/>
        <v>2015</v>
      </c>
      <c r="W645">
        <f t="shared" si="1"/>
        <v>5</v>
      </c>
      <c r="X645">
        <f t="shared" si="2"/>
        <v>8</v>
      </c>
      <c r="AJ645" s="13"/>
      <c r="AK645" s="14"/>
      <c r="AP645" s="13"/>
      <c r="AQ645" s="14"/>
      <c r="AT645" t="e">
        <f>VLOOKUP(A645,'Repeat TJ List'!A:A,1,FALSE)</f>
        <v>#N/A</v>
      </c>
    </row>
    <row r="646" spans="1:46" ht="13">
      <c r="A646" s="7" t="s">
        <v>1447</v>
      </c>
      <c r="B646" s="78" t="str">
        <f t="shared" si="43"/>
        <v>Adam</v>
      </c>
      <c r="C646" s="78" t="str">
        <f t="shared" si="44"/>
        <v>Ottavino</v>
      </c>
      <c r="D646" s="78" t="str">
        <f t="shared" si="45"/>
        <v>ottavad</v>
      </c>
      <c r="E646" s="8">
        <v>42131</v>
      </c>
      <c r="F646" s="9" t="s">
        <v>44</v>
      </c>
      <c r="G646" s="9" t="s">
        <v>36</v>
      </c>
      <c r="H646" s="9" t="s">
        <v>37</v>
      </c>
      <c r="I646" s="9" t="s">
        <v>38</v>
      </c>
      <c r="J646" s="9" t="s">
        <v>39</v>
      </c>
      <c r="K646" s="9" t="s">
        <v>101</v>
      </c>
      <c r="L646" s="9" t="s">
        <v>407</v>
      </c>
      <c r="M646" s="9">
        <v>29</v>
      </c>
      <c r="N646" s="38">
        <v>42556</v>
      </c>
      <c r="O646" s="32">
        <f t="shared" si="42"/>
        <v>14</v>
      </c>
      <c r="P646" s="9">
        <v>493603</v>
      </c>
      <c r="Q646" s="9">
        <v>1247</v>
      </c>
      <c r="R646" s="7" t="s">
        <v>139</v>
      </c>
      <c r="S646" s="9">
        <v>97</v>
      </c>
      <c r="T646" s="12">
        <v>80.332999999999998</v>
      </c>
      <c r="U646" s="32">
        <v>1</v>
      </c>
      <c r="V646">
        <f t="shared" si="0"/>
        <v>2015</v>
      </c>
      <c r="W646">
        <f t="shared" si="1"/>
        <v>5</v>
      </c>
      <c r="X646">
        <f t="shared" si="2"/>
        <v>7</v>
      </c>
      <c r="Y646" s="15">
        <v>42241</v>
      </c>
      <c r="AB646" s="15">
        <v>42518</v>
      </c>
      <c r="AC646" s="15">
        <v>42531</v>
      </c>
      <c r="AJ646" s="13"/>
      <c r="AK646" s="14"/>
      <c r="AP646" s="13"/>
      <c r="AQ646" s="14"/>
      <c r="AT646" t="e">
        <f>VLOOKUP(A646,'Repeat TJ List'!A:A,1,FALSE)</f>
        <v>#N/A</v>
      </c>
    </row>
    <row r="647" spans="1:46" ht="13">
      <c r="A647" s="7" t="s">
        <v>1448</v>
      </c>
      <c r="B647" s="78" t="str">
        <f t="shared" si="43"/>
        <v>Davis</v>
      </c>
      <c r="C647" s="78" t="str">
        <f t="shared" si="44"/>
        <v>Ward</v>
      </c>
      <c r="D647" s="78" t="str">
        <f t="shared" si="45"/>
        <v>wardda</v>
      </c>
      <c r="E647" s="8">
        <v>42131</v>
      </c>
      <c r="F647" s="9" t="s">
        <v>57</v>
      </c>
      <c r="G647" s="9" t="s">
        <v>128</v>
      </c>
      <c r="H647" s="9" t="s">
        <v>37</v>
      </c>
      <c r="I647" s="9" t="s">
        <v>38</v>
      </c>
      <c r="J647" s="9" t="s">
        <v>39</v>
      </c>
      <c r="K647" s="9" t="s">
        <v>689</v>
      </c>
      <c r="L647" s="9" t="s">
        <v>1449</v>
      </c>
      <c r="M647" s="9">
        <v>23</v>
      </c>
      <c r="N647" s="38">
        <v>42545</v>
      </c>
      <c r="O647" s="32">
        <f t="shared" si="42"/>
        <v>14</v>
      </c>
      <c r="P647" s="9">
        <v>657796</v>
      </c>
      <c r="Q647" s="9" t="s">
        <v>1450</v>
      </c>
      <c r="R647" s="7"/>
      <c r="S647" s="9">
        <v>0</v>
      </c>
      <c r="T647" s="12">
        <v>0</v>
      </c>
      <c r="U647" s="32">
        <v>1</v>
      </c>
      <c r="V647">
        <f t="shared" si="0"/>
        <v>2015</v>
      </c>
      <c r="W647">
        <f t="shared" si="1"/>
        <v>5</v>
      </c>
      <c r="X647">
        <f t="shared" si="2"/>
        <v>7</v>
      </c>
      <c r="AJ647" s="13"/>
      <c r="AK647" s="14"/>
      <c r="AP647" s="13"/>
      <c r="AQ647" s="14"/>
      <c r="AT647" t="e">
        <f>VLOOKUP(A647,'Repeat TJ List'!A:A,1,FALSE)</f>
        <v>#N/A</v>
      </c>
    </row>
    <row r="648" spans="1:46" ht="13">
      <c r="A648" s="7" t="s">
        <v>1451</v>
      </c>
      <c r="B648" s="78" t="str">
        <f t="shared" si="43"/>
        <v>Anthony</v>
      </c>
      <c r="C648" s="78" t="str">
        <f t="shared" si="44"/>
        <v>Castro</v>
      </c>
      <c r="D648" s="78" t="str">
        <f t="shared" si="45"/>
        <v>castran</v>
      </c>
      <c r="E648" s="8">
        <v>42130</v>
      </c>
      <c r="F648" s="9" t="s">
        <v>87</v>
      </c>
      <c r="G648" s="9" t="s">
        <v>128</v>
      </c>
      <c r="H648" s="9" t="s">
        <v>37</v>
      </c>
      <c r="I648" s="9" t="s">
        <v>38</v>
      </c>
      <c r="J648" s="9" t="s">
        <v>150</v>
      </c>
      <c r="K648" s="9"/>
      <c r="L648" s="9"/>
      <c r="M648" s="9">
        <v>20</v>
      </c>
      <c r="N648" s="38">
        <v>42546</v>
      </c>
      <c r="O648" s="32">
        <f t="shared" si="42"/>
        <v>14</v>
      </c>
      <c r="P648" s="9">
        <v>621593</v>
      </c>
      <c r="Q648" s="9">
        <v>19789</v>
      </c>
      <c r="R648" s="7"/>
      <c r="S648" s="9">
        <v>0</v>
      </c>
      <c r="T648" s="12">
        <v>0</v>
      </c>
      <c r="U648" s="32">
        <v>1</v>
      </c>
      <c r="V648">
        <f t="shared" si="0"/>
        <v>2015</v>
      </c>
      <c r="W648">
        <f t="shared" si="1"/>
        <v>5</v>
      </c>
      <c r="X648">
        <f t="shared" si="2"/>
        <v>6</v>
      </c>
      <c r="AJ648" s="13"/>
      <c r="AK648" s="14"/>
      <c r="AP648" s="13"/>
      <c r="AQ648" s="14"/>
      <c r="AT648" t="e">
        <f>VLOOKUP(A648,'Repeat TJ List'!A:A,1,FALSE)</f>
        <v>#N/A</v>
      </c>
    </row>
    <row r="649" spans="1:46" ht="13">
      <c r="A649" s="7" t="s">
        <v>1452</v>
      </c>
      <c r="B649" s="78" t="str">
        <f t="shared" si="43"/>
        <v>Domingo</v>
      </c>
      <c r="C649" s="78" t="str">
        <f t="shared" si="44"/>
        <v>Tapia</v>
      </c>
      <c r="D649" s="78" t="str">
        <f t="shared" si="45"/>
        <v>tapiado</v>
      </c>
      <c r="E649" s="8">
        <v>42129</v>
      </c>
      <c r="F649" s="9" t="s">
        <v>70</v>
      </c>
      <c r="G649" s="9" t="s">
        <v>84</v>
      </c>
      <c r="H649" s="9" t="s">
        <v>37</v>
      </c>
      <c r="I649" s="9" t="s">
        <v>38</v>
      </c>
      <c r="J649" s="9" t="s">
        <v>108</v>
      </c>
      <c r="K649" s="9"/>
      <c r="L649" s="9"/>
      <c r="M649" s="9">
        <v>23</v>
      </c>
      <c r="N649" s="38">
        <v>42535</v>
      </c>
      <c r="O649" s="32">
        <f t="shared" si="42"/>
        <v>13</v>
      </c>
      <c r="P649" s="9">
        <v>593619</v>
      </c>
      <c r="Q649" s="9" t="s">
        <v>1453</v>
      </c>
      <c r="R649" s="7"/>
      <c r="S649" s="9">
        <v>0</v>
      </c>
      <c r="T649" s="12">
        <v>0</v>
      </c>
      <c r="U649" s="32">
        <v>1</v>
      </c>
      <c r="V649">
        <f t="shared" si="0"/>
        <v>2015</v>
      </c>
      <c r="W649">
        <f t="shared" si="1"/>
        <v>5</v>
      </c>
      <c r="X649">
        <f t="shared" si="2"/>
        <v>5</v>
      </c>
      <c r="AJ649" s="13"/>
      <c r="AK649" s="14"/>
      <c r="AP649" s="13"/>
      <c r="AQ649" s="14"/>
      <c r="AT649" t="e">
        <f>VLOOKUP(A649,'Repeat TJ List'!A:A,1,FALSE)</f>
        <v>#N/A</v>
      </c>
    </row>
    <row r="650" spans="1:46" ht="13">
      <c r="A650" s="7" t="s">
        <v>1454</v>
      </c>
      <c r="B650" s="78" t="str">
        <f t="shared" si="43"/>
        <v>Derek</v>
      </c>
      <c r="C650" s="78" t="str">
        <f t="shared" si="44"/>
        <v>Casey</v>
      </c>
      <c r="D650" s="78" t="str">
        <f t="shared" si="45"/>
        <v>caseyde</v>
      </c>
      <c r="E650" s="15">
        <v>42125</v>
      </c>
      <c r="F650" s="9" t="s">
        <v>164</v>
      </c>
      <c r="G650" s="9" t="s">
        <v>63</v>
      </c>
      <c r="H650" s="9" t="s">
        <v>37</v>
      </c>
      <c r="I650" s="9" t="s">
        <v>38</v>
      </c>
      <c r="J650" s="9" t="s">
        <v>39</v>
      </c>
      <c r="K650" s="9" t="s">
        <v>302</v>
      </c>
      <c r="L650" s="9" t="s">
        <v>302</v>
      </c>
      <c r="M650" s="9">
        <v>19</v>
      </c>
      <c r="N650" s="38">
        <v>43292</v>
      </c>
      <c r="O650" s="32">
        <f t="shared" si="42"/>
        <v>38</v>
      </c>
      <c r="P650" s="9">
        <v>656297</v>
      </c>
      <c r="Q650" s="9" t="s">
        <v>1455</v>
      </c>
      <c r="R650" s="7"/>
      <c r="S650" s="9">
        <v>0</v>
      </c>
      <c r="T650" s="12">
        <v>0</v>
      </c>
      <c r="U650" s="9">
        <v>1</v>
      </c>
      <c r="V650">
        <f t="shared" si="0"/>
        <v>2015</v>
      </c>
      <c r="W650">
        <f t="shared" si="1"/>
        <v>5</v>
      </c>
      <c r="X650">
        <f t="shared" si="2"/>
        <v>1</v>
      </c>
      <c r="AJ650" s="13"/>
      <c r="AK650" s="14"/>
      <c r="AP650" s="13"/>
      <c r="AQ650" s="14"/>
      <c r="AT650" t="e">
        <f>VLOOKUP(A650,'Repeat TJ List'!A:A,1,FALSE)</f>
        <v>#N/A</v>
      </c>
    </row>
    <row r="651" spans="1:46" ht="13">
      <c r="A651" s="7" t="s">
        <v>1456</v>
      </c>
      <c r="B651" s="78" t="str">
        <f t="shared" si="43"/>
        <v>Donald</v>
      </c>
      <c r="C651" s="78" t="str">
        <f t="shared" si="44"/>
        <v>Lutz</v>
      </c>
      <c r="D651" s="78" t="str">
        <f t="shared" si="45"/>
        <v>lutzdo</v>
      </c>
      <c r="E651" s="8">
        <v>42125</v>
      </c>
      <c r="F651" s="9" t="s">
        <v>187</v>
      </c>
      <c r="G651" s="9" t="s">
        <v>95</v>
      </c>
      <c r="H651" s="9" t="s">
        <v>131</v>
      </c>
      <c r="I651" s="9" t="s">
        <v>38</v>
      </c>
      <c r="J651" s="9" t="s">
        <v>39</v>
      </c>
      <c r="K651" s="9" t="s">
        <v>101</v>
      </c>
      <c r="L651" s="9"/>
      <c r="M651" s="9">
        <v>26</v>
      </c>
      <c r="N651" s="38">
        <v>42535</v>
      </c>
      <c r="O651" s="32">
        <f t="shared" si="42"/>
        <v>13</v>
      </c>
      <c r="P651" s="9">
        <v>544371</v>
      </c>
      <c r="Q651" s="9">
        <v>10154</v>
      </c>
      <c r="R651" s="7"/>
      <c r="S651" s="9">
        <v>0</v>
      </c>
      <c r="T651" s="12">
        <v>0</v>
      </c>
      <c r="U651" s="32">
        <v>1</v>
      </c>
      <c r="V651">
        <f t="shared" si="0"/>
        <v>2015</v>
      </c>
      <c r="W651">
        <f t="shared" si="1"/>
        <v>5</v>
      </c>
      <c r="X651">
        <f t="shared" si="2"/>
        <v>1</v>
      </c>
      <c r="AJ651" s="13"/>
      <c r="AK651" s="14"/>
      <c r="AP651" s="13"/>
      <c r="AQ651" s="14"/>
      <c r="AT651" t="e">
        <f>VLOOKUP(A651,'Repeat TJ List'!A:A,1,FALSE)</f>
        <v>#N/A</v>
      </c>
    </row>
    <row r="652" spans="1:46" ht="13">
      <c r="A652" s="7" t="s">
        <v>1457</v>
      </c>
      <c r="B652" s="78" t="str">
        <f t="shared" si="43"/>
        <v>Reid</v>
      </c>
      <c r="C652" s="78" t="str">
        <f t="shared" si="44"/>
        <v>Redman</v>
      </c>
      <c r="D652" s="78" t="str">
        <f t="shared" si="45"/>
        <v>redmare</v>
      </c>
      <c r="E652" s="8">
        <v>42125</v>
      </c>
      <c r="F652" s="9" t="s">
        <v>329</v>
      </c>
      <c r="G652" s="9" t="s">
        <v>84</v>
      </c>
      <c r="H652" s="9" t="s">
        <v>37</v>
      </c>
      <c r="I652" s="9" t="s">
        <v>38</v>
      </c>
      <c r="J652" s="9" t="s">
        <v>39</v>
      </c>
      <c r="K652" s="9" t="s">
        <v>40</v>
      </c>
      <c r="L652" s="9" t="s">
        <v>230</v>
      </c>
      <c r="M652" s="9">
        <v>26</v>
      </c>
      <c r="N652" s="38">
        <v>42558</v>
      </c>
      <c r="O652" s="32">
        <f t="shared" si="42"/>
        <v>14</v>
      </c>
      <c r="P652" s="9">
        <v>607696</v>
      </c>
      <c r="Q652" s="9" t="s">
        <v>1458</v>
      </c>
      <c r="R652" s="7"/>
      <c r="S652" s="9">
        <v>0</v>
      </c>
      <c r="T652" s="12">
        <v>0</v>
      </c>
      <c r="U652" s="32">
        <v>1</v>
      </c>
      <c r="V652">
        <f t="shared" si="0"/>
        <v>2015</v>
      </c>
      <c r="W652">
        <f t="shared" si="1"/>
        <v>5</v>
      </c>
      <c r="X652">
        <f t="shared" si="2"/>
        <v>1</v>
      </c>
      <c r="AJ652" s="13"/>
      <c r="AK652" s="14"/>
      <c r="AP652" s="13"/>
      <c r="AQ652" s="14"/>
      <c r="AT652" t="e">
        <f>VLOOKUP(A652,'Repeat TJ List'!A:A,1,FALSE)</f>
        <v>#N/A</v>
      </c>
    </row>
    <row r="653" spans="1:46" ht="13">
      <c r="A653" s="7" t="s">
        <v>1459</v>
      </c>
      <c r="B653" s="78" t="str">
        <f t="shared" si="43"/>
        <v>Austin</v>
      </c>
      <c r="C653" s="78" t="str">
        <f t="shared" si="44"/>
        <v>DeCarr</v>
      </c>
      <c r="D653" s="78" t="str">
        <f t="shared" si="45"/>
        <v>decarau</v>
      </c>
      <c r="E653" s="8">
        <v>42125</v>
      </c>
      <c r="F653" s="9" t="s">
        <v>107</v>
      </c>
      <c r="G653" s="9" t="s">
        <v>128</v>
      </c>
      <c r="H653" s="9" t="s">
        <v>37</v>
      </c>
      <c r="I653" s="9" t="s">
        <v>38</v>
      </c>
      <c r="J653" s="9" t="s">
        <v>39</v>
      </c>
      <c r="K653" s="9" t="s">
        <v>96</v>
      </c>
      <c r="L653" s="9"/>
      <c r="M653" s="9">
        <v>20</v>
      </c>
      <c r="N653" s="38">
        <v>42547</v>
      </c>
      <c r="O653" s="32">
        <f t="shared" si="42"/>
        <v>14</v>
      </c>
      <c r="P653" s="9">
        <v>656362</v>
      </c>
      <c r="Q653" s="9" t="s">
        <v>1460</v>
      </c>
      <c r="R653" s="7"/>
      <c r="S653" s="9">
        <v>0</v>
      </c>
      <c r="T653" s="12">
        <v>0</v>
      </c>
      <c r="U653" s="32">
        <v>1</v>
      </c>
      <c r="V653">
        <f t="shared" si="0"/>
        <v>2015</v>
      </c>
      <c r="W653">
        <f t="shared" si="1"/>
        <v>5</v>
      </c>
      <c r="X653">
        <f t="shared" si="2"/>
        <v>1</v>
      </c>
      <c r="AJ653" s="13"/>
      <c r="AK653" s="14"/>
      <c r="AP653" s="13"/>
      <c r="AQ653" s="14"/>
      <c r="AT653" t="e">
        <f>VLOOKUP(A653,'Repeat TJ List'!A:A,1,FALSE)</f>
        <v>#N/A</v>
      </c>
    </row>
    <row r="654" spans="1:46" ht="13">
      <c r="A654" s="7" t="s">
        <v>1461</v>
      </c>
      <c r="B654" s="78" t="str">
        <f t="shared" si="43"/>
        <v>Brandon</v>
      </c>
      <c r="C654" s="78" t="str">
        <f t="shared" si="44"/>
        <v>McCarthy</v>
      </c>
      <c r="D654" s="78" t="str">
        <f t="shared" si="45"/>
        <v>mccarbr</v>
      </c>
      <c r="E654" s="8">
        <v>42124</v>
      </c>
      <c r="F654" s="9" t="s">
        <v>306</v>
      </c>
      <c r="G654" s="9" t="s">
        <v>36</v>
      </c>
      <c r="H654" s="9" t="s">
        <v>37</v>
      </c>
      <c r="I654" s="9" t="s">
        <v>38</v>
      </c>
      <c r="J654" s="9" t="s">
        <v>39</v>
      </c>
      <c r="K654" s="9" t="s">
        <v>54</v>
      </c>
      <c r="L654" s="9" t="s">
        <v>1462</v>
      </c>
      <c r="M654" s="9">
        <v>31</v>
      </c>
      <c r="N654" s="38">
        <v>42554</v>
      </c>
      <c r="O654" s="32">
        <f t="shared" si="42"/>
        <v>14</v>
      </c>
      <c r="P654" s="9">
        <v>435221</v>
      </c>
      <c r="Q654" s="9">
        <v>4662</v>
      </c>
      <c r="R654" s="7" t="s">
        <v>46</v>
      </c>
      <c r="S654" s="9">
        <v>29</v>
      </c>
      <c r="T654" s="12">
        <v>132.667</v>
      </c>
      <c r="U654" s="32">
        <v>1</v>
      </c>
      <c r="V654">
        <f t="shared" si="0"/>
        <v>2015</v>
      </c>
      <c r="W654">
        <f t="shared" si="1"/>
        <v>4</v>
      </c>
      <c r="X654">
        <f t="shared" si="2"/>
        <v>30</v>
      </c>
      <c r="Z654" s="15">
        <v>42424</v>
      </c>
      <c r="AB654" s="15">
        <v>42520</v>
      </c>
      <c r="AC654" s="15">
        <v>42532</v>
      </c>
      <c r="AD654" s="15">
        <v>42512</v>
      </c>
      <c r="AE654" s="7" t="s">
        <v>1463</v>
      </c>
      <c r="AJ654" s="13"/>
      <c r="AK654" s="14"/>
      <c r="AP654" s="13"/>
      <c r="AQ654" s="14"/>
      <c r="AT654" t="e">
        <f>VLOOKUP(A654,'Repeat TJ List'!A:A,1,FALSE)</f>
        <v>#N/A</v>
      </c>
    </row>
    <row r="655" spans="1:46" ht="13">
      <c r="A655" s="7" t="s">
        <v>1464</v>
      </c>
      <c r="B655" s="78" t="str">
        <f t="shared" si="43"/>
        <v>Joe</v>
      </c>
      <c r="C655" s="78" t="str">
        <f t="shared" si="44"/>
        <v>Nathan</v>
      </c>
      <c r="D655" s="78" t="str">
        <f t="shared" si="45"/>
        <v>nathajo</v>
      </c>
      <c r="E655" s="8">
        <v>42123</v>
      </c>
      <c r="F655" s="9" t="s">
        <v>87</v>
      </c>
      <c r="G655" s="9" t="s">
        <v>36</v>
      </c>
      <c r="H655" s="9" t="s">
        <v>37</v>
      </c>
      <c r="I655" s="9" t="s">
        <v>38</v>
      </c>
      <c r="J655" s="9" t="s">
        <v>39</v>
      </c>
      <c r="K655" s="9" t="s">
        <v>101</v>
      </c>
      <c r="L655" s="9" t="s">
        <v>1017</v>
      </c>
      <c r="M655" s="9">
        <v>40</v>
      </c>
      <c r="N655" s="38">
        <v>42575</v>
      </c>
      <c r="O655" s="32">
        <f t="shared" si="42"/>
        <v>15</v>
      </c>
      <c r="P655" s="9">
        <v>150274</v>
      </c>
      <c r="Q655" s="9">
        <v>1122</v>
      </c>
      <c r="R655" s="7" t="s">
        <v>42</v>
      </c>
      <c r="S655" s="9">
        <v>10</v>
      </c>
      <c r="T655" s="12">
        <v>6.3330000000000002</v>
      </c>
      <c r="U655" s="9">
        <v>0</v>
      </c>
      <c r="V655">
        <f t="shared" si="0"/>
        <v>2015</v>
      </c>
      <c r="W655">
        <f t="shared" si="1"/>
        <v>4</v>
      </c>
      <c r="X655">
        <f t="shared" si="2"/>
        <v>29</v>
      </c>
      <c r="AA655" s="15">
        <v>42491</v>
      </c>
      <c r="AC655" s="15">
        <v>42544</v>
      </c>
      <c r="AJ655" s="13"/>
      <c r="AK655" s="14"/>
      <c r="AP655" s="13"/>
      <c r="AQ655" s="14"/>
      <c r="AT655" t="str">
        <f>VLOOKUP(A655,'Repeat TJ List'!A:A,1,FALSE)</f>
        <v>Joe Nathan</v>
      </c>
    </row>
    <row r="656" spans="1:46" ht="13">
      <c r="A656" s="7" t="s">
        <v>1465</v>
      </c>
      <c r="B656" s="78" t="str">
        <f t="shared" si="43"/>
        <v>Justin</v>
      </c>
      <c r="C656" s="78" t="str">
        <f t="shared" si="44"/>
        <v>Topa</v>
      </c>
      <c r="D656" s="78" t="str">
        <f t="shared" si="45"/>
        <v>topaju</v>
      </c>
      <c r="E656" s="8">
        <v>42123</v>
      </c>
      <c r="F656" s="9" t="s">
        <v>176</v>
      </c>
      <c r="G656" s="9" t="s">
        <v>115</v>
      </c>
      <c r="H656" s="9" t="s">
        <v>37</v>
      </c>
      <c r="I656" s="9" t="s">
        <v>38</v>
      </c>
      <c r="J656" s="9" t="s">
        <v>39</v>
      </c>
      <c r="K656" s="9" t="s">
        <v>101</v>
      </c>
      <c r="L656" s="9" t="s">
        <v>1013</v>
      </c>
      <c r="M656" s="9">
        <v>24</v>
      </c>
      <c r="N656" s="38">
        <v>42570</v>
      </c>
      <c r="O656" s="32">
        <f t="shared" si="42"/>
        <v>15</v>
      </c>
      <c r="P656" s="9">
        <v>623437</v>
      </c>
      <c r="Q656" s="9" t="s">
        <v>1466</v>
      </c>
      <c r="R656" s="7"/>
      <c r="S656" s="9">
        <v>0</v>
      </c>
      <c r="T656" s="12">
        <v>0</v>
      </c>
      <c r="U656" s="32">
        <v>1</v>
      </c>
      <c r="V656">
        <f t="shared" si="0"/>
        <v>2015</v>
      </c>
      <c r="W656">
        <f t="shared" si="1"/>
        <v>4</v>
      </c>
      <c r="X656">
        <f t="shared" si="2"/>
        <v>29</v>
      </c>
      <c r="AJ656" s="13"/>
      <c r="AK656" s="14"/>
      <c r="AP656" s="13"/>
      <c r="AQ656" s="14"/>
      <c r="AT656" t="str">
        <f>VLOOKUP(A656,'Repeat TJ List'!A:A,1,FALSE)</f>
        <v>Justin Topa</v>
      </c>
    </row>
    <row r="657" spans="1:46" ht="13">
      <c r="A657" s="7" t="s">
        <v>1467</v>
      </c>
      <c r="B657" s="78" t="str">
        <f t="shared" si="43"/>
        <v>Brady</v>
      </c>
      <c r="C657" s="78" t="str">
        <f t="shared" si="44"/>
        <v>Feigl</v>
      </c>
      <c r="D657" s="78" t="str">
        <f t="shared" si="45"/>
        <v>feiglbr</v>
      </c>
      <c r="E657" s="8">
        <v>42115</v>
      </c>
      <c r="F657" s="9" t="s">
        <v>340</v>
      </c>
      <c r="G657" s="9" t="s">
        <v>95</v>
      </c>
      <c r="H657" s="9" t="s">
        <v>37</v>
      </c>
      <c r="I657" s="9" t="s">
        <v>53</v>
      </c>
      <c r="J657" s="9" t="s">
        <v>39</v>
      </c>
      <c r="K657" s="9" t="s">
        <v>285</v>
      </c>
      <c r="L657" s="9" t="s">
        <v>1468</v>
      </c>
      <c r="M657" s="9">
        <v>24</v>
      </c>
      <c r="N657" s="38">
        <v>43239</v>
      </c>
      <c r="O657" s="32">
        <f t="shared" si="42"/>
        <v>37</v>
      </c>
      <c r="P657" s="9">
        <v>621399</v>
      </c>
      <c r="Q657" s="9" t="s">
        <v>1469</v>
      </c>
      <c r="R657" s="7" t="s">
        <v>139</v>
      </c>
      <c r="S657" s="9">
        <v>0</v>
      </c>
      <c r="T657" s="12">
        <v>0</v>
      </c>
      <c r="U657" s="32">
        <v>1</v>
      </c>
      <c r="V657">
        <f t="shared" si="0"/>
        <v>2015</v>
      </c>
      <c r="W657">
        <f t="shared" si="1"/>
        <v>4</v>
      </c>
      <c r="X657">
        <f t="shared" si="2"/>
        <v>21</v>
      </c>
      <c r="AJ657" s="13"/>
      <c r="AK657" s="14"/>
      <c r="AP657" s="13"/>
      <c r="AQ657" s="14"/>
      <c r="AT657" t="e">
        <f>VLOOKUP(A657,'Repeat TJ List'!A:A,1,FALSE)</f>
        <v>#N/A</v>
      </c>
    </row>
    <row r="658" spans="1:46" ht="13">
      <c r="A658" s="7" t="s">
        <v>1470</v>
      </c>
      <c r="B658" s="78" t="str">
        <f t="shared" si="43"/>
        <v>Lisalverto</v>
      </c>
      <c r="C658" s="78" t="str">
        <f t="shared" si="44"/>
        <v>Bonilla</v>
      </c>
      <c r="D658" s="78" t="str">
        <f t="shared" si="45"/>
        <v>bonilli</v>
      </c>
      <c r="E658" s="8">
        <v>42109</v>
      </c>
      <c r="F658" s="9" t="s">
        <v>211</v>
      </c>
      <c r="G658" s="9" t="s">
        <v>36</v>
      </c>
      <c r="H658" s="9" t="s">
        <v>37</v>
      </c>
      <c r="I658" s="9" t="s">
        <v>38</v>
      </c>
      <c r="J658" s="9" t="s">
        <v>108</v>
      </c>
      <c r="K658" s="9"/>
      <c r="L658" s="9"/>
      <c r="M658" s="9">
        <v>25</v>
      </c>
      <c r="N658" s="38">
        <v>42847</v>
      </c>
      <c r="O658" s="32">
        <f t="shared" si="42"/>
        <v>24</v>
      </c>
      <c r="P658" s="9">
        <v>570810</v>
      </c>
      <c r="Q658" s="9">
        <v>11266</v>
      </c>
      <c r="R658" s="7" t="s">
        <v>42</v>
      </c>
      <c r="S658" s="9">
        <v>10</v>
      </c>
      <c r="T658" s="12">
        <v>36.667000000000002</v>
      </c>
      <c r="U658" s="32">
        <v>1</v>
      </c>
      <c r="V658">
        <f t="shared" si="0"/>
        <v>2015</v>
      </c>
      <c r="W658">
        <f t="shared" si="1"/>
        <v>4</v>
      </c>
      <c r="X658">
        <f t="shared" si="2"/>
        <v>15</v>
      </c>
      <c r="AC658" s="15">
        <v>42467</v>
      </c>
      <c r="AJ658" s="13"/>
      <c r="AK658" s="14"/>
      <c r="AP658" s="13"/>
      <c r="AQ658" s="14"/>
      <c r="AT658" t="e">
        <f>VLOOKUP(A658,'Repeat TJ List'!A:A,1,FALSE)</f>
        <v>#N/A</v>
      </c>
    </row>
    <row r="659" spans="1:46" ht="13">
      <c r="A659" s="7" t="s">
        <v>1471</v>
      </c>
      <c r="B659" s="78" t="str">
        <f t="shared" si="43"/>
        <v>Jake</v>
      </c>
      <c r="C659" s="78" t="str">
        <f t="shared" si="44"/>
        <v>Sweaney</v>
      </c>
      <c r="D659" s="78" t="str">
        <f t="shared" si="45"/>
        <v>sweanja</v>
      </c>
      <c r="E659" s="8">
        <v>42109</v>
      </c>
      <c r="F659" s="9" t="s">
        <v>124</v>
      </c>
      <c r="G659" s="9" t="s">
        <v>128</v>
      </c>
      <c r="H659" s="9" t="s">
        <v>131</v>
      </c>
      <c r="I659" s="9" t="s">
        <v>38</v>
      </c>
      <c r="J659" s="9" t="s">
        <v>39</v>
      </c>
      <c r="K659" s="9" t="s">
        <v>45</v>
      </c>
      <c r="L659" s="9"/>
      <c r="M659" s="9">
        <v>20</v>
      </c>
      <c r="N659" s="38">
        <v>42539</v>
      </c>
      <c r="O659" s="32">
        <f t="shared" si="42"/>
        <v>14</v>
      </c>
      <c r="P659" s="9">
        <v>642125</v>
      </c>
      <c r="Q659" s="9" t="s">
        <v>1472</v>
      </c>
      <c r="R659" s="7" t="s">
        <v>46</v>
      </c>
      <c r="S659" s="9">
        <v>0</v>
      </c>
      <c r="T659" s="12">
        <v>0</v>
      </c>
      <c r="U659" s="32">
        <v>1</v>
      </c>
      <c r="V659">
        <f t="shared" si="0"/>
        <v>2015</v>
      </c>
      <c r="W659">
        <f t="shared" si="1"/>
        <v>4</v>
      </c>
      <c r="X659">
        <f t="shared" si="2"/>
        <v>15</v>
      </c>
      <c r="AJ659" s="13"/>
      <c r="AK659" s="14"/>
      <c r="AP659" s="13"/>
      <c r="AQ659" s="14"/>
      <c r="AT659" t="e">
        <f>VLOOKUP(A659,'Repeat TJ List'!A:A,1,FALSE)</f>
        <v>#N/A</v>
      </c>
    </row>
    <row r="660" spans="1:46" ht="13">
      <c r="A660" s="7" t="s">
        <v>1473</v>
      </c>
      <c r="B660" s="78" t="str">
        <f t="shared" si="43"/>
        <v>Reilly</v>
      </c>
      <c r="C660" s="78" t="str">
        <f t="shared" si="44"/>
        <v>Hovis</v>
      </c>
      <c r="D660" s="78" t="str">
        <f t="shared" si="45"/>
        <v>hovisre</v>
      </c>
      <c r="E660" s="8">
        <v>42108</v>
      </c>
      <c r="F660" s="9" t="s">
        <v>157</v>
      </c>
      <c r="G660" s="9" t="s">
        <v>63</v>
      </c>
      <c r="H660" s="9" t="s">
        <v>37</v>
      </c>
      <c r="I660" s="9" t="s">
        <v>38</v>
      </c>
      <c r="J660" s="9" t="s">
        <v>39</v>
      </c>
      <c r="K660" s="9" t="s">
        <v>152</v>
      </c>
      <c r="L660" s="9" t="s">
        <v>152</v>
      </c>
      <c r="M660" s="9">
        <v>21</v>
      </c>
      <c r="N660" s="38">
        <v>42538</v>
      </c>
      <c r="O660" s="32">
        <f t="shared" si="42"/>
        <v>14</v>
      </c>
      <c r="P660" s="9">
        <v>621258</v>
      </c>
      <c r="Q660" s="9" t="s">
        <v>1474</v>
      </c>
      <c r="R660" s="7" t="s">
        <v>139</v>
      </c>
      <c r="S660" s="9">
        <v>0</v>
      </c>
      <c r="T660" s="12">
        <v>0</v>
      </c>
      <c r="U660" s="32">
        <v>1</v>
      </c>
      <c r="V660">
        <f t="shared" si="0"/>
        <v>2015</v>
      </c>
      <c r="W660">
        <f t="shared" si="1"/>
        <v>4</v>
      </c>
      <c r="X660">
        <f t="shared" si="2"/>
        <v>14</v>
      </c>
      <c r="AJ660" s="13"/>
      <c r="AK660" s="14"/>
      <c r="AP660" s="13"/>
      <c r="AQ660" s="14"/>
      <c r="AT660" t="e">
        <f>VLOOKUP(A660,'Repeat TJ List'!A:A,1,FALSE)</f>
        <v>#N/A</v>
      </c>
    </row>
    <row r="661" spans="1:46" ht="13">
      <c r="A661" s="7" t="s">
        <v>1475</v>
      </c>
      <c r="B661" s="78" t="str">
        <f t="shared" si="43"/>
        <v>Mike</v>
      </c>
      <c r="C661" s="78" t="str">
        <f t="shared" si="44"/>
        <v>Matuella</v>
      </c>
      <c r="D661" s="78" t="str">
        <f t="shared" si="45"/>
        <v>matuemi</v>
      </c>
      <c r="E661" s="8">
        <v>42108</v>
      </c>
      <c r="F661" s="9" t="s">
        <v>211</v>
      </c>
      <c r="G661" s="9" t="s">
        <v>63</v>
      </c>
      <c r="H661" s="9" t="s">
        <v>37</v>
      </c>
      <c r="I661" s="9" t="s">
        <v>38</v>
      </c>
      <c r="J661" s="9" t="s">
        <v>39</v>
      </c>
      <c r="K661" s="9" t="s">
        <v>285</v>
      </c>
      <c r="L661" s="9" t="s">
        <v>896</v>
      </c>
      <c r="M661" s="9">
        <v>21</v>
      </c>
      <c r="N661" s="38">
        <v>42538</v>
      </c>
      <c r="O661" s="32">
        <f t="shared" si="42"/>
        <v>14</v>
      </c>
      <c r="P661" s="9">
        <v>664055</v>
      </c>
      <c r="Q661" s="9" t="s">
        <v>1476</v>
      </c>
      <c r="R661" s="7"/>
      <c r="S661" s="9">
        <v>0</v>
      </c>
      <c r="T661" s="12">
        <v>0</v>
      </c>
      <c r="U661" s="32">
        <v>1</v>
      </c>
      <c r="V661">
        <f t="shared" si="0"/>
        <v>2015</v>
      </c>
      <c r="W661">
        <f t="shared" si="1"/>
        <v>4</v>
      </c>
      <c r="X661">
        <f t="shared" si="2"/>
        <v>14</v>
      </c>
      <c r="AD661" s="15">
        <v>42543</v>
      </c>
      <c r="AE661" s="7" t="s">
        <v>1477</v>
      </c>
      <c r="AJ661" s="13"/>
      <c r="AK661" s="14"/>
      <c r="AP661" s="13"/>
      <c r="AQ661" s="14"/>
      <c r="AT661" t="e">
        <f>VLOOKUP(A661,'Repeat TJ List'!A:A,1,FALSE)</f>
        <v>#N/A</v>
      </c>
    </row>
    <row r="662" spans="1:46" ht="13">
      <c r="A662" s="7" t="s">
        <v>1478</v>
      </c>
      <c r="B662" s="78" t="str">
        <f t="shared" si="43"/>
        <v>Lewis</v>
      </c>
      <c r="C662" s="78" t="str">
        <f t="shared" si="44"/>
        <v>Thorpe</v>
      </c>
      <c r="D662" s="78" t="str">
        <f t="shared" si="45"/>
        <v>thorple</v>
      </c>
      <c r="E662" s="8">
        <v>42104</v>
      </c>
      <c r="F662" s="9" t="s">
        <v>73</v>
      </c>
      <c r="G662" s="9" t="s">
        <v>115</v>
      </c>
      <c r="H662" s="9" t="s">
        <v>37</v>
      </c>
      <c r="I662" s="9" t="s">
        <v>53</v>
      </c>
      <c r="J662" s="9" t="s">
        <v>169</v>
      </c>
      <c r="K662" s="9"/>
      <c r="L662" s="9"/>
      <c r="M662" s="9">
        <v>19</v>
      </c>
      <c r="N662" s="38">
        <v>42874</v>
      </c>
      <c r="O662" s="32">
        <f t="shared" si="42"/>
        <v>25</v>
      </c>
      <c r="P662" s="9">
        <v>626929</v>
      </c>
      <c r="Q662" s="9">
        <v>15906</v>
      </c>
      <c r="R662" s="7" t="s">
        <v>1479</v>
      </c>
      <c r="S662" s="9">
        <v>0</v>
      </c>
      <c r="T662" s="12">
        <v>0</v>
      </c>
      <c r="U662" s="32">
        <v>1</v>
      </c>
      <c r="V662">
        <f t="shared" si="0"/>
        <v>2015</v>
      </c>
      <c r="W662">
        <f t="shared" si="1"/>
        <v>4</v>
      </c>
      <c r="X662">
        <f t="shared" si="2"/>
        <v>10</v>
      </c>
      <c r="AJ662" s="13"/>
      <c r="AK662" s="14"/>
      <c r="AP662" s="13"/>
      <c r="AQ662" s="14"/>
      <c r="AT662" t="e">
        <f>VLOOKUP(A662,'Repeat TJ List'!A:A,1,FALSE)</f>
        <v>#N/A</v>
      </c>
    </row>
    <row r="663" spans="1:46" ht="13">
      <c r="A663" s="7" t="s">
        <v>1480</v>
      </c>
      <c r="B663" s="78" t="str">
        <f t="shared" si="43"/>
        <v>Jose</v>
      </c>
      <c r="C663" s="78" t="str">
        <f t="shared" si="44"/>
        <v>Pena</v>
      </c>
      <c r="D663" s="78" t="str">
        <f t="shared" si="45"/>
        <v>penajo</v>
      </c>
      <c r="E663" s="8">
        <v>42103</v>
      </c>
      <c r="F663" s="9" t="s">
        <v>107</v>
      </c>
      <c r="G663" s="9" t="s">
        <v>128</v>
      </c>
      <c r="H663" s="9" t="s">
        <v>37</v>
      </c>
      <c r="I663" s="9" t="s">
        <v>38</v>
      </c>
      <c r="J663" s="9" t="s">
        <v>108</v>
      </c>
      <c r="K663" s="9"/>
      <c r="L663" s="9"/>
      <c r="M663" s="9">
        <v>24</v>
      </c>
      <c r="N663" s="38">
        <v>42577</v>
      </c>
      <c r="O663" s="32">
        <f t="shared" si="42"/>
        <v>16</v>
      </c>
      <c r="P663" s="9">
        <v>576968</v>
      </c>
      <c r="Q663" s="9" t="s">
        <v>1481</v>
      </c>
      <c r="R663" s="7"/>
      <c r="S663" s="9">
        <v>0</v>
      </c>
      <c r="T663" s="12">
        <v>0</v>
      </c>
      <c r="U663" s="32">
        <v>1</v>
      </c>
      <c r="V663">
        <f t="shared" si="0"/>
        <v>2015</v>
      </c>
      <c r="W663">
        <f t="shared" si="1"/>
        <v>4</v>
      </c>
      <c r="X663">
        <f t="shared" si="2"/>
        <v>9</v>
      </c>
      <c r="AJ663" s="13"/>
      <c r="AK663" s="14"/>
      <c r="AP663" s="13"/>
      <c r="AQ663" s="14"/>
      <c r="AT663" t="e">
        <f>VLOOKUP(A663,'Repeat TJ List'!A:A,1,FALSE)</f>
        <v>#N/A</v>
      </c>
    </row>
    <row r="664" spans="1:46" ht="13">
      <c r="A664" s="7" t="s">
        <v>1482</v>
      </c>
      <c r="B664" s="78" t="str">
        <f t="shared" si="43"/>
        <v>Aaron</v>
      </c>
      <c r="C664" s="78" t="str">
        <f t="shared" si="44"/>
        <v>Crow</v>
      </c>
      <c r="D664" s="78" t="str">
        <f t="shared" si="45"/>
        <v>crowaa</v>
      </c>
      <c r="E664" s="8">
        <v>42102</v>
      </c>
      <c r="F664" s="9" t="s">
        <v>157</v>
      </c>
      <c r="G664" s="9" t="s">
        <v>36</v>
      </c>
      <c r="H664" s="9" t="s">
        <v>37</v>
      </c>
      <c r="I664" s="9" t="s">
        <v>38</v>
      </c>
      <c r="J664" s="9" t="s">
        <v>39</v>
      </c>
      <c r="K664" s="9" t="s">
        <v>88</v>
      </c>
      <c r="L664" s="9" t="s">
        <v>1483</v>
      </c>
      <c r="M664" s="9">
        <v>28</v>
      </c>
      <c r="N664" s="26"/>
      <c r="O664" s="32" t="str">
        <f t="shared" si="42"/>
        <v/>
      </c>
      <c r="P664" s="9">
        <v>543070</v>
      </c>
      <c r="Q664" s="9">
        <v>10149</v>
      </c>
      <c r="R664" s="7" t="s">
        <v>71</v>
      </c>
      <c r="S664" s="9">
        <v>0</v>
      </c>
      <c r="T664" s="12">
        <v>0</v>
      </c>
      <c r="U664" s="9">
        <v>0</v>
      </c>
      <c r="V664">
        <f t="shared" si="0"/>
        <v>2015</v>
      </c>
      <c r="W664">
        <f t="shared" si="1"/>
        <v>4</v>
      </c>
      <c r="X664">
        <f t="shared" si="2"/>
        <v>8</v>
      </c>
      <c r="AA664" s="15">
        <v>42420</v>
      </c>
      <c r="AC664" s="15">
        <v>42465</v>
      </c>
      <c r="AD664" s="15">
        <v>42500</v>
      </c>
      <c r="AE664" s="7" t="s">
        <v>1484</v>
      </c>
      <c r="AJ664" s="13"/>
      <c r="AK664" s="14"/>
      <c r="AP664" s="13"/>
      <c r="AQ664" s="14"/>
      <c r="AT664" t="e">
        <f>VLOOKUP(A664,'Repeat TJ List'!A:A,1,FALSE)</f>
        <v>#N/A</v>
      </c>
    </row>
    <row r="665" spans="1:46" ht="13">
      <c r="A665" s="7" t="s">
        <v>1485</v>
      </c>
      <c r="B665" s="78" t="str">
        <f t="shared" si="43"/>
        <v>Mario</v>
      </c>
      <c r="C665" s="78" t="str">
        <f t="shared" si="44"/>
        <v>Hollands</v>
      </c>
      <c r="D665" s="78" t="str">
        <f t="shared" si="45"/>
        <v>hollama</v>
      </c>
      <c r="E665" s="8">
        <v>42102</v>
      </c>
      <c r="F665" s="9" t="s">
        <v>124</v>
      </c>
      <c r="G665" s="9" t="s">
        <v>36</v>
      </c>
      <c r="H665" s="9" t="s">
        <v>37</v>
      </c>
      <c r="I665" s="9" t="s">
        <v>53</v>
      </c>
      <c r="J665" s="9" t="s">
        <v>39</v>
      </c>
      <c r="K665" s="9" t="s">
        <v>45</v>
      </c>
      <c r="L665" s="9" t="s">
        <v>572</v>
      </c>
      <c r="M665" s="9">
        <v>26</v>
      </c>
      <c r="N665" s="26"/>
      <c r="O665" s="32" t="str">
        <f t="shared" si="42"/>
        <v/>
      </c>
      <c r="P665" s="9">
        <v>571786</v>
      </c>
      <c r="Q665" s="9">
        <v>10504</v>
      </c>
      <c r="R665" s="7" t="s">
        <v>272</v>
      </c>
      <c r="S665" s="9">
        <v>0</v>
      </c>
      <c r="T665" s="12">
        <v>0</v>
      </c>
      <c r="U665" s="9">
        <v>0</v>
      </c>
      <c r="V665">
        <f t="shared" si="0"/>
        <v>2015</v>
      </c>
      <c r="W665">
        <f t="shared" si="1"/>
        <v>4</v>
      </c>
      <c r="X665">
        <f t="shared" si="2"/>
        <v>8</v>
      </c>
      <c r="AB665" s="15">
        <v>42451</v>
      </c>
      <c r="AC665" s="15">
        <v>42499</v>
      </c>
      <c r="AJ665" s="13"/>
      <c r="AK665" s="14"/>
      <c r="AP665" s="13"/>
      <c r="AQ665" s="14"/>
      <c r="AT665" t="e">
        <f>VLOOKUP(A665,'Repeat TJ List'!A:A,1,FALSE)</f>
        <v>#N/A</v>
      </c>
    </row>
    <row r="666" spans="1:46" ht="13">
      <c r="A666" s="7" t="s">
        <v>1486</v>
      </c>
      <c r="B666" s="78" t="str">
        <f t="shared" si="43"/>
        <v>Jesse</v>
      </c>
      <c r="C666" s="78" t="str">
        <f t="shared" si="44"/>
        <v>Beal</v>
      </c>
      <c r="D666" s="78" t="str">
        <f t="shared" si="45"/>
        <v>bealje</v>
      </c>
      <c r="E666" s="8">
        <v>42102</v>
      </c>
      <c r="F666" s="9" t="s">
        <v>52</v>
      </c>
      <c r="G666" s="9" t="s">
        <v>91</v>
      </c>
      <c r="H666" s="9" t="s">
        <v>37</v>
      </c>
      <c r="I666" s="9" t="s">
        <v>38</v>
      </c>
      <c r="J666" s="9" t="s">
        <v>39</v>
      </c>
      <c r="K666" s="9" t="s">
        <v>302</v>
      </c>
      <c r="L666" s="9"/>
      <c r="M666" s="9">
        <v>24</v>
      </c>
      <c r="N666" s="26"/>
      <c r="O666" s="32" t="str">
        <f t="shared" si="42"/>
        <v/>
      </c>
      <c r="P666" s="9">
        <v>542918</v>
      </c>
      <c r="Q666" s="9" t="s">
        <v>1487</v>
      </c>
      <c r="R666" s="7" t="s">
        <v>1488</v>
      </c>
      <c r="S666" s="9">
        <v>0</v>
      </c>
      <c r="T666" s="12">
        <v>0</v>
      </c>
      <c r="U666" s="9">
        <v>0</v>
      </c>
      <c r="V666">
        <f t="shared" si="0"/>
        <v>2015</v>
      </c>
      <c r="W666">
        <f t="shared" si="1"/>
        <v>4</v>
      </c>
      <c r="X666">
        <f t="shared" si="2"/>
        <v>8</v>
      </c>
      <c r="AJ666" s="13"/>
      <c r="AK666" s="14"/>
      <c r="AP666" s="13"/>
      <c r="AQ666" s="14"/>
      <c r="AT666" t="e">
        <f>VLOOKUP(A666,'Repeat TJ List'!A:A,1,FALSE)</f>
        <v>#N/A</v>
      </c>
    </row>
    <row r="667" spans="1:46" ht="13">
      <c r="A667" s="7" t="s">
        <v>1489</v>
      </c>
      <c r="B667" s="78" t="str">
        <f t="shared" si="43"/>
        <v>B.J.</v>
      </c>
      <c r="C667" s="78" t="str">
        <f t="shared" si="44"/>
        <v>Hermsen</v>
      </c>
      <c r="D667" s="78" t="str">
        <f t="shared" si="45"/>
        <v>hermsb.</v>
      </c>
      <c r="E667" s="8">
        <v>42102</v>
      </c>
      <c r="F667" s="9" t="s">
        <v>73</v>
      </c>
      <c r="G667" s="9" t="s">
        <v>91</v>
      </c>
      <c r="H667" s="9" t="s">
        <v>37</v>
      </c>
      <c r="I667" s="9" t="s">
        <v>38</v>
      </c>
      <c r="J667" s="9" t="s">
        <v>39</v>
      </c>
      <c r="K667" s="9" t="s">
        <v>154</v>
      </c>
      <c r="L667" s="9"/>
      <c r="M667" s="9">
        <v>25</v>
      </c>
      <c r="N667" s="26"/>
      <c r="O667" s="32" t="str">
        <f t="shared" ref="O667:O730" si="46">IF(N667&gt;0,ROUND(((N667-E667)/365)*12,0),"")</f>
        <v/>
      </c>
      <c r="P667" s="9">
        <v>543297</v>
      </c>
      <c r="Q667" s="9" t="s">
        <v>1490</v>
      </c>
      <c r="R667" s="7" t="s">
        <v>1479</v>
      </c>
      <c r="S667" s="9">
        <v>0</v>
      </c>
      <c r="T667" s="12">
        <v>0</v>
      </c>
      <c r="U667" s="9">
        <v>0</v>
      </c>
      <c r="V667">
        <f t="shared" si="0"/>
        <v>2015</v>
      </c>
      <c r="W667">
        <f t="shared" si="1"/>
        <v>4</v>
      </c>
      <c r="X667">
        <f t="shared" si="2"/>
        <v>8</v>
      </c>
      <c r="AJ667" s="13"/>
      <c r="AK667" s="14"/>
      <c r="AP667" s="13"/>
      <c r="AQ667" s="14"/>
      <c r="AT667" t="e">
        <f>VLOOKUP(A667,'Repeat TJ List'!A:A,1,FALSE)</f>
        <v>#N/A</v>
      </c>
    </row>
    <row r="668" spans="1:46" ht="13">
      <c r="A668" s="7" t="s">
        <v>1491</v>
      </c>
      <c r="B668" s="78" t="str">
        <f t="shared" si="43"/>
        <v>Burch</v>
      </c>
      <c r="C668" s="78" t="str">
        <f t="shared" si="44"/>
        <v>Smith</v>
      </c>
      <c r="D668" s="78" t="str">
        <f t="shared" si="45"/>
        <v>smithbu</v>
      </c>
      <c r="E668" s="8">
        <v>42101</v>
      </c>
      <c r="F668" s="9" t="s">
        <v>257</v>
      </c>
      <c r="G668" s="9" t="s">
        <v>95</v>
      </c>
      <c r="H668" s="9" t="s">
        <v>37</v>
      </c>
      <c r="I668" s="9" t="s">
        <v>38</v>
      </c>
      <c r="J668" s="9" t="s">
        <v>39</v>
      </c>
      <c r="K668" s="9" t="s">
        <v>40</v>
      </c>
      <c r="L668" s="9" t="s">
        <v>1492</v>
      </c>
      <c r="M668" s="9">
        <v>25</v>
      </c>
      <c r="N668" s="38">
        <v>42968</v>
      </c>
      <c r="O668" s="32">
        <f t="shared" si="46"/>
        <v>29</v>
      </c>
      <c r="P668" s="9">
        <v>572143</v>
      </c>
      <c r="Q668" s="9">
        <v>12784</v>
      </c>
      <c r="R668" s="7" t="s">
        <v>139</v>
      </c>
      <c r="S668" s="9">
        <v>0</v>
      </c>
      <c r="T668" s="12">
        <v>0</v>
      </c>
      <c r="U668" s="9">
        <v>1</v>
      </c>
      <c r="V668">
        <f t="shared" si="0"/>
        <v>2015</v>
      </c>
      <c r="W668">
        <f t="shared" si="1"/>
        <v>4</v>
      </c>
      <c r="X668">
        <f t="shared" si="2"/>
        <v>7</v>
      </c>
      <c r="AC668" s="15">
        <v>42912</v>
      </c>
      <c r="AD668" s="15">
        <v>42370</v>
      </c>
      <c r="AE668" s="7" t="s">
        <v>1493</v>
      </c>
      <c r="AJ668" s="13"/>
      <c r="AK668" s="14"/>
      <c r="AP668" s="13"/>
      <c r="AQ668" s="14"/>
      <c r="AT668" t="e">
        <f>VLOOKUP(A668,'Repeat TJ List'!A:A,1,FALSE)</f>
        <v>#N/A</v>
      </c>
    </row>
    <row r="669" spans="1:46" ht="13">
      <c r="A669" s="7" t="s">
        <v>1494</v>
      </c>
      <c r="B669" s="78" t="str">
        <f t="shared" si="43"/>
        <v>James</v>
      </c>
      <c r="C669" s="78" t="str">
        <f t="shared" si="44"/>
        <v>Carter</v>
      </c>
      <c r="D669" s="78" t="str">
        <f t="shared" si="45"/>
        <v>carteja</v>
      </c>
      <c r="E669" s="8">
        <v>42100</v>
      </c>
      <c r="F669" s="9" t="s">
        <v>306</v>
      </c>
      <c r="G669" s="9" t="s">
        <v>63</v>
      </c>
      <c r="H669" s="9" t="s">
        <v>37</v>
      </c>
      <c r="I669" s="9" t="s">
        <v>38</v>
      </c>
      <c r="J669" s="9" t="s">
        <v>39</v>
      </c>
      <c r="K669" s="9" t="s">
        <v>45</v>
      </c>
      <c r="L669" s="9" t="s">
        <v>1495</v>
      </c>
      <c r="M669" s="9">
        <v>21</v>
      </c>
      <c r="N669" s="11">
        <v>42578</v>
      </c>
      <c r="O669" s="32">
        <f t="shared" si="46"/>
        <v>16</v>
      </c>
      <c r="P669" s="9">
        <v>641445</v>
      </c>
      <c r="Q669" s="9" t="s">
        <v>1496</v>
      </c>
      <c r="R669" s="7" t="s">
        <v>139</v>
      </c>
      <c r="S669" s="9">
        <v>0</v>
      </c>
      <c r="T669" s="12">
        <v>0</v>
      </c>
      <c r="U669" s="9">
        <v>0</v>
      </c>
      <c r="V669">
        <f t="shared" si="0"/>
        <v>2015</v>
      </c>
      <c r="W669">
        <f t="shared" si="1"/>
        <v>4</v>
      </c>
      <c r="X669">
        <f t="shared" si="2"/>
        <v>6</v>
      </c>
      <c r="AJ669" s="13"/>
      <c r="AK669" s="14"/>
      <c r="AP669" s="13"/>
      <c r="AQ669" s="14"/>
      <c r="AT669" t="e">
        <f>VLOOKUP(A669,'Repeat TJ List'!A:A,1,FALSE)</f>
        <v>#N/A</v>
      </c>
    </row>
    <row r="670" spans="1:46" ht="13">
      <c r="A670" s="7" t="s">
        <v>1497</v>
      </c>
      <c r="B670" s="78" t="str">
        <f t="shared" si="43"/>
        <v>Christian</v>
      </c>
      <c r="C670" s="78" t="str">
        <f t="shared" si="44"/>
        <v>Vazquez</v>
      </c>
      <c r="D670" s="78" t="str">
        <f t="shared" si="45"/>
        <v>vazquch</v>
      </c>
      <c r="E670" s="8">
        <v>42096</v>
      </c>
      <c r="F670" s="9" t="s">
        <v>67</v>
      </c>
      <c r="G670" s="9" t="s">
        <v>36</v>
      </c>
      <c r="H670" s="9" t="s">
        <v>330</v>
      </c>
      <c r="I670" s="9" t="s">
        <v>38</v>
      </c>
      <c r="J670" s="9" t="s">
        <v>144</v>
      </c>
      <c r="K670" s="9"/>
      <c r="L670" s="9"/>
      <c r="M670" s="9">
        <v>24</v>
      </c>
      <c r="N670" s="11">
        <v>42475</v>
      </c>
      <c r="O670" s="32">
        <f t="shared" si="46"/>
        <v>12</v>
      </c>
      <c r="P670" s="9">
        <v>543877</v>
      </c>
      <c r="Q670" s="9">
        <v>9774</v>
      </c>
      <c r="R670" s="7" t="s">
        <v>139</v>
      </c>
      <c r="S670" s="9">
        <v>156</v>
      </c>
      <c r="T670" s="12">
        <v>529</v>
      </c>
      <c r="U670" s="32">
        <v>1</v>
      </c>
      <c r="V670">
        <f t="shared" si="0"/>
        <v>2015</v>
      </c>
      <c r="W670">
        <f t="shared" si="1"/>
        <v>4</v>
      </c>
      <c r="X670">
        <f t="shared" si="2"/>
        <v>2</v>
      </c>
      <c r="AC670" s="15">
        <v>42468</v>
      </c>
      <c r="AJ670" s="13"/>
      <c r="AK670" s="14"/>
      <c r="AP670" s="13"/>
      <c r="AQ670" s="14"/>
      <c r="AT670" t="e">
        <f>VLOOKUP(A670,'Repeat TJ List'!A:A,1,FALSE)</f>
        <v>#N/A</v>
      </c>
    </row>
    <row r="671" spans="1:46" ht="13">
      <c r="A671" s="7" t="s">
        <v>1498</v>
      </c>
      <c r="B671" s="78" t="str">
        <f t="shared" si="43"/>
        <v>Jacob</v>
      </c>
      <c r="C671" s="78" t="str">
        <f t="shared" si="44"/>
        <v>Webb</v>
      </c>
      <c r="D671" s="78" t="str">
        <f t="shared" si="45"/>
        <v>webbja</v>
      </c>
      <c r="E671" s="8">
        <v>42096</v>
      </c>
      <c r="F671" s="9" t="s">
        <v>340</v>
      </c>
      <c r="G671" s="9" t="s">
        <v>128</v>
      </c>
      <c r="H671" s="9" t="s">
        <v>37</v>
      </c>
      <c r="I671" s="9" t="s">
        <v>38</v>
      </c>
      <c r="J671" s="9" t="s">
        <v>39</v>
      </c>
      <c r="K671" s="9" t="s">
        <v>45</v>
      </c>
      <c r="L671" s="9" t="s">
        <v>1499</v>
      </c>
      <c r="M671" s="9">
        <v>21</v>
      </c>
      <c r="N671" s="38">
        <v>42546</v>
      </c>
      <c r="O671" s="32">
        <f t="shared" si="46"/>
        <v>15</v>
      </c>
      <c r="P671" s="9">
        <v>657097</v>
      </c>
      <c r="Q671" s="9">
        <v>19274</v>
      </c>
      <c r="R671" s="7" t="s">
        <v>1500</v>
      </c>
      <c r="S671" s="9">
        <v>0</v>
      </c>
      <c r="T671" s="12">
        <v>0</v>
      </c>
      <c r="U671" s="32">
        <v>1</v>
      </c>
      <c r="V671">
        <f t="shared" si="0"/>
        <v>2015</v>
      </c>
      <c r="W671">
        <f t="shared" si="1"/>
        <v>4</v>
      </c>
      <c r="X671">
        <f t="shared" si="2"/>
        <v>2</v>
      </c>
      <c r="AJ671" s="13"/>
      <c r="AK671" s="14"/>
      <c r="AP671" s="13"/>
      <c r="AQ671" s="14"/>
      <c r="AT671" t="e">
        <f>VLOOKUP(A671,'Repeat TJ List'!A:A,1,FALSE)</f>
        <v>#N/A</v>
      </c>
    </row>
    <row r="672" spans="1:46" ht="13">
      <c r="A672" s="7" t="s">
        <v>1501</v>
      </c>
      <c r="B672" s="78" t="str">
        <f t="shared" si="43"/>
        <v>Drew</v>
      </c>
      <c r="C672" s="78" t="str">
        <f t="shared" si="44"/>
        <v>Anderson</v>
      </c>
      <c r="D672" s="78" t="str">
        <f t="shared" si="45"/>
        <v>anderdr</v>
      </c>
      <c r="E672" s="8">
        <v>42096</v>
      </c>
      <c r="F672" s="9" t="s">
        <v>124</v>
      </c>
      <c r="G672" s="9" t="s">
        <v>128</v>
      </c>
      <c r="H672" s="9" t="s">
        <v>37</v>
      </c>
      <c r="I672" s="9" t="s">
        <v>38</v>
      </c>
      <c r="J672" s="9" t="s">
        <v>39</v>
      </c>
      <c r="K672" s="9" t="s">
        <v>173</v>
      </c>
      <c r="L672" s="9"/>
      <c r="M672" s="9">
        <v>21</v>
      </c>
      <c r="N672" s="38">
        <v>42512</v>
      </c>
      <c r="O672" s="32">
        <f t="shared" si="46"/>
        <v>14</v>
      </c>
      <c r="P672" s="9">
        <v>623454</v>
      </c>
      <c r="Q672" s="9">
        <v>15130</v>
      </c>
      <c r="R672" s="7"/>
      <c r="S672" s="9">
        <v>2</v>
      </c>
      <c r="T672" s="12">
        <v>2.3330000000000002</v>
      </c>
      <c r="U672" s="32">
        <v>1</v>
      </c>
      <c r="V672">
        <f t="shared" si="0"/>
        <v>2015</v>
      </c>
      <c r="W672">
        <f t="shared" si="1"/>
        <v>4</v>
      </c>
      <c r="X672">
        <f t="shared" si="2"/>
        <v>2</v>
      </c>
      <c r="AJ672" s="13"/>
      <c r="AK672" s="14"/>
      <c r="AP672" s="13"/>
      <c r="AQ672" s="14"/>
      <c r="AT672" t="e">
        <f>VLOOKUP(A672,'Repeat TJ List'!A:A,1,FALSE)</f>
        <v>#N/A</v>
      </c>
    </row>
    <row r="673" spans="1:46" ht="13">
      <c r="A673" s="7" t="s">
        <v>1502</v>
      </c>
      <c r="B673" s="78" t="str">
        <f t="shared" si="43"/>
        <v>Matt</v>
      </c>
      <c r="C673" s="78" t="str">
        <f t="shared" si="44"/>
        <v>Brill</v>
      </c>
      <c r="D673" s="78" t="str">
        <f t="shared" si="45"/>
        <v>brillma</v>
      </c>
      <c r="E673" s="8">
        <v>42095</v>
      </c>
      <c r="F673" s="9" t="s">
        <v>323</v>
      </c>
      <c r="G673" s="9" t="s">
        <v>63</v>
      </c>
      <c r="H673" s="9" t="s">
        <v>37</v>
      </c>
      <c r="I673" s="9" t="s">
        <v>38</v>
      </c>
      <c r="J673" s="9" t="s">
        <v>39</v>
      </c>
      <c r="K673" s="9" t="s">
        <v>141</v>
      </c>
      <c r="L673" s="9" t="s">
        <v>1503</v>
      </c>
      <c r="M673" s="9">
        <v>20</v>
      </c>
      <c r="N673" s="11">
        <v>42919</v>
      </c>
      <c r="O673" s="32">
        <f t="shared" si="46"/>
        <v>27</v>
      </c>
      <c r="P673" s="9">
        <v>643232</v>
      </c>
      <c r="Q673" s="9" t="s">
        <v>1504</v>
      </c>
      <c r="R673" s="7"/>
      <c r="S673" s="9">
        <v>0</v>
      </c>
      <c r="T673" s="12">
        <v>0</v>
      </c>
      <c r="U673" s="9">
        <v>1</v>
      </c>
      <c r="V673">
        <f t="shared" si="0"/>
        <v>2015</v>
      </c>
      <c r="W673">
        <f t="shared" si="1"/>
        <v>4</v>
      </c>
      <c r="X673">
        <f t="shared" si="2"/>
        <v>1</v>
      </c>
      <c r="AJ673" s="13"/>
      <c r="AK673" s="14"/>
      <c r="AP673" s="13"/>
      <c r="AQ673" s="14"/>
      <c r="AT673" t="e">
        <f>VLOOKUP(A673,'Repeat TJ List'!A:A,1,FALSE)</f>
        <v>#N/A</v>
      </c>
    </row>
    <row r="674" spans="1:46" ht="13">
      <c r="A674" s="7" t="s">
        <v>1505</v>
      </c>
      <c r="B674" s="78" t="str">
        <f t="shared" si="43"/>
        <v>Jose</v>
      </c>
      <c r="C674" s="78" t="str">
        <f t="shared" si="44"/>
        <v>Rosario</v>
      </c>
      <c r="D674" s="78" t="str">
        <f t="shared" si="45"/>
        <v>rosarjo</v>
      </c>
      <c r="E674" s="8">
        <v>42095</v>
      </c>
      <c r="F674" s="9" t="s">
        <v>164</v>
      </c>
      <c r="G674" s="9" t="s">
        <v>91</v>
      </c>
      <c r="H674" s="9" t="s">
        <v>37</v>
      </c>
      <c r="I674" s="9" t="s">
        <v>38</v>
      </c>
      <c r="J674" s="9" t="s">
        <v>39</v>
      </c>
      <c r="K674" s="9" t="s">
        <v>101</v>
      </c>
      <c r="L674" s="9"/>
      <c r="M674" s="9">
        <v>24</v>
      </c>
      <c r="N674" s="11">
        <v>42470</v>
      </c>
      <c r="O674" s="32">
        <f t="shared" si="46"/>
        <v>12</v>
      </c>
      <c r="P674" s="9">
        <v>542231</v>
      </c>
      <c r="Q674" s="9" t="s">
        <v>1506</v>
      </c>
      <c r="R674" s="7"/>
      <c r="S674" s="9">
        <v>0</v>
      </c>
      <c r="T674" s="12">
        <v>0</v>
      </c>
      <c r="U674" s="32">
        <v>1</v>
      </c>
      <c r="V674">
        <f t="shared" si="0"/>
        <v>2015</v>
      </c>
      <c r="W674">
        <f t="shared" si="1"/>
        <v>4</v>
      </c>
      <c r="X674">
        <f t="shared" si="2"/>
        <v>1</v>
      </c>
      <c r="AJ674" s="13"/>
      <c r="AK674" s="14"/>
      <c r="AP674" s="13"/>
      <c r="AQ674" s="14"/>
      <c r="AT674" t="e">
        <f>VLOOKUP(A674,'Repeat TJ List'!A:A,1,FALSE)</f>
        <v>#N/A</v>
      </c>
    </row>
    <row r="675" spans="1:46" ht="13">
      <c r="A675" s="7" t="s">
        <v>1507</v>
      </c>
      <c r="B675" s="78" t="str">
        <f t="shared" si="43"/>
        <v>Orlando</v>
      </c>
      <c r="C675" s="78" t="str">
        <f t="shared" si="44"/>
        <v>Razo</v>
      </c>
      <c r="D675" s="78" t="str">
        <f t="shared" si="45"/>
        <v>razoor</v>
      </c>
      <c r="E675" s="8">
        <v>42095</v>
      </c>
      <c r="F675" s="9" t="s">
        <v>100</v>
      </c>
      <c r="G675" s="9" t="s">
        <v>63</v>
      </c>
      <c r="H675" s="9" t="s">
        <v>37</v>
      </c>
      <c r="I675" s="9" t="s">
        <v>53</v>
      </c>
      <c r="J675" s="9" t="s">
        <v>39</v>
      </c>
      <c r="K675" s="9" t="s">
        <v>45</v>
      </c>
      <c r="L675" s="9" t="s">
        <v>1508</v>
      </c>
      <c r="M675" s="9">
        <v>20</v>
      </c>
      <c r="N675" s="38">
        <v>42912</v>
      </c>
      <c r="O675" s="32">
        <f t="shared" si="46"/>
        <v>27</v>
      </c>
      <c r="P675" s="9">
        <v>676705</v>
      </c>
      <c r="Q675" s="9" t="s">
        <v>1509</v>
      </c>
      <c r="R675" s="7"/>
      <c r="S675" s="9">
        <v>0</v>
      </c>
      <c r="T675" s="12">
        <v>0</v>
      </c>
      <c r="U675" s="9">
        <v>1</v>
      </c>
      <c r="V675">
        <f t="shared" si="0"/>
        <v>2015</v>
      </c>
      <c r="W675">
        <f t="shared" si="1"/>
        <v>4</v>
      </c>
      <c r="X675">
        <f t="shared" si="2"/>
        <v>1</v>
      </c>
      <c r="AJ675" s="13"/>
      <c r="AK675" s="14"/>
      <c r="AP675" s="13"/>
      <c r="AQ675" s="14"/>
      <c r="AT675" t="e">
        <f>VLOOKUP(A675,'Repeat TJ List'!A:A,1,FALSE)</f>
        <v>#N/A</v>
      </c>
    </row>
    <row r="676" spans="1:46" ht="13">
      <c r="A676" s="7" t="s">
        <v>1510</v>
      </c>
      <c r="B676" s="78" t="str">
        <f t="shared" si="43"/>
        <v>Wil</v>
      </c>
      <c r="C676" s="78" t="str">
        <f t="shared" si="44"/>
        <v>Crowe</v>
      </c>
      <c r="D676" s="78" t="str">
        <f t="shared" si="45"/>
        <v>crowewi</v>
      </c>
      <c r="E676" s="8">
        <v>42095</v>
      </c>
      <c r="F676" s="9" t="s">
        <v>317</v>
      </c>
      <c r="G676" s="9" t="s">
        <v>63</v>
      </c>
      <c r="H676" s="9" t="s">
        <v>37</v>
      </c>
      <c r="I676" s="9" t="s">
        <v>38</v>
      </c>
      <c r="J676" s="9" t="s">
        <v>39</v>
      </c>
      <c r="K676" s="9" t="s">
        <v>312</v>
      </c>
      <c r="L676" s="9" t="s">
        <v>415</v>
      </c>
      <c r="M676" s="9">
        <v>20</v>
      </c>
      <c r="N676" s="38">
        <v>42935</v>
      </c>
      <c r="O676" s="32">
        <f t="shared" si="46"/>
        <v>28</v>
      </c>
      <c r="P676" s="9">
        <v>640444</v>
      </c>
      <c r="Q676" s="9" t="s">
        <v>1511</v>
      </c>
      <c r="R676" s="7" t="s">
        <v>139</v>
      </c>
      <c r="S676" s="9">
        <v>0</v>
      </c>
      <c r="T676" s="12">
        <v>0</v>
      </c>
      <c r="U676" s="9">
        <v>1</v>
      </c>
      <c r="V676">
        <f t="shared" si="0"/>
        <v>2015</v>
      </c>
      <c r="W676">
        <f t="shared" si="1"/>
        <v>4</v>
      </c>
      <c r="X676">
        <f t="shared" si="2"/>
        <v>1</v>
      </c>
      <c r="AJ676" s="13"/>
      <c r="AK676" s="14"/>
      <c r="AP676" s="13"/>
      <c r="AQ676" s="14"/>
      <c r="AT676" t="e">
        <f>VLOOKUP(A676,'Repeat TJ List'!A:A,1,FALSE)</f>
        <v>#N/A</v>
      </c>
    </row>
    <row r="677" spans="1:46" ht="13">
      <c r="A677" s="7" t="s">
        <v>1512</v>
      </c>
      <c r="B677" s="78" t="str">
        <f t="shared" si="43"/>
        <v>Domingo</v>
      </c>
      <c r="C677" s="78" t="str">
        <f t="shared" si="44"/>
        <v>German</v>
      </c>
      <c r="D677" s="78" t="str">
        <f t="shared" si="45"/>
        <v>germado</v>
      </c>
      <c r="E677" s="8">
        <v>42094</v>
      </c>
      <c r="F677" s="9" t="s">
        <v>107</v>
      </c>
      <c r="G677" s="9" t="s">
        <v>115</v>
      </c>
      <c r="H677" s="9" t="s">
        <v>37</v>
      </c>
      <c r="I677" s="9" t="s">
        <v>38</v>
      </c>
      <c r="J677" s="9" t="s">
        <v>108</v>
      </c>
      <c r="K677" s="9"/>
      <c r="L677" s="9"/>
      <c r="M677" s="9">
        <v>22</v>
      </c>
      <c r="N677" s="38">
        <v>42547</v>
      </c>
      <c r="O677" s="32">
        <f t="shared" si="46"/>
        <v>15</v>
      </c>
      <c r="P677" s="9">
        <v>593334</v>
      </c>
      <c r="Q677" s="9">
        <v>17149</v>
      </c>
      <c r="R677" s="7" t="s">
        <v>228</v>
      </c>
      <c r="S677" s="9">
        <v>7</v>
      </c>
      <c r="T677" s="12">
        <v>14.333</v>
      </c>
      <c r="U677" s="32">
        <v>1</v>
      </c>
      <c r="V677">
        <f t="shared" si="0"/>
        <v>2015</v>
      </c>
      <c r="W677">
        <f t="shared" si="1"/>
        <v>3</v>
      </c>
      <c r="X677">
        <f t="shared" si="2"/>
        <v>31</v>
      </c>
      <c r="AJ677" s="13"/>
      <c r="AK677" s="14"/>
      <c r="AP677" s="13"/>
      <c r="AQ677" s="14"/>
      <c r="AT677" t="e">
        <f>VLOOKUP(A677,'Repeat TJ List'!A:A,1,FALSE)</f>
        <v>#N/A</v>
      </c>
    </row>
    <row r="678" spans="1:46" ht="13">
      <c r="A678" s="7" t="s">
        <v>1249</v>
      </c>
      <c r="B678" s="78" t="str">
        <f t="shared" si="43"/>
        <v>Ty</v>
      </c>
      <c r="C678" s="78" t="str">
        <f t="shared" si="44"/>
        <v>Hensley</v>
      </c>
      <c r="D678" s="78" t="str">
        <f t="shared" si="45"/>
        <v>henslty</v>
      </c>
      <c r="E678" s="8">
        <v>42094</v>
      </c>
      <c r="F678" s="9" t="s">
        <v>107</v>
      </c>
      <c r="G678" s="9" t="s">
        <v>165</v>
      </c>
      <c r="H678" s="9" t="s">
        <v>37</v>
      </c>
      <c r="I678" s="9" t="s">
        <v>38</v>
      </c>
      <c r="J678" s="9" t="s">
        <v>39</v>
      </c>
      <c r="K678" s="9" t="s">
        <v>122</v>
      </c>
      <c r="L678" s="9"/>
      <c r="M678" s="9">
        <v>21</v>
      </c>
      <c r="N678" s="26"/>
      <c r="O678" s="32" t="str">
        <f t="shared" si="46"/>
        <v/>
      </c>
      <c r="P678" s="9">
        <v>544621</v>
      </c>
      <c r="Q678" s="9" t="s">
        <v>1250</v>
      </c>
      <c r="R678" s="7" t="s">
        <v>139</v>
      </c>
      <c r="S678" s="9">
        <v>0</v>
      </c>
      <c r="T678" s="12">
        <v>0</v>
      </c>
      <c r="U678" s="32">
        <v>0</v>
      </c>
      <c r="V678">
        <f t="shared" si="0"/>
        <v>2015</v>
      </c>
      <c r="W678">
        <f t="shared" si="1"/>
        <v>3</v>
      </c>
      <c r="X678">
        <f t="shared" si="2"/>
        <v>31</v>
      </c>
      <c r="AJ678" s="13"/>
      <c r="AK678" s="14"/>
      <c r="AP678" s="13"/>
      <c r="AQ678" s="14"/>
      <c r="AT678" t="str">
        <f>VLOOKUP(A678,'Repeat TJ List'!A:A,1,FALSE)</f>
        <v>Ty Hensley</v>
      </c>
    </row>
    <row r="679" spans="1:46" ht="13">
      <c r="A679" s="7" t="s">
        <v>1513</v>
      </c>
      <c r="B679" s="78" t="str">
        <f t="shared" si="43"/>
        <v>Jordan</v>
      </c>
      <c r="C679" s="78" t="str">
        <f t="shared" si="44"/>
        <v>Romano</v>
      </c>
      <c r="D679" s="78" t="str">
        <f t="shared" si="45"/>
        <v>romanjo</v>
      </c>
      <c r="E679" s="8">
        <v>42094</v>
      </c>
      <c r="F679" s="9" t="s">
        <v>114</v>
      </c>
      <c r="G679" s="9" t="s">
        <v>128</v>
      </c>
      <c r="H679" s="9" t="s">
        <v>37</v>
      </c>
      <c r="I679" s="9" t="s">
        <v>38</v>
      </c>
      <c r="J679" s="9" t="s">
        <v>161</v>
      </c>
      <c r="K679" s="9"/>
      <c r="L679" s="9"/>
      <c r="M679" s="9">
        <v>22</v>
      </c>
      <c r="N679" s="38">
        <v>42534</v>
      </c>
      <c r="O679" s="32">
        <f t="shared" si="46"/>
        <v>14</v>
      </c>
      <c r="P679" s="9">
        <v>605447</v>
      </c>
      <c r="Q679" s="9">
        <v>16122</v>
      </c>
      <c r="R679" s="7" t="s">
        <v>139</v>
      </c>
      <c r="S679" s="9">
        <v>0</v>
      </c>
      <c r="T679" s="12">
        <v>0</v>
      </c>
      <c r="U679" s="32">
        <v>1</v>
      </c>
      <c r="V679">
        <f t="shared" si="0"/>
        <v>2015</v>
      </c>
      <c r="W679">
        <f t="shared" si="1"/>
        <v>3</v>
      </c>
      <c r="X679">
        <f t="shared" si="2"/>
        <v>31</v>
      </c>
      <c r="Y679" s="15">
        <v>42233</v>
      </c>
      <c r="Z679" s="15"/>
      <c r="AA679" s="15"/>
      <c r="AB679" s="15">
        <v>42462</v>
      </c>
      <c r="AC679" s="15">
        <v>42534</v>
      </c>
      <c r="AJ679" s="13"/>
      <c r="AK679" s="14"/>
      <c r="AP679" s="13"/>
      <c r="AQ679" s="14"/>
      <c r="AT679" t="e">
        <f>VLOOKUP(A679,'Repeat TJ List'!A:A,1,FALSE)</f>
        <v>#N/A</v>
      </c>
    </row>
    <row r="680" spans="1:46" ht="13">
      <c r="A680" s="7" t="s">
        <v>1514</v>
      </c>
      <c r="B680" s="78" t="str">
        <f t="shared" si="43"/>
        <v>Zack</v>
      </c>
      <c r="C680" s="78" t="str">
        <f t="shared" si="44"/>
        <v>Wheeler</v>
      </c>
      <c r="D680" s="78" t="str">
        <f t="shared" si="45"/>
        <v>wheelza</v>
      </c>
      <c r="E680" s="8">
        <v>42088</v>
      </c>
      <c r="F680" s="9" t="s">
        <v>70</v>
      </c>
      <c r="G680" s="9" t="s">
        <v>36</v>
      </c>
      <c r="H680" s="9" t="s">
        <v>37</v>
      </c>
      <c r="I680" s="9" t="s">
        <v>38</v>
      </c>
      <c r="J680" s="9" t="s">
        <v>39</v>
      </c>
      <c r="K680" s="9" t="s">
        <v>203</v>
      </c>
      <c r="L680" s="9"/>
      <c r="M680" s="9">
        <v>25</v>
      </c>
      <c r="N680" s="38">
        <v>42832</v>
      </c>
      <c r="O680" s="32">
        <f t="shared" si="46"/>
        <v>24</v>
      </c>
      <c r="P680" s="9">
        <v>554430</v>
      </c>
      <c r="Q680" s="9">
        <v>10310</v>
      </c>
      <c r="R680" s="7" t="s">
        <v>71</v>
      </c>
      <c r="S680" s="9">
        <v>17</v>
      </c>
      <c r="T680" s="12">
        <v>86.332999999999998</v>
      </c>
      <c r="U680" s="32">
        <v>1</v>
      </c>
      <c r="V680">
        <f t="shared" si="0"/>
        <v>2015</v>
      </c>
      <c r="W680">
        <f t="shared" si="1"/>
        <v>3</v>
      </c>
      <c r="X680">
        <f t="shared" si="2"/>
        <v>25</v>
      </c>
      <c r="Y680" s="15">
        <v>42212</v>
      </c>
      <c r="Z680" s="15">
        <v>42426</v>
      </c>
      <c r="AA680" s="15">
        <v>42444</v>
      </c>
      <c r="AC680" s="15">
        <v>42588</v>
      </c>
      <c r="AD680" s="15">
        <v>42472</v>
      </c>
      <c r="AE680" s="7" t="s">
        <v>1515</v>
      </c>
      <c r="AF680" s="15">
        <v>42542</v>
      </c>
      <c r="AG680" s="7" t="s">
        <v>531</v>
      </c>
      <c r="AJ680" s="13"/>
      <c r="AK680" s="14"/>
      <c r="AP680" s="13"/>
      <c r="AQ680" s="14"/>
      <c r="AT680" t="e">
        <f>VLOOKUP(A680,'Repeat TJ List'!A:A,1,FALSE)</f>
        <v>#N/A</v>
      </c>
    </row>
    <row r="681" spans="1:46" ht="13">
      <c r="A681" s="7" t="s">
        <v>1155</v>
      </c>
      <c r="B681" s="78" t="str">
        <f t="shared" si="43"/>
        <v>Will</v>
      </c>
      <c r="C681" s="78" t="str">
        <f t="shared" si="44"/>
        <v>Remillard</v>
      </c>
      <c r="D681" s="78" t="str">
        <f t="shared" si="45"/>
        <v>remilwi</v>
      </c>
      <c r="E681" s="8">
        <v>42088</v>
      </c>
      <c r="F681" s="9" t="s">
        <v>164</v>
      </c>
      <c r="G681" s="9" t="s">
        <v>115</v>
      </c>
      <c r="H681" s="9" t="s">
        <v>330</v>
      </c>
      <c r="I681" s="9" t="s">
        <v>38</v>
      </c>
      <c r="J681" s="9" t="s">
        <v>39</v>
      </c>
      <c r="K681" s="9" t="s">
        <v>101</v>
      </c>
      <c r="L681" s="9" t="s">
        <v>1156</v>
      </c>
      <c r="M681" s="9">
        <v>22</v>
      </c>
      <c r="N681" s="38">
        <v>43228</v>
      </c>
      <c r="O681" s="32">
        <f t="shared" si="46"/>
        <v>37</v>
      </c>
      <c r="P681" s="9">
        <v>642005</v>
      </c>
      <c r="Q681" s="9" t="s">
        <v>1157</v>
      </c>
      <c r="R681" s="7"/>
      <c r="S681" s="9">
        <v>0</v>
      </c>
      <c r="T681" s="12">
        <v>0</v>
      </c>
      <c r="U681" s="32">
        <v>0</v>
      </c>
      <c r="V681">
        <f t="shared" si="0"/>
        <v>2015</v>
      </c>
      <c r="W681">
        <f t="shared" si="1"/>
        <v>3</v>
      </c>
      <c r="X681">
        <f t="shared" si="2"/>
        <v>25</v>
      </c>
      <c r="AJ681" s="13"/>
      <c r="AK681" s="14"/>
      <c r="AP681" s="13"/>
      <c r="AQ681" s="14"/>
      <c r="AT681" t="str">
        <f>VLOOKUP(A681,'Repeat TJ List'!A:A,1,FALSE)</f>
        <v>Will Remillard</v>
      </c>
    </row>
    <row r="682" spans="1:46" ht="13">
      <c r="A682" s="7" t="s">
        <v>1516</v>
      </c>
      <c r="B682" s="78" t="str">
        <f t="shared" si="43"/>
        <v>Brady</v>
      </c>
      <c r="C682" s="78" t="str">
        <f t="shared" si="44"/>
        <v>Aiken</v>
      </c>
      <c r="D682" s="78" t="str">
        <f t="shared" si="45"/>
        <v>aikenbr</v>
      </c>
      <c r="E682" s="8">
        <v>42088</v>
      </c>
      <c r="F682" s="9" t="s">
        <v>234</v>
      </c>
      <c r="G682" s="9" t="s">
        <v>158</v>
      </c>
      <c r="H682" s="9" t="s">
        <v>37</v>
      </c>
      <c r="I682" s="9" t="s">
        <v>53</v>
      </c>
      <c r="J682" s="9" t="s">
        <v>39</v>
      </c>
      <c r="K682" s="9" t="s">
        <v>45</v>
      </c>
      <c r="L682" s="9"/>
      <c r="M682" s="9">
        <v>18</v>
      </c>
      <c r="N682" s="38">
        <v>42541</v>
      </c>
      <c r="O682" s="32">
        <f t="shared" si="46"/>
        <v>15</v>
      </c>
      <c r="P682" s="9">
        <v>656184</v>
      </c>
      <c r="Q682" s="9" t="s">
        <v>1517</v>
      </c>
      <c r="R682" s="7" t="s">
        <v>71</v>
      </c>
      <c r="S682" s="9">
        <v>0</v>
      </c>
      <c r="T682" s="12">
        <v>0</v>
      </c>
      <c r="U682" s="32">
        <v>1</v>
      </c>
      <c r="V682">
        <f t="shared" si="0"/>
        <v>2015</v>
      </c>
      <c r="W682">
        <f t="shared" si="1"/>
        <v>3</v>
      </c>
      <c r="X682">
        <f t="shared" si="2"/>
        <v>25</v>
      </c>
      <c r="AJ682" s="13"/>
      <c r="AK682" s="14"/>
      <c r="AP682" s="13"/>
      <c r="AQ682" s="14"/>
      <c r="AT682" t="e">
        <f>VLOOKUP(A682,'Repeat TJ List'!A:A,1,FALSE)</f>
        <v>#N/A</v>
      </c>
    </row>
    <row r="683" spans="1:46" ht="13">
      <c r="A683" s="7" t="s">
        <v>1518</v>
      </c>
      <c r="B683" s="78" t="str">
        <f t="shared" si="43"/>
        <v>Bryce</v>
      </c>
      <c r="C683" s="78" t="str">
        <f t="shared" si="44"/>
        <v>Beeler</v>
      </c>
      <c r="D683" s="78" t="str">
        <f t="shared" si="45"/>
        <v>beelebr</v>
      </c>
      <c r="E683" s="8">
        <v>42088</v>
      </c>
      <c r="F683" s="9" t="s">
        <v>70</v>
      </c>
      <c r="G683" s="9" t="s">
        <v>128</v>
      </c>
      <c r="H683" s="9" t="s">
        <v>37</v>
      </c>
      <c r="I683" s="9" t="s">
        <v>38</v>
      </c>
      <c r="J683" s="9" t="s">
        <v>39</v>
      </c>
      <c r="K683" s="9" t="s">
        <v>312</v>
      </c>
      <c r="L683" s="9" t="s">
        <v>1321</v>
      </c>
      <c r="M683" s="9">
        <v>22</v>
      </c>
      <c r="N683" s="38">
        <v>42539</v>
      </c>
      <c r="O683" s="32">
        <f t="shared" si="46"/>
        <v>15</v>
      </c>
      <c r="P683" s="9">
        <v>656223</v>
      </c>
      <c r="Q683" s="9" t="s">
        <v>1519</v>
      </c>
      <c r="R683" s="7"/>
      <c r="S683" s="9">
        <v>0</v>
      </c>
      <c r="T683" s="12">
        <v>0</v>
      </c>
      <c r="U683" s="32">
        <v>1</v>
      </c>
      <c r="V683">
        <f t="shared" si="0"/>
        <v>2015</v>
      </c>
      <c r="W683">
        <f t="shared" si="1"/>
        <v>3</v>
      </c>
      <c r="X683">
        <f t="shared" si="2"/>
        <v>25</v>
      </c>
      <c r="AJ683" s="13"/>
      <c r="AK683" s="14"/>
      <c r="AP683" s="13"/>
      <c r="AQ683" s="14"/>
      <c r="AT683" t="e">
        <f>VLOOKUP(A683,'Repeat TJ List'!A:A,1,FALSE)</f>
        <v>#N/A</v>
      </c>
    </row>
    <row r="684" spans="1:46" ht="13">
      <c r="A684" s="7" t="s">
        <v>1520</v>
      </c>
      <c r="B684" s="78" t="str">
        <f t="shared" si="43"/>
        <v>A.J.</v>
      </c>
      <c r="C684" s="78" t="str">
        <f t="shared" si="44"/>
        <v>Minter</v>
      </c>
      <c r="D684" s="78" t="str">
        <f t="shared" si="45"/>
        <v>mintea.</v>
      </c>
      <c r="E684" s="8">
        <v>42083</v>
      </c>
      <c r="F684" s="9" t="s">
        <v>340</v>
      </c>
      <c r="G684" s="9" t="s">
        <v>63</v>
      </c>
      <c r="H684" s="9" t="s">
        <v>37</v>
      </c>
      <c r="I684" s="9" t="s">
        <v>53</v>
      </c>
      <c r="J684" s="9" t="s">
        <v>39</v>
      </c>
      <c r="K684" s="9" t="s">
        <v>40</v>
      </c>
      <c r="L684" s="9" t="s">
        <v>201</v>
      </c>
      <c r="M684" s="9">
        <v>21</v>
      </c>
      <c r="N684" s="38">
        <v>42495</v>
      </c>
      <c r="O684" s="32">
        <f t="shared" si="46"/>
        <v>14</v>
      </c>
      <c r="P684" s="9">
        <v>621345</v>
      </c>
      <c r="Q684" s="9">
        <v>18655</v>
      </c>
      <c r="R684" s="7"/>
      <c r="S684" s="9">
        <v>16</v>
      </c>
      <c r="T684" s="12">
        <v>15</v>
      </c>
      <c r="U684" s="32">
        <v>1</v>
      </c>
      <c r="V684">
        <f t="shared" si="0"/>
        <v>2015</v>
      </c>
      <c r="W684">
        <f t="shared" si="1"/>
        <v>3</v>
      </c>
      <c r="X684">
        <f t="shared" si="2"/>
        <v>20</v>
      </c>
      <c r="AJ684" s="13"/>
      <c r="AK684" s="14"/>
      <c r="AP684" s="13"/>
      <c r="AQ684" s="14"/>
      <c r="AT684" t="e">
        <f>VLOOKUP(A684,'Repeat TJ List'!A:A,1,FALSE)</f>
        <v>#N/A</v>
      </c>
    </row>
    <row r="685" spans="1:46" ht="13">
      <c r="A685" s="7" t="s">
        <v>1521</v>
      </c>
      <c r="B685" s="78" t="str">
        <f t="shared" si="43"/>
        <v>Cal</v>
      </c>
      <c r="C685" s="78" t="str">
        <f t="shared" si="44"/>
        <v>Quantrill</v>
      </c>
      <c r="D685" s="78" t="str">
        <f t="shared" si="45"/>
        <v>quantca</v>
      </c>
      <c r="E685" s="8">
        <v>42083</v>
      </c>
      <c r="F685" s="9" t="s">
        <v>48</v>
      </c>
      <c r="G685" s="9" t="s">
        <v>63</v>
      </c>
      <c r="H685" s="9" t="s">
        <v>37</v>
      </c>
      <c r="I685" s="9" t="s">
        <v>38</v>
      </c>
      <c r="J685" s="9" t="s">
        <v>161</v>
      </c>
      <c r="K685" s="9"/>
      <c r="L685" s="9"/>
      <c r="M685" s="9">
        <v>20</v>
      </c>
      <c r="N685" s="38">
        <v>42551</v>
      </c>
      <c r="O685" s="32">
        <f t="shared" si="46"/>
        <v>15</v>
      </c>
      <c r="P685" s="9">
        <v>615698</v>
      </c>
      <c r="Q685" s="9">
        <v>19312</v>
      </c>
      <c r="R685" s="7" t="s">
        <v>46</v>
      </c>
      <c r="S685" s="9">
        <v>0</v>
      </c>
      <c r="T685" s="12">
        <v>0</v>
      </c>
      <c r="U685" s="32">
        <v>1</v>
      </c>
      <c r="V685">
        <f t="shared" si="0"/>
        <v>2015</v>
      </c>
      <c r="W685">
        <f t="shared" si="1"/>
        <v>3</v>
      </c>
      <c r="X685">
        <f t="shared" si="2"/>
        <v>20</v>
      </c>
      <c r="AJ685" s="13"/>
      <c r="AK685" s="14"/>
      <c r="AP685" s="13"/>
      <c r="AQ685" s="14"/>
      <c r="AT685" t="e">
        <f>VLOOKUP(A685,'Repeat TJ List'!A:A,1,FALSE)</f>
        <v>#N/A</v>
      </c>
    </row>
    <row r="686" spans="1:46" ht="13">
      <c r="A686" s="7" t="s">
        <v>1522</v>
      </c>
      <c r="B686" s="78" t="str">
        <f t="shared" si="43"/>
        <v>Joel</v>
      </c>
      <c r="C686" s="78" t="str">
        <f t="shared" si="44"/>
        <v>Hanrahan</v>
      </c>
      <c r="D686" s="78" t="str">
        <f t="shared" si="45"/>
        <v>hanrajo</v>
      </c>
      <c r="E686" s="8">
        <v>42081</v>
      </c>
      <c r="F686" s="9" t="s">
        <v>87</v>
      </c>
      <c r="G686" s="9" t="s">
        <v>36</v>
      </c>
      <c r="H686" s="9" t="s">
        <v>37</v>
      </c>
      <c r="I686" s="9" t="s">
        <v>38</v>
      </c>
      <c r="J686" s="9" t="s">
        <v>39</v>
      </c>
      <c r="K686" s="9" t="s">
        <v>154</v>
      </c>
      <c r="L686" s="9"/>
      <c r="M686" s="9">
        <v>33</v>
      </c>
      <c r="N686" s="26"/>
      <c r="O686" s="32" t="str">
        <f t="shared" si="46"/>
        <v/>
      </c>
      <c r="P686" s="9">
        <v>430629</v>
      </c>
      <c r="Q686" s="9">
        <v>2186</v>
      </c>
      <c r="R686" s="7" t="s">
        <v>42</v>
      </c>
      <c r="S686" s="9">
        <v>0</v>
      </c>
      <c r="T686" s="40">
        <v>0</v>
      </c>
      <c r="U686" s="9">
        <v>0</v>
      </c>
      <c r="V686">
        <f t="shared" si="0"/>
        <v>2015</v>
      </c>
      <c r="W686">
        <f t="shared" si="1"/>
        <v>3</v>
      </c>
      <c r="X686">
        <f t="shared" si="2"/>
        <v>18</v>
      </c>
      <c r="AJ686" s="13"/>
      <c r="AK686" s="14"/>
      <c r="AP686" s="13"/>
      <c r="AQ686" s="14"/>
      <c r="AT686" t="str">
        <f>VLOOKUP(A686,'Repeat TJ List'!A:A,1,FALSE)</f>
        <v>Joel Hanrahan</v>
      </c>
    </row>
    <row r="687" spans="1:46" ht="13">
      <c r="A687" s="7" t="s">
        <v>1523</v>
      </c>
      <c r="B687" s="78" t="str">
        <f t="shared" si="43"/>
        <v>Mason</v>
      </c>
      <c r="C687" s="78" t="str">
        <f t="shared" si="44"/>
        <v>Thompson</v>
      </c>
      <c r="D687" s="78" t="str">
        <f t="shared" si="45"/>
        <v>thompma</v>
      </c>
      <c r="E687" s="8">
        <v>42081</v>
      </c>
      <c r="F687" s="9" t="s">
        <v>48</v>
      </c>
      <c r="G687" s="9" t="s">
        <v>158</v>
      </c>
      <c r="H687" s="9" t="s">
        <v>37</v>
      </c>
      <c r="I687" s="9" t="s">
        <v>38</v>
      </c>
      <c r="J687" s="9" t="s">
        <v>39</v>
      </c>
      <c r="K687" s="9" t="s">
        <v>40</v>
      </c>
      <c r="L687" s="9"/>
      <c r="M687" s="9">
        <v>17</v>
      </c>
      <c r="N687" s="38">
        <v>42586</v>
      </c>
      <c r="O687" s="32">
        <f t="shared" si="46"/>
        <v>17</v>
      </c>
      <c r="P687" s="9">
        <v>666168</v>
      </c>
      <c r="Q687" s="9" t="s">
        <v>1524</v>
      </c>
      <c r="R687" s="7"/>
      <c r="S687" s="9">
        <v>0</v>
      </c>
      <c r="T687" s="12">
        <v>0</v>
      </c>
      <c r="U687" s="32">
        <v>1</v>
      </c>
      <c r="V687">
        <f t="shared" si="0"/>
        <v>2015</v>
      </c>
      <c r="W687">
        <f t="shared" si="1"/>
        <v>3</v>
      </c>
      <c r="X687">
        <f t="shared" si="2"/>
        <v>18</v>
      </c>
      <c r="AJ687" s="13"/>
      <c r="AK687" s="14"/>
      <c r="AP687" s="13"/>
      <c r="AQ687" s="14"/>
      <c r="AT687" t="e">
        <f>VLOOKUP(A687,'Repeat TJ List'!A:A,1,FALSE)</f>
        <v>#N/A</v>
      </c>
    </row>
    <row r="688" spans="1:46" ht="13">
      <c r="A688" s="7" t="s">
        <v>1525</v>
      </c>
      <c r="B688" s="78" t="str">
        <f t="shared" si="43"/>
        <v>Josh</v>
      </c>
      <c r="C688" s="78" t="str">
        <f t="shared" si="44"/>
        <v>Edgin</v>
      </c>
      <c r="D688" s="78" t="str">
        <f t="shared" si="45"/>
        <v>edginjo</v>
      </c>
      <c r="E688" s="8">
        <v>42080</v>
      </c>
      <c r="F688" s="9" t="s">
        <v>70</v>
      </c>
      <c r="G688" s="9" t="s">
        <v>36</v>
      </c>
      <c r="H688" s="9" t="s">
        <v>37</v>
      </c>
      <c r="I688" s="9" t="s">
        <v>53</v>
      </c>
      <c r="J688" s="9" t="s">
        <v>39</v>
      </c>
      <c r="K688" s="9" t="s">
        <v>110</v>
      </c>
      <c r="L688" s="9" t="s">
        <v>1526</v>
      </c>
      <c r="M688" s="9">
        <v>28</v>
      </c>
      <c r="N688" s="38">
        <v>42585</v>
      </c>
      <c r="O688" s="32">
        <f t="shared" si="46"/>
        <v>17</v>
      </c>
      <c r="P688" s="9">
        <v>572831</v>
      </c>
      <c r="Q688" s="9">
        <v>10796</v>
      </c>
      <c r="R688" s="7" t="s">
        <v>71</v>
      </c>
      <c r="S688" s="9">
        <v>62</v>
      </c>
      <c r="T688" s="12">
        <v>47.332999999999998</v>
      </c>
      <c r="U688" s="32">
        <v>1</v>
      </c>
      <c r="V688">
        <f t="shared" si="0"/>
        <v>2015</v>
      </c>
      <c r="W688">
        <f t="shared" si="1"/>
        <v>3</v>
      </c>
      <c r="X688">
        <f t="shared" si="2"/>
        <v>17</v>
      </c>
      <c r="Z688" s="15"/>
      <c r="AA688" s="15">
        <v>42416</v>
      </c>
      <c r="AB688" s="15">
        <v>42439</v>
      </c>
      <c r="AC688" s="15">
        <v>42470</v>
      </c>
      <c r="AJ688" s="13"/>
      <c r="AK688" s="14"/>
      <c r="AP688" s="13"/>
      <c r="AQ688" s="14"/>
      <c r="AT688" t="e">
        <f>VLOOKUP(A688,'Repeat TJ List'!A:A,1,FALSE)</f>
        <v>#N/A</v>
      </c>
    </row>
    <row r="689" spans="1:46" ht="13">
      <c r="A689" s="7" t="s">
        <v>1527</v>
      </c>
      <c r="B689" s="78" t="str">
        <f t="shared" si="43"/>
        <v>Yu</v>
      </c>
      <c r="C689" s="78" t="str">
        <f t="shared" si="44"/>
        <v>Darvish</v>
      </c>
      <c r="D689" s="78" t="str">
        <f t="shared" si="45"/>
        <v>darviyu</v>
      </c>
      <c r="E689" s="8">
        <v>42080</v>
      </c>
      <c r="F689" s="9" t="s">
        <v>211</v>
      </c>
      <c r="G689" s="9" t="s">
        <v>36</v>
      </c>
      <c r="H689" s="9" t="s">
        <v>37</v>
      </c>
      <c r="I689" s="9" t="s">
        <v>38</v>
      </c>
      <c r="J689" s="9" t="s">
        <v>384</v>
      </c>
      <c r="K689" s="9"/>
      <c r="L689" s="9"/>
      <c r="M689" s="9">
        <v>28</v>
      </c>
      <c r="N689" s="11">
        <v>42518</v>
      </c>
      <c r="O689" s="32">
        <f t="shared" si="46"/>
        <v>14</v>
      </c>
      <c r="P689" s="9">
        <v>506433</v>
      </c>
      <c r="Q689" s="9">
        <v>13074</v>
      </c>
      <c r="R689" s="7" t="s">
        <v>139</v>
      </c>
      <c r="S689" s="9">
        <v>48</v>
      </c>
      <c r="T689" s="12">
        <v>287</v>
      </c>
      <c r="U689" s="32">
        <v>1</v>
      </c>
      <c r="V689">
        <f t="shared" si="0"/>
        <v>2015</v>
      </c>
      <c r="W689">
        <f t="shared" si="1"/>
        <v>3</v>
      </c>
      <c r="X689">
        <f t="shared" si="2"/>
        <v>17</v>
      </c>
      <c r="Y689" s="15">
        <v>42233</v>
      </c>
      <c r="Z689" s="15"/>
      <c r="AA689" s="15">
        <v>42424</v>
      </c>
      <c r="AB689" s="15">
        <v>42473</v>
      </c>
      <c r="AC689" s="15">
        <v>42491</v>
      </c>
      <c r="AD689" s="15">
        <v>42535</v>
      </c>
      <c r="AE689" s="7" t="s">
        <v>1528</v>
      </c>
      <c r="AJ689" s="13"/>
      <c r="AK689" s="14"/>
      <c r="AP689" s="13"/>
      <c r="AQ689" s="14"/>
      <c r="AT689" t="e">
        <f>VLOOKUP(A689,'Repeat TJ List'!A:A,1,FALSE)</f>
        <v>#N/A</v>
      </c>
    </row>
    <row r="690" spans="1:46" ht="13">
      <c r="A690" s="7" t="s">
        <v>1529</v>
      </c>
      <c r="B690" s="78" t="str">
        <f t="shared" si="43"/>
        <v>Nick</v>
      </c>
      <c r="C690" s="78" t="str">
        <f t="shared" si="44"/>
        <v>Sabo</v>
      </c>
      <c r="D690" s="78" t="str">
        <f t="shared" si="45"/>
        <v>saboni</v>
      </c>
      <c r="E690" s="8">
        <v>42077</v>
      </c>
      <c r="F690" s="9" t="s">
        <v>78</v>
      </c>
      <c r="G690" s="9" t="s">
        <v>128</v>
      </c>
      <c r="H690" s="9" t="s">
        <v>37</v>
      </c>
      <c r="I690" s="9" t="s">
        <v>53</v>
      </c>
      <c r="J690" s="9" t="s">
        <v>39</v>
      </c>
      <c r="K690" s="9" t="s">
        <v>45</v>
      </c>
      <c r="L690" s="9" t="s">
        <v>451</v>
      </c>
      <c r="M690" s="9">
        <v>22</v>
      </c>
      <c r="N690" s="38">
        <v>42540</v>
      </c>
      <c r="O690" s="32">
        <f t="shared" si="46"/>
        <v>15</v>
      </c>
      <c r="P690" s="9">
        <v>657747</v>
      </c>
      <c r="Q690" s="9" t="s">
        <v>1530</v>
      </c>
      <c r="R690" s="7"/>
      <c r="S690" s="9">
        <v>0</v>
      </c>
      <c r="T690" s="12">
        <v>0</v>
      </c>
      <c r="U690" s="32">
        <v>1</v>
      </c>
      <c r="V690">
        <f t="shared" si="0"/>
        <v>2015</v>
      </c>
      <c r="W690">
        <f t="shared" si="1"/>
        <v>3</v>
      </c>
      <c r="X690">
        <f t="shared" si="2"/>
        <v>14</v>
      </c>
      <c r="AJ690" s="13"/>
      <c r="AK690" s="14"/>
      <c r="AP690" s="13"/>
      <c r="AQ690" s="14"/>
      <c r="AT690" t="e">
        <f>VLOOKUP(A690,'Repeat TJ List'!A:A,1,FALSE)</f>
        <v>#N/A</v>
      </c>
    </row>
    <row r="691" spans="1:46" ht="13">
      <c r="A691" s="7" t="s">
        <v>1134</v>
      </c>
      <c r="B691" s="78" t="str">
        <f t="shared" si="43"/>
        <v>Tim</v>
      </c>
      <c r="C691" s="78" t="str">
        <f t="shared" si="44"/>
        <v>Collins</v>
      </c>
      <c r="D691" s="78" t="str">
        <f t="shared" si="45"/>
        <v>colliti</v>
      </c>
      <c r="E691" s="8">
        <v>42074</v>
      </c>
      <c r="F691" s="9" t="s">
        <v>329</v>
      </c>
      <c r="G691" s="9" t="s">
        <v>36</v>
      </c>
      <c r="H691" s="9" t="s">
        <v>37</v>
      </c>
      <c r="I691" s="9" t="s">
        <v>53</v>
      </c>
      <c r="J691" s="9" t="s">
        <v>39</v>
      </c>
      <c r="K691" s="9" t="s">
        <v>79</v>
      </c>
      <c r="L691" s="9"/>
      <c r="M691" s="9">
        <v>25</v>
      </c>
      <c r="N691" s="38">
        <v>43241</v>
      </c>
      <c r="O691" s="32">
        <f t="shared" si="46"/>
        <v>38</v>
      </c>
      <c r="P691" s="9">
        <v>525768</v>
      </c>
      <c r="Q691" s="9">
        <v>3164</v>
      </c>
      <c r="R691" s="7" t="s">
        <v>139</v>
      </c>
      <c r="S691" s="9">
        <v>0</v>
      </c>
      <c r="T691" s="40">
        <v>0</v>
      </c>
      <c r="U691" s="32">
        <v>0</v>
      </c>
      <c r="V691">
        <f t="shared" si="0"/>
        <v>2015</v>
      </c>
      <c r="W691">
        <f t="shared" si="1"/>
        <v>3</v>
      </c>
      <c r="X691">
        <f t="shared" si="2"/>
        <v>11</v>
      </c>
      <c r="Z691" s="15"/>
      <c r="AA691" s="15">
        <v>42415</v>
      </c>
      <c r="AD691" s="15">
        <v>42475</v>
      </c>
      <c r="AE691" s="7" t="s">
        <v>1024</v>
      </c>
      <c r="AJ691" s="13"/>
      <c r="AK691" s="14"/>
      <c r="AP691" s="13"/>
      <c r="AQ691" s="14"/>
      <c r="AT691" t="str">
        <f>VLOOKUP(A691,'Repeat TJ List'!A:A,1,FALSE)</f>
        <v>Tim Collins</v>
      </c>
    </row>
    <row r="692" spans="1:46" ht="13">
      <c r="A692" s="7" t="s">
        <v>1531</v>
      </c>
      <c r="B692" s="78" t="str">
        <f t="shared" si="43"/>
        <v>Brandon</v>
      </c>
      <c r="C692" s="78" t="str">
        <f t="shared" si="44"/>
        <v xml:space="preserve">Cumpton </v>
      </c>
      <c r="D692" s="78" t="str">
        <f t="shared" si="45"/>
        <v>cumptbr</v>
      </c>
      <c r="E692" s="8">
        <v>42073</v>
      </c>
      <c r="F692" s="9" t="s">
        <v>176</v>
      </c>
      <c r="G692" s="9" t="s">
        <v>36</v>
      </c>
      <c r="H692" s="9" t="s">
        <v>37</v>
      </c>
      <c r="I692" s="9" t="s">
        <v>38</v>
      </c>
      <c r="J692" s="9" t="s">
        <v>39</v>
      </c>
      <c r="K692" s="9" t="s">
        <v>203</v>
      </c>
      <c r="L692" s="9" t="s">
        <v>478</v>
      </c>
      <c r="M692" s="9">
        <v>26</v>
      </c>
      <c r="N692" s="38">
        <v>43312</v>
      </c>
      <c r="O692" s="32">
        <f t="shared" si="46"/>
        <v>41</v>
      </c>
      <c r="P692" s="9">
        <v>592238</v>
      </c>
      <c r="Q692" s="9">
        <v>11366</v>
      </c>
      <c r="R692" s="7" t="s">
        <v>139</v>
      </c>
      <c r="S692" s="9">
        <v>0</v>
      </c>
      <c r="T692" s="40">
        <v>0</v>
      </c>
      <c r="U692" s="9">
        <v>1</v>
      </c>
      <c r="V692">
        <f t="shared" si="0"/>
        <v>2015</v>
      </c>
      <c r="W692">
        <f t="shared" si="1"/>
        <v>3</v>
      </c>
      <c r="X692">
        <f t="shared" si="2"/>
        <v>10</v>
      </c>
      <c r="AC692" s="15">
        <v>42894</v>
      </c>
      <c r="AD692" s="15">
        <v>42264</v>
      </c>
      <c r="AE692" s="7" t="s">
        <v>1532</v>
      </c>
      <c r="AJ692" s="13"/>
      <c r="AK692" s="14"/>
      <c r="AP692" s="13"/>
      <c r="AQ692" s="14"/>
      <c r="AT692" t="e">
        <f>VLOOKUP(A692,'Repeat TJ List'!A:A,1,FALSE)</f>
        <v>#N/A</v>
      </c>
    </row>
    <row r="693" spans="1:46" ht="13">
      <c r="A693" s="7" t="s">
        <v>1533</v>
      </c>
      <c r="B693" s="78" t="str">
        <f t="shared" si="43"/>
        <v>Sean</v>
      </c>
      <c r="C693" s="78" t="str">
        <f t="shared" si="44"/>
        <v>Johnson</v>
      </c>
      <c r="D693" s="78" t="str">
        <f t="shared" si="45"/>
        <v>johnsse</v>
      </c>
      <c r="E693" s="8">
        <v>42066</v>
      </c>
      <c r="F693" s="9" t="s">
        <v>121</v>
      </c>
      <c r="G693" s="9" t="s">
        <v>63</v>
      </c>
      <c r="H693" s="9" t="s">
        <v>37</v>
      </c>
      <c r="I693" s="9" t="s">
        <v>38</v>
      </c>
      <c r="J693" s="9" t="s">
        <v>39</v>
      </c>
      <c r="K693" s="9" t="s">
        <v>54</v>
      </c>
      <c r="L693" s="9" t="s">
        <v>1534</v>
      </c>
      <c r="M693" s="9">
        <v>20</v>
      </c>
      <c r="N693" s="11"/>
      <c r="O693" s="32" t="str">
        <f t="shared" si="46"/>
        <v/>
      </c>
      <c r="P693" s="9"/>
      <c r="Q693" s="9"/>
      <c r="R693" s="7" t="s">
        <v>139</v>
      </c>
      <c r="S693" s="9">
        <v>0</v>
      </c>
      <c r="T693" s="12">
        <v>0</v>
      </c>
      <c r="U693" s="9">
        <v>1</v>
      </c>
      <c r="V693">
        <f t="shared" si="0"/>
        <v>2015</v>
      </c>
      <c r="W693">
        <f t="shared" si="1"/>
        <v>3</v>
      </c>
      <c r="X693">
        <f t="shared" si="2"/>
        <v>3</v>
      </c>
      <c r="AJ693" s="13"/>
      <c r="AK693" s="14"/>
      <c r="AP693" s="13"/>
      <c r="AQ693" s="14"/>
      <c r="AT693" t="e">
        <f>VLOOKUP(A693,'Repeat TJ List'!A:A,1,FALSE)</f>
        <v>#N/A</v>
      </c>
    </row>
    <row r="694" spans="1:46" ht="13">
      <c r="A694" s="7" t="s">
        <v>1535</v>
      </c>
      <c r="B694" s="78" t="str">
        <f t="shared" si="43"/>
        <v>Robby</v>
      </c>
      <c r="C694" s="78" t="str">
        <f t="shared" si="44"/>
        <v>Sexton</v>
      </c>
      <c r="D694" s="78" t="str">
        <f t="shared" si="45"/>
        <v>sextoro</v>
      </c>
      <c r="E694" s="8">
        <v>42064</v>
      </c>
      <c r="F694" s="9" t="s">
        <v>67</v>
      </c>
      <c r="G694" s="9" t="s">
        <v>63</v>
      </c>
      <c r="H694" s="9" t="s">
        <v>37</v>
      </c>
      <c r="I694" s="9" t="s">
        <v>53</v>
      </c>
      <c r="J694" s="9" t="s">
        <v>39</v>
      </c>
      <c r="K694" s="9" t="s">
        <v>253</v>
      </c>
      <c r="L694" s="9" t="s">
        <v>932</v>
      </c>
      <c r="M694" s="9">
        <v>21</v>
      </c>
      <c r="N694" s="11">
        <v>42584</v>
      </c>
      <c r="O694" s="32">
        <f t="shared" si="46"/>
        <v>17</v>
      </c>
      <c r="P694" s="9">
        <v>670155</v>
      </c>
      <c r="Q694" s="9" t="s">
        <v>1536</v>
      </c>
      <c r="R694" s="7"/>
      <c r="S694" s="9">
        <v>0</v>
      </c>
      <c r="T694" s="12">
        <v>0</v>
      </c>
      <c r="U694" s="32">
        <v>1</v>
      </c>
      <c r="V694">
        <f t="shared" si="0"/>
        <v>2015</v>
      </c>
      <c r="W694">
        <f t="shared" si="1"/>
        <v>3</v>
      </c>
      <c r="X694">
        <f t="shared" si="2"/>
        <v>1</v>
      </c>
      <c r="AJ694" s="13"/>
      <c r="AK694" s="14"/>
      <c r="AP694" s="13"/>
      <c r="AQ694" s="14"/>
      <c r="AT694" t="e">
        <f>VLOOKUP(A694,'Repeat TJ List'!A:A,1,FALSE)</f>
        <v>#N/A</v>
      </c>
    </row>
    <row r="695" spans="1:46" ht="13">
      <c r="A695" s="7" t="s">
        <v>1537</v>
      </c>
      <c r="B695" s="78" t="str">
        <f t="shared" si="43"/>
        <v>Aaron</v>
      </c>
      <c r="C695" s="78" t="str">
        <f t="shared" si="44"/>
        <v>Fossas</v>
      </c>
      <c r="D695" s="78" t="str">
        <f t="shared" si="45"/>
        <v>fossaaa</v>
      </c>
      <c r="E695" s="8">
        <v>42064</v>
      </c>
      <c r="F695" s="9" t="s">
        <v>187</v>
      </c>
      <c r="G695" s="9" t="s">
        <v>63</v>
      </c>
      <c r="H695" s="9" t="s">
        <v>37</v>
      </c>
      <c r="I695" s="9" t="s">
        <v>38</v>
      </c>
      <c r="J695" s="9" t="s">
        <v>39</v>
      </c>
      <c r="K695" s="9" t="s">
        <v>79</v>
      </c>
      <c r="L695" s="9" t="s">
        <v>1538</v>
      </c>
      <c r="M695" s="9">
        <v>22</v>
      </c>
      <c r="N695" s="11">
        <v>42542</v>
      </c>
      <c r="O695" s="32">
        <f t="shared" si="46"/>
        <v>16</v>
      </c>
      <c r="P695" s="9">
        <v>670579</v>
      </c>
      <c r="Q695" s="9" t="s">
        <v>1539</v>
      </c>
      <c r="R695" s="7"/>
      <c r="S695" s="9">
        <v>0</v>
      </c>
      <c r="T695" s="12">
        <v>0</v>
      </c>
      <c r="U695" s="9">
        <v>1</v>
      </c>
      <c r="V695">
        <f t="shared" si="0"/>
        <v>2015</v>
      </c>
      <c r="W695">
        <f t="shared" si="1"/>
        <v>3</v>
      </c>
      <c r="X695">
        <f t="shared" si="2"/>
        <v>1</v>
      </c>
      <c r="AJ695" s="13"/>
      <c r="AK695" s="14"/>
      <c r="AP695" s="13"/>
      <c r="AQ695" s="14"/>
      <c r="AT695" t="e">
        <f>VLOOKUP(A695,'Repeat TJ List'!A:A,1,FALSE)</f>
        <v>#N/A</v>
      </c>
    </row>
    <row r="696" spans="1:46" ht="13">
      <c r="A696" s="7" t="s">
        <v>1540</v>
      </c>
      <c r="B696" s="78" t="str">
        <f t="shared" si="43"/>
        <v>Kyle</v>
      </c>
      <c r="C696" s="78" t="str">
        <f t="shared" si="44"/>
        <v>Smith</v>
      </c>
      <c r="D696" s="78" t="str">
        <f t="shared" si="45"/>
        <v>smithky</v>
      </c>
      <c r="E696" s="8">
        <v>42064</v>
      </c>
      <c r="F696" s="9" t="s">
        <v>121</v>
      </c>
      <c r="G696" s="9" t="s">
        <v>84</v>
      </c>
      <c r="H696" s="9" t="s">
        <v>37</v>
      </c>
      <c r="I696" s="9" t="s">
        <v>38</v>
      </c>
      <c r="J696" s="9" t="s">
        <v>39</v>
      </c>
      <c r="K696" s="9" t="s">
        <v>58</v>
      </c>
      <c r="L696" s="9"/>
      <c r="M696" s="9">
        <v>22</v>
      </c>
      <c r="N696" s="11">
        <v>42468</v>
      </c>
      <c r="O696" s="32">
        <f t="shared" si="46"/>
        <v>13</v>
      </c>
      <c r="P696" s="9">
        <v>596106</v>
      </c>
      <c r="Q696" s="9" t="s">
        <v>1541</v>
      </c>
      <c r="R696" s="7" t="s">
        <v>733</v>
      </c>
      <c r="S696" s="9">
        <v>0</v>
      </c>
      <c r="T696" s="12">
        <v>0</v>
      </c>
      <c r="U696" s="32">
        <v>1</v>
      </c>
      <c r="V696">
        <f t="shared" si="0"/>
        <v>2015</v>
      </c>
      <c r="W696">
        <f t="shared" si="1"/>
        <v>3</v>
      </c>
      <c r="X696">
        <f t="shared" si="2"/>
        <v>1</v>
      </c>
      <c r="AJ696" s="13"/>
      <c r="AK696" s="14"/>
      <c r="AP696" s="13"/>
      <c r="AQ696" s="14"/>
      <c r="AT696" t="e">
        <f>VLOOKUP(A696,'Repeat TJ List'!A:A,1,FALSE)</f>
        <v>#N/A</v>
      </c>
    </row>
    <row r="697" spans="1:46" ht="13">
      <c r="A697" s="7" t="s">
        <v>1542</v>
      </c>
      <c r="B697" s="78" t="str">
        <f t="shared" si="43"/>
        <v>Bailey</v>
      </c>
      <c r="C697" s="78" t="str">
        <f t="shared" si="44"/>
        <v>Ober</v>
      </c>
      <c r="D697" s="78" t="str">
        <f t="shared" si="45"/>
        <v>oberba</v>
      </c>
      <c r="E697" s="8">
        <v>42064</v>
      </c>
      <c r="F697" s="9" t="s">
        <v>73</v>
      </c>
      <c r="G697" s="9" t="s">
        <v>63</v>
      </c>
      <c r="H697" s="9" t="s">
        <v>37</v>
      </c>
      <c r="I697" s="9" t="s">
        <v>38</v>
      </c>
      <c r="J697" s="9" t="s">
        <v>39</v>
      </c>
      <c r="K697" s="9" t="s">
        <v>152</v>
      </c>
      <c r="L697" s="9" t="s">
        <v>1008</v>
      </c>
      <c r="M697" s="9">
        <v>19</v>
      </c>
      <c r="N697" s="38">
        <v>42939</v>
      </c>
      <c r="O697" s="32">
        <f t="shared" si="46"/>
        <v>29</v>
      </c>
      <c r="P697" s="9">
        <v>641927</v>
      </c>
      <c r="Q697" s="9" t="s">
        <v>1543</v>
      </c>
      <c r="R697" s="7"/>
      <c r="S697" s="9">
        <v>0</v>
      </c>
      <c r="T697" s="12">
        <v>0</v>
      </c>
      <c r="U697" s="9">
        <v>1</v>
      </c>
      <c r="V697">
        <f t="shared" si="0"/>
        <v>2015</v>
      </c>
      <c r="W697">
        <f t="shared" si="1"/>
        <v>3</v>
      </c>
      <c r="X697">
        <f t="shared" si="2"/>
        <v>1</v>
      </c>
      <c r="AC697" s="15"/>
      <c r="AD697" s="15"/>
      <c r="AE697" s="7"/>
      <c r="AF697" s="15"/>
      <c r="AG697" s="7"/>
      <c r="AJ697" s="13"/>
      <c r="AK697" s="14"/>
      <c r="AP697" s="13"/>
      <c r="AQ697" s="14"/>
      <c r="AT697" t="e">
        <f>VLOOKUP(A697,'Repeat TJ List'!A:A,1,FALSE)</f>
        <v>#N/A</v>
      </c>
    </row>
    <row r="698" spans="1:46" ht="13">
      <c r="A698" s="7" t="s">
        <v>1544</v>
      </c>
      <c r="B698" s="78" t="str">
        <f t="shared" si="43"/>
        <v>Shae</v>
      </c>
      <c r="C698" s="78" t="str">
        <f t="shared" si="44"/>
        <v>Simmons</v>
      </c>
      <c r="D698" s="78" t="str">
        <f t="shared" si="45"/>
        <v>simmosh</v>
      </c>
      <c r="E698" s="8">
        <v>42047</v>
      </c>
      <c r="F698" s="9" t="s">
        <v>340</v>
      </c>
      <c r="G698" s="9" t="s">
        <v>36</v>
      </c>
      <c r="H698" s="9" t="s">
        <v>37</v>
      </c>
      <c r="I698" s="9" t="s">
        <v>38</v>
      </c>
      <c r="J698" s="9" t="s">
        <v>39</v>
      </c>
      <c r="K698" s="9" t="s">
        <v>553</v>
      </c>
      <c r="L698" s="9" t="s">
        <v>1545</v>
      </c>
      <c r="M698" s="9">
        <v>24</v>
      </c>
      <c r="N698" s="38">
        <v>42614</v>
      </c>
      <c r="O698" s="32">
        <f t="shared" si="46"/>
        <v>19</v>
      </c>
      <c r="P698" s="9">
        <v>623406</v>
      </c>
      <c r="Q698" s="9">
        <v>14200</v>
      </c>
      <c r="R698" s="7" t="s">
        <v>139</v>
      </c>
      <c r="S698" s="9">
        <v>16</v>
      </c>
      <c r="T698" s="12">
        <v>14.333</v>
      </c>
      <c r="U698" s="32">
        <v>1</v>
      </c>
      <c r="V698">
        <f t="shared" si="0"/>
        <v>2015</v>
      </c>
      <c r="W698">
        <f t="shared" si="1"/>
        <v>2</v>
      </c>
      <c r="X698">
        <f t="shared" si="2"/>
        <v>12</v>
      </c>
      <c r="AC698" s="15">
        <v>42506</v>
      </c>
      <c r="AD698" s="15">
        <v>42154</v>
      </c>
      <c r="AE698" s="7" t="s">
        <v>1546</v>
      </c>
      <c r="AF698" s="15">
        <v>42170</v>
      </c>
      <c r="AG698" s="7" t="s">
        <v>1547</v>
      </c>
      <c r="AJ698" s="13"/>
      <c r="AK698" s="14"/>
      <c r="AP698" s="13"/>
      <c r="AQ698" s="14"/>
      <c r="AT698" t="e">
        <f>VLOOKUP(A698,'Repeat TJ List'!A:A,1,FALSE)</f>
        <v>#N/A</v>
      </c>
    </row>
    <row r="699" spans="1:46" ht="13">
      <c r="A699" s="7" t="s">
        <v>1548</v>
      </c>
      <c r="B699" s="78" t="str">
        <f t="shared" si="43"/>
        <v>Onas</v>
      </c>
      <c r="C699" s="78" t="str">
        <f t="shared" si="44"/>
        <v>Farfan</v>
      </c>
      <c r="D699" s="78" t="str">
        <f t="shared" si="45"/>
        <v>farfaon</v>
      </c>
      <c r="E699" s="8">
        <v>42046</v>
      </c>
      <c r="F699" s="9" t="s">
        <v>73</v>
      </c>
      <c r="G699" s="9" t="s">
        <v>128</v>
      </c>
      <c r="H699" s="9" t="s">
        <v>37</v>
      </c>
      <c r="I699" s="9" t="s">
        <v>53</v>
      </c>
      <c r="J699" s="9" t="s">
        <v>39</v>
      </c>
      <c r="K699" s="9" t="s">
        <v>179</v>
      </c>
      <c r="L699" s="9" t="s">
        <v>1549</v>
      </c>
      <c r="M699" s="9">
        <v>22</v>
      </c>
      <c r="N699" s="38">
        <v>42546</v>
      </c>
      <c r="O699" s="32">
        <f t="shared" si="46"/>
        <v>16</v>
      </c>
      <c r="P699" s="9">
        <v>657570</v>
      </c>
      <c r="Q699" s="9" t="s">
        <v>1550</v>
      </c>
      <c r="R699" s="7" t="s">
        <v>1479</v>
      </c>
      <c r="S699" s="9">
        <v>0</v>
      </c>
      <c r="T699" s="12">
        <v>0</v>
      </c>
      <c r="U699" s="32">
        <v>1</v>
      </c>
      <c r="V699">
        <f t="shared" si="0"/>
        <v>2015</v>
      </c>
      <c r="W699">
        <f t="shared" si="1"/>
        <v>2</v>
      </c>
      <c r="X699">
        <f t="shared" si="2"/>
        <v>11</v>
      </c>
      <c r="AJ699" s="13"/>
      <c r="AK699" s="14"/>
      <c r="AP699" s="13"/>
      <c r="AQ699" s="14"/>
      <c r="AT699" t="e">
        <f>VLOOKUP(A699,'Repeat TJ List'!A:A,1,FALSE)</f>
        <v>#N/A</v>
      </c>
    </row>
    <row r="700" spans="1:46" ht="13">
      <c r="A700" s="7" t="s">
        <v>1551</v>
      </c>
      <c r="B700" s="78" t="str">
        <f t="shared" si="43"/>
        <v>Andrew</v>
      </c>
      <c r="C700" s="78" t="str">
        <f t="shared" si="44"/>
        <v>McDonald</v>
      </c>
      <c r="D700" s="78" t="str">
        <f t="shared" si="45"/>
        <v>mcdonan</v>
      </c>
      <c r="E700" s="8">
        <v>42036</v>
      </c>
      <c r="F700" s="9" t="s">
        <v>187</v>
      </c>
      <c r="G700" s="9" t="s">
        <v>63</v>
      </c>
      <c r="H700" s="9" t="s">
        <v>37</v>
      </c>
      <c r="I700" s="9" t="s">
        <v>38</v>
      </c>
      <c r="J700" s="9" t="s">
        <v>39</v>
      </c>
      <c r="K700" s="9" t="s">
        <v>253</v>
      </c>
      <c r="L700" s="9" t="s">
        <v>564</v>
      </c>
      <c r="M700" s="9">
        <v>20</v>
      </c>
      <c r="N700" s="38">
        <v>43271</v>
      </c>
      <c r="O700" s="32">
        <f t="shared" si="46"/>
        <v>41</v>
      </c>
      <c r="P700" s="9">
        <v>641845</v>
      </c>
      <c r="Q700" s="9" t="s">
        <v>1552</v>
      </c>
      <c r="R700" s="7" t="s">
        <v>191</v>
      </c>
      <c r="S700" s="9">
        <v>0</v>
      </c>
      <c r="T700" s="12">
        <v>0</v>
      </c>
      <c r="U700" s="9">
        <v>1</v>
      </c>
      <c r="V700">
        <f t="shared" si="0"/>
        <v>2015</v>
      </c>
      <c r="W700">
        <f t="shared" si="1"/>
        <v>2</v>
      </c>
      <c r="X700">
        <f t="shared" si="2"/>
        <v>1</v>
      </c>
      <c r="AJ700" s="13"/>
      <c r="AK700" s="14"/>
      <c r="AP700" s="13"/>
      <c r="AQ700" s="14"/>
      <c r="AT700" t="e">
        <f>VLOOKUP(A700,'Repeat TJ List'!A:A,1,FALSE)</f>
        <v>#N/A</v>
      </c>
    </row>
    <row r="701" spans="1:46" ht="13">
      <c r="A701" s="7" t="s">
        <v>1553</v>
      </c>
      <c r="B701" s="78" t="str">
        <f t="shared" si="43"/>
        <v>Carlos</v>
      </c>
      <c r="C701" s="78" t="str">
        <f t="shared" si="44"/>
        <v>Aponte</v>
      </c>
      <c r="D701" s="78" t="str">
        <f t="shared" si="45"/>
        <v>apontca</v>
      </c>
      <c r="E701" s="8">
        <v>42036</v>
      </c>
      <c r="F701" s="9" t="s">
        <v>73</v>
      </c>
      <c r="G701" s="9" t="s">
        <v>128</v>
      </c>
      <c r="H701" s="9" t="s">
        <v>37</v>
      </c>
      <c r="I701" s="9" t="s">
        <v>38</v>
      </c>
      <c r="J701" s="9" t="s">
        <v>150</v>
      </c>
      <c r="K701" s="9"/>
      <c r="L701" s="9"/>
      <c r="M701" s="9">
        <v>19</v>
      </c>
      <c r="N701" s="26"/>
      <c r="O701" s="32" t="str">
        <f t="shared" si="46"/>
        <v/>
      </c>
      <c r="P701" s="9">
        <v>642678</v>
      </c>
      <c r="Q701" s="9" t="s">
        <v>1554</v>
      </c>
      <c r="R701" s="7"/>
      <c r="S701" s="9">
        <v>0</v>
      </c>
      <c r="T701" s="12">
        <v>0</v>
      </c>
      <c r="U701" s="9">
        <v>0</v>
      </c>
      <c r="V701">
        <f t="shared" si="0"/>
        <v>2015</v>
      </c>
      <c r="W701">
        <f t="shared" si="1"/>
        <v>2</v>
      </c>
      <c r="X701">
        <f t="shared" si="2"/>
        <v>1</v>
      </c>
      <c r="AJ701" s="13"/>
      <c r="AK701" s="14"/>
      <c r="AP701" s="13"/>
      <c r="AQ701" s="14"/>
      <c r="AT701" t="e">
        <f>VLOOKUP(A701,'Repeat TJ List'!A:A,1,FALSE)</f>
        <v>#N/A</v>
      </c>
    </row>
    <row r="702" spans="1:46" ht="13">
      <c r="A702" s="7" t="s">
        <v>1555</v>
      </c>
      <c r="B702" s="78" t="str">
        <f t="shared" si="43"/>
        <v>Derick</v>
      </c>
      <c r="C702" s="78" t="str">
        <f t="shared" si="44"/>
        <v>Velazquez</v>
      </c>
      <c r="D702" s="78" t="str">
        <f t="shared" si="45"/>
        <v>velazde</v>
      </c>
      <c r="E702" s="8">
        <v>42018</v>
      </c>
      <c r="F702" s="9" t="s">
        <v>121</v>
      </c>
      <c r="G702" s="9" t="s">
        <v>165</v>
      </c>
      <c r="H702" s="9" t="s">
        <v>37</v>
      </c>
      <c r="I702" s="9" t="s">
        <v>38</v>
      </c>
      <c r="J702" s="9" t="s">
        <v>39</v>
      </c>
      <c r="K702" s="9" t="s">
        <v>45</v>
      </c>
      <c r="L702" s="9" t="s">
        <v>1556</v>
      </c>
      <c r="M702" s="9">
        <v>21</v>
      </c>
      <c r="N702" s="38">
        <v>42831</v>
      </c>
      <c r="O702" s="32">
        <f t="shared" si="46"/>
        <v>27</v>
      </c>
      <c r="P702" s="9">
        <v>621164</v>
      </c>
      <c r="Q702" s="9" t="s">
        <v>1557</v>
      </c>
      <c r="R702" s="7"/>
      <c r="S702" s="9">
        <v>0</v>
      </c>
      <c r="T702" s="12">
        <v>0</v>
      </c>
      <c r="U702" s="32">
        <v>1</v>
      </c>
      <c r="V702">
        <f t="shared" si="0"/>
        <v>2015</v>
      </c>
      <c r="W702">
        <f t="shared" si="1"/>
        <v>1</v>
      </c>
      <c r="X702">
        <f t="shared" si="2"/>
        <v>14</v>
      </c>
      <c r="AJ702" s="13"/>
      <c r="AK702" s="14"/>
      <c r="AP702" s="13"/>
      <c r="AQ702" s="14"/>
      <c r="AT702" t="e">
        <f>VLOOKUP(A702,'Repeat TJ List'!A:A,1,FALSE)</f>
        <v>#N/A</v>
      </c>
    </row>
    <row r="703" spans="1:46" ht="13">
      <c r="A703" s="16" t="s">
        <v>1558</v>
      </c>
      <c r="B703" s="78" t="str">
        <f t="shared" si="43"/>
        <v>Christian</v>
      </c>
      <c r="C703" s="78" t="str">
        <f t="shared" si="44"/>
        <v>Taugner</v>
      </c>
      <c r="D703" s="78" t="str">
        <f t="shared" si="45"/>
        <v>taugnch</v>
      </c>
      <c r="E703" s="27">
        <v>42013</v>
      </c>
      <c r="F703" s="18" t="s">
        <v>127</v>
      </c>
      <c r="G703" s="18" t="s">
        <v>63</v>
      </c>
      <c r="H703" s="18" t="s">
        <v>37</v>
      </c>
      <c r="I703" s="18" t="s">
        <v>38</v>
      </c>
      <c r="J703" s="18" t="s">
        <v>39</v>
      </c>
      <c r="K703" s="18" t="s">
        <v>141</v>
      </c>
      <c r="L703" s="18" t="s">
        <v>1559</v>
      </c>
      <c r="M703" s="18">
        <v>20</v>
      </c>
      <c r="N703" s="39">
        <v>42911</v>
      </c>
      <c r="O703" s="32">
        <f t="shared" si="46"/>
        <v>30</v>
      </c>
      <c r="P703" s="18">
        <v>677015</v>
      </c>
      <c r="Q703" s="18" t="s">
        <v>1560</v>
      </c>
      <c r="R703" s="34" t="s">
        <v>1561</v>
      </c>
      <c r="S703" s="18">
        <v>0</v>
      </c>
      <c r="T703" s="20">
        <v>0</v>
      </c>
      <c r="U703" s="18">
        <v>1</v>
      </c>
      <c r="V703" s="21">
        <f t="shared" si="0"/>
        <v>2015</v>
      </c>
      <c r="W703" s="21">
        <f t="shared" si="1"/>
        <v>1</v>
      </c>
      <c r="X703" s="21">
        <f t="shared" si="2"/>
        <v>9</v>
      </c>
      <c r="Y703" s="23"/>
      <c r="Z703" s="23"/>
      <c r="AA703" s="23"/>
      <c r="AB703" s="23"/>
      <c r="AC703" s="23"/>
      <c r="AD703" s="23"/>
      <c r="AE703" s="23"/>
      <c r="AF703" s="23"/>
      <c r="AG703" s="23"/>
      <c r="AH703" s="23"/>
      <c r="AI703" s="23"/>
      <c r="AJ703" s="24"/>
      <c r="AK703" s="25"/>
      <c r="AL703" s="23"/>
      <c r="AM703" s="23"/>
      <c r="AN703" s="23"/>
      <c r="AO703" s="23"/>
      <c r="AP703" s="24"/>
      <c r="AQ703" s="25"/>
      <c r="AR703" s="23"/>
      <c r="AS703" s="23"/>
      <c r="AT703" t="e">
        <f>VLOOKUP(A703,'Repeat TJ List'!A:A,1,FALSE)</f>
        <v>#N/A</v>
      </c>
    </row>
    <row r="704" spans="1:46" ht="13">
      <c r="A704" s="7" t="s">
        <v>1562</v>
      </c>
      <c r="B704" s="78" t="str">
        <f t="shared" si="43"/>
        <v>Casey</v>
      </c>
      <c r="C704" s="78" t="str">
        <f t="shared" si="44"/>
        <v>Kulina</v>
      </c>
      <c r="D704" s="78" t="str">
        <f t="shared" si="45"/>
        <v>kulinca</v>
      </c>
      <c r="E704" s="8">
        <v>42005</v>
      </c>
      <c r="F704" s="9" t="s">
        <v>323</v>
      </c>
      <c r="G704" s="9" t="s">
        <v>63</v>
      </c>
      <c r="H704" s="9" t="s">
        <v>37</v>
      </c>
      <c r="I704" s="9" t="s">
        <v>53</v>
      </c>
      <c r="J704" s="9" t="s">
        <v>39</v>
      </c>
      <c r="K704" s="9" t="s">
        <v>110</v>
      </c>
      <c r="L704" s="9" t="s">
        <v>1563</v>
      </c>
      <c r="M704" s="9">
        <v>22</v>
      </c>
      <c r="N704" s="11">
        <v>42912</v>
      </c>
      <c r="O704" s="32">
        <f t="shared" si="46"/>
        <v>30</v>
      </c>
      <c r="P704" s="9">
        <v>677214</v>
      </c>
      <c r="Q704" s="9" t="s">
        <v>1564</v>
      </c>
      <c r="R704" s="7"/>
      <c r="S704" s="9">
        <v>0</v>
      </c>
      <c r="T704" s="12">
        <v>0</v>
      </c>
      <c r="U704" s="9">
        <v>1</v>
      </c>
      <c r="V704">
        <f t="shared" si="0"/>
        <v>2015</v>
      </c>
      <c r="W704">
        <f t="shared" si="1"/>
        <v>1</v>
      </c>
      <c r="X704">
        <f t="shared" si="2"/>
        <v>1</v>
      </c>
      <c r="AJ704" s="13"/>
      <c r="AK704" s="14"/>
      <c r="AP704" s="13"/>
      <c r="AQ704" s="14"/>
      <c r="AT704" t="e">
        <f>VLOOKUP(A704,'Repeat TJ List'!A:A,1,FALSE)</f>
        <v>#N/A</v>
      </c>
    </row>
    <row r="705" spans="1:46" ht="13">
      <c r="A705" s="7" t="s">
        <v>1565</v>
      </c>
      <c r="B705" s="78" t="str">
        <f t="shared" si="43"/>
        <v>Tyler</v>
      </c>
      <c r="C705" s="78" t="str">
        <f t="shared" si="44"/>
        <v>Poulin</v>
      </c>
      <c r="D705" s="78" t="str">
        <f t="shared" si="45"/>
        <v>poulity</v>
      </c>
      <c r="E705" s="15">
        <v>42005</v>
      </c>
      <c r="F705" s="9" t="s">
        <v>323</v>
      </c>
      <c r="G705" s="9" t="s">
        <v>158</v>
      </c>
      <c r="H705" s="9" t="s">
        <v>37</v>
      </c>
      <c r="I705" s="9" t="s">
        <v>38</v>
      </c>
      <c r="J705" s="9" t="s">
        <v>39</v>
      </c>
      <c r="K705" s="9" t="s">
        <v>277</v>
      </c>
      <c r="L705" s="9" t="s">
        <v>1566</v>
      </c>
      <c r="M705" s="9">
        <v>18</v>
      </c>
      <c r="N705" s="11">
        <v>43634</v>
      </c>
      <c r="O705" s="32">
        <f t="shared" si="46"/>
        <v>54</v>
      </c>
      <c r="P705" s="9">
        <v>687406</v>
      </c>
      <c r="Q705" s="9" t="s">
        <v>1567</v>
      </c>
      <c r="R705" s="7"/>
      <c r="S705" s="9">
        <v>0</v>
      </c>
      <c r="T705" s="12">
        <v>0</v>
      </c>
      <c r="U705" s="9">
        <v>1</v>
      </c>
      <c r="V705">
        <f t="shared" si="0"/>
        <v>2015</v>
      </c>
      <c r="W705">
        <f t="shared" si="1"/>
        <v>1</v>
      </c>
      <c r="X705">
        <f t="shared" si="2"/>
        <v>1</v>
      </c>
      <c r="AJ705" s="13"/>
      <c r="AK705" s="14"/>
      <c r="AP705" s="13"/>
      <c r="AQ705" s="14"/>
      <c r="AT705" t="e">
        <f>VLOOKUP(A705,'Repeat TJ List'!A:A,1,FALSE)</f>
        <v>#N/A</v>
      </c>
    </row>
    <row r="706" spans="1:46" ht="13">
      <c r="A706" s="7" t="s">
        <v>1568</v>
      </c>
      <c r="B706" s="78" t="str">
        <f t="shared" si="43"/>
        <v>Jacob</v>
      </c>
      <c r="C706" s="78" t="str">
        <f t="shared" si="44"/>
        <v>Dahlstrand</v>
      </c>
      <c r="D706" s="78" t="str">
        <f t="shared" si="45"/>
        <v>dahlsja</v>
      </c>
      <c r="E706" s="8">
        <v>42005</v>
      </c>
      <c r="F706" s="9" t="s">
        <v>67</v>
      </c>
      <c r="G706" s="9" t="s">
        <v>91</v>
      </c>
      <c r="H706" s="9" t="s">
        <v>37</v>
      </c>
      <c r="I706" s="9" t="s">
        <v>38</v>
      </c>
      <c r="J706" s="9" t="s">
        <v>39</v>
      </c>
      <c r="K706" s="9" t="s">
        <v>40</v>
      </c>
      <c r="L706" s="9"/>
      <c r="M706" s="9">
        <v>23</v>
      </c>
      <c r="N706" s="11">
        <v>42567</v>
      </c>
      <c r="O706" s="32">
        <f t="shared" si="46"/>
        <v>18</v>
      </c>
      <c r="P706" s="9">
        <v>592242</v>
      </c>
      <c r="Q706" s="9" t="s">
        <v>1569</v>
      </c>
      <c r="R706" s="7"/>
      <c r="S706" s="9">
        <v>0</v>
      </c>
      <c r="T706" s="12">
        <v>0</v>
      </c>
      <c r="U706" s="32">
        <v>1</v>
      </c>
      <c r="V706">
        <f t="shared" si="0"/>
        <v>2015</v>
      </c>
      <c r="W706">
        <f t="shared" si="1"/>
        <v>1</v>
      </c>
      <c r="X706">
        <f t="shared" si="2"/>
        <v>1</v>
      </c>
      <c r="AJ706" s="13"/>
      <c r="AK706" s="14"/>
      <c r="AP706" s="13"/>
      <c r="AQ706" s="14"/>
      <c r="AT706" t="e">
        <f>VLOOKUP(A706,'Repeat TJ List'!A:A,1,FALSE)</f>
        <v>#N/A</v>
      </c>
    </row>
    <row r="707" spans="1:46" ht="13">
      <c r="A707" s="7" t="s">
        <v>1570</v>
      </c>
      <c r="B707" s="78" t="str">
        <f t="shared" ref="B707:B770" si="47">LEFT(A707,SEARCH(" ",A707,1)-1)</f>
        <v>Brian</v>
      </c>
      <c r="C707" s="78" t="str">
        <f t="shared" ref="C707:C770" si="48">MID(A707,SEARCH(" ",A707,1)+1,LEN(A707))</f>
        <v>Van Belle</v>
      </c>
      <c r="D707" s="78" t="str">
        <f t="shared" ref="D707:D770" si="49">LEFT(LOWER((C707)),5)&amp;LEFT(LOWER(B707),2)</f>
        <v>van bbr</v>
      </c>
      <c r="E707" s="15">
        <v>42005</v>
      </c>
      <c r="F707" s="9" t="s">
        <v>67</v>
      </c>
      <c r="G707" s="9" t="s">
        <v>158</v>
      </c>
      <c r="H707" s="9" t="s">
        <v>37</v>
      </c>
      <c r="I707" s="9" t="s">
        <v>38</v>
      </c>
      <c r="J707" s="9" t="s">
        <v>39</v>
      </c>
      <c r="K707" s="9" t="s">
        <v>58</v>
      </c>
      <c r="L707" s="9" t="s">
        <v>1571</v>
      </c>
      <c r="M707" s="9">
        <v>18</v>
      </c>
      <c r="N707" s="11"/>
      <c r="O707" s="32" t="str">
        <f t="shared" si="46"/>
        <v/>
      </c>
      <c r="P707" s="9"/>
      <c r="Q707" s="9"/>
      <c r="R707" s="7"/>
      <c r="S707" s="9">
        <v>0</v>
      </c>
      <c r="T707" s="12">
        <v>0</v>
      </c>
      <c r="U707" s="9">
        <v>1</v>
      </c>
      <c r="V707">
        <f t="shared" si="0"/>
        <v>2015</v>
      </c>
      <c r="W707">
        <f t="shared" si="1"/>
        <v>1</v>
      </c>
      <c r="X707">
        <f t="shared" si="2"/>
        <v>1</v>
      </c>
      <c r="AJ707" s="13"/>
      <c r="AK707" s="14"/>
      <c r="AP707" s="13"/>
      <c r="AQ707" s="14"/>
      <c r="AT707" t="e">
        <f>VLOOKUP(A707,'Repeat TJ List'!A:A,1,FALSE)</f>
        <v>#N/A</v>
      </c>
    </row>
    <row r="708" spans="1:46" ht="13">
      <c r="A708" s="7" t="s">
        <v>1572</v>
      </c>
      <c r="B708" s="78" t="str">
        <f t="shared" si="47"/>
        <v>Jacob</v>
      </c>
      <c r="C708" s="78" t="str">
        <f t="shared" si="48"/>
        <v>Steffens</v>
      </c>
      <c r="D708" s="78" t="str">
        <f t="shared" si="49"/>
        <v>steffja</v>
      </c>
      <c r="E708" s="15">
        <v>42005</v>
      </c>
      <c r="F708" s="9" t="s">
        <v>164</v>
      </c>
      <c r="G708" s="9" t="s">
        <v>63</v>
      </c>
      <c r="H708" s="9" t="s">
        <v>37</v>
      </c>
      <c r="I708" s="9" t="s">
        <v>38</v>
      </c>
      <c r="J708" s="9" t="s">
        <v>39</v>
      </c>
      <c r="K708" s="9" t="s">
        <v>220</v>
      </c>
      <c r="L708" s="9" t="s">
        <v>695</v>
      </c>
      <c r="M708" s="9">
        <v>21</v>
      </c>
      <c r="N708" s="11">
        <v>42924</v>
      </c>
      <c r="O708" s="32">
        <f t="shared" si="46"/>
        <v>30</v>
      </c>
      <c r="P708" s="9">
        <v>676928</v>
      </c>
      <c r="Q708" s="9" t="s">
        <v>1573</v>
      </c>
      <c r="R708" s="7"/>
      <c r="S708" s="9">
        <v>0</v>
      </c>
      <c r="T708" s="12">
        <v>0</v>
      </c>
      <c r="U708" s="9">
        <v>1</v>
      </c>
      <c r="V708">
        <f t="shared" si="0"/>
        <v>2015</v>
      </c>
      <c r="W708">
        <f t="shared" si="1"/>
        <v>1</v>
      </c>
      <c r="X708">
        <f t="shared" si="2"/>
        <v>1</v>
      </c>
      <c r="AJ708" s="13"/>
      <c r="AK708" s="14"/>
      <c r="AP708" s="13"/>
      <c r="AQ708" s="14"/>
      <c r="AT708" t="e">
        <f>VLOOKUP(A708,'Repeat TJ List'!A:A,1,FALSE)</f>
        <v>#N/A</v>
      </c>
    </row>
    <row r="709" spans="1:46" ht="13">
      <c r="A709" s="7" t="s">
        <v>1574</v>
      </c>
      <c r="B709" s="78" t="str">
        <f t="shared" si="47"/>
        <v>Cole</v>
      </c>
      <c r="C709" s="78" t="str">
        <f t="shared" si="48"/>
        <v>Sulser</v>
      </c>
      <c r="D709" s="78" t="str">
        <f t="shared" si="49"/>
        <v>sulseco</v>
      </c>
      <c r="E709" s="8">
        <v>42005</v>
      </c>
      <c r="F709" s="9" t="s">
        <v>234</v>
      </c>
      <c r="G709" s="9" t="s">
        <v>84</v>
      </c>
      <c r="H709" s="9" t="s">
        <v>37</v>
      </c>
      <c r="I709" s="9" t="s">
        <v>38</v>
      </c>
      <c r="J709" s="9" t="s">
        <v>39</v>
      </c>
      <c r="K709" s="9" t="s">
        <v>45</v>
      </c>
      <c r="L709" s="9" t="s">
        <v>247</v>
      </c>
      <c r="M709" s="9">
        <v>25</v>
      </c>
      <c r="N709" s="11">
        <v>42512</v>
      </c>
      <c r="O709" s="32">
        <f t="shared" si="46"/>
        <v>17</v>
      </c>
      <c r="P709" s="9">
        <v>642121</v>
      </c>
      <c r="Q709" s="9">
        <v>15256</v>
      </c>
      <c r="R709" s="7" t="s">
        <v>46</v>
      </c>
      <c r="S709" s="9">
        <v>0</v>
      </c>
      <c r="T709" s="12">
        <v>0</v>
      </c>
      <c r="U709" s="32">
        <v>1</v>
      </c>
      <c r="V709">
        <f t="shared" si="0"/>
        <v>2015</v>
      </c>
      <c r="W709">
        <f t="shared" si="1"/>
        <v>1</v>
      </c>
      <c r="X709">
        <f t="shared" si="2"/>
        <v>1</v>
      </c>
      <c r="AJ709" s="13"/>
      <c r="AK709" s="14"/>
      <c r="AP709" s="13"/>
      <c r="AQ709" s="14"/>
      <c r="AT709" t="str">
        <f>VLOOKUP(A709,'Repeat TJ List'!A:A,1,FALSE)</f>
        <v>Cole Sulser</v>
      </c>
    </row>
    <row r="710" spans="1:46" ht="13">
      <c r="A710" s="7" t="s">
        <v>1575</v>
      </c>
      <c r="B710" s="78" t="str">
        <f t="shared" si="47"/>
        <v>Nick</v>
      </c>
      <c r="C710" s="78" t="str">
        <f t="shared" si="48"/>
        <v>Bush</v>
      </c>
      <c r="D710" s="78" t="str">
        <f t="shared" si="49"/>
        <v>bushni</v>
      </c>
      <c r="E710" s="15">
        <v>42005</v>
      </c>
      <c r="F710" s="9" t="s">
        <v>44</v>
      </c>
      <c r="G710" s="9" t="s">
        <v>158</v>
      </c>
      <c r="H710" s="9" t="s">
        <v>37</v>
      </c>
      <c r="I710" s="9" t="s">
        <v>53</v>
      </c>
      <c r="J710" s="9" t="s">
        <v>39</v>
      </c>
      <c r="K710" s="9" t="s">
        <v>203</v>
      </c>
      <c r="L710" s="9" t="s">
        <v>872</v>
      </c>
      <c r="M710" s="9">
        <v>18</v>
      </c>
      <c r="N710" s="38">
        <v>43277</v>
      </c>
      <c r="O710" s="32">
        <f t="shared" si="46"/>
        <v>42</v>
      </c>
      <c r="P710" s="9">
        <v>663876</v>
      </c>
      <c r="Q710" s="9" t="s">
        <v>1576</v>
      </c>
      <c r="R710" s="7"/>
      <c r="S710" s="9">
        <v>0</v>
      </c>
      <c r="T710" s="12">
        <v>0</v>
      </c>
      <c r="U710" s="9">
        <v>1</v>
      </c>
      <c r="V710">
        <f t="shared" si="0"/>
        <v>2015</v>
      </c>
      <c r="W710">
        <f t="shared" si="1"/>
        <v>1</v>
      </c>
      <c r="X710">
        <f t="shared" si="2"/>
        <v>1</v>
      </c>
      <c r="AJ710" s="13"/>
      <c r="AK710" s="14"/>
      <c r="AP710" s="13"/>
      <c r="AQ710" s="14"/>
      <c r="AT710" t="e">
        <f>VLOOKUP(A710,'Repeat TJ List'!A:A,1,FALSE)</f>
        <v>#N/A</v>
      </c>
    </row>
    <row r="711" spans="1:46" ht="13">
      <c r="A711" s="7" t="s">
        <v>1577</v>
      </c>
      <c r="B711" s="78" t="str">
        <f t="shared" si="47"/>
        <v>Eduardo</v>
      </c>
      <c r="C711" s="78" t="str">
        <f t="shared" si="48"/>
        <v>Sanchez</v>
      </c>
      <c r="D711" s="78" t="str">
        <f t="shared" si="49"/>
        <v>sanched</v>
      </c>
      <c r="E711" s="8">
        <v>42005</v>
      </c>
      <c r="F711" s="9" t="s">
        <v>87</v>
      </c>
      <c r="G711" s="9" t="s">
        <v>91</v>
      </c>
      <c r="H711" s="9" t="s">
        <v>37</v>
      </c>
      <c r="I711" s="9" t="s">
        <v>38</v>
      </c>
      <c r="J711" s="9" t="s">
        <v>150</v>
      </c>
      <c r="K711" s="9"/>
      <c r="L711" s="9"/>
      <c r="M711" s="9">
        <v>26</v>
      </c>
      <c r="N711" s="26"/>
      <c r="O711" s="32" t="str">
        <f t="shared" si="46"/>
        <v/>
      </c>
      <c r="P711" s="9">
        <v>500674</v>
      </c>
      <c r="Q711" s="9">
        <v>2966</v>
      </c>
      <c r="R711" s="7"/>
      <c r="S711" s="9">
        <v>0</v>
      </c>
      <c r="T711" s="12">
        <v>0</v>
      </c>
      <c r="U711" s="9">
        <v>0</v>
      </c>
      <c r="V711">
        <f t="shared" si="0"/>
        <v>2015</v>
      </c>
      <c r="W711">
        <f t="shared" si="1"/>
        <v>1</v>
      </c>
      <c r="X711">
        <f t="shared" si="2"/>
        <v>1</v>
      </c>
      <c r="AJ711" s="13"/>
      <c r="AK711" s="14"/>
      <c r="AP711" s="13"/>
      <c r="AQ711" s="14"/>
      <c r="AT711" t="e">
        <f>VLOOKUP(A711,'Repeat TJ List'!A:A,1,FALSE)</f>
        <v>#N/A</v>
      </c>
    </row>
    <row r="712" spans="1:46" ht="13">
      <c r="A712" s="7" t="s">
        <v>1578</v>
      </c>
      <c r="B712" s="78" t="str">
        <f t="shared" si="47"/>
        <v>Zac</v>
      </c>
      <c r="C712" s="78" t="str">
        <f t="shared" si="48"/>
        <v>Reininger</v>
      </c>
      <c r="D712" s="78" t="str">
        <f t="shared" si="49"/>
        <v>reiniza</v>
      </c>
      <c r="E712" s="8">
        <v>42005</v>
      </c>
      <c r="F712" s="9" t="s">
        <v>87</v>
      </c>
      <c r="G712" s="9" t="s">
        <v>91</v>
      </c>
      <c r="H712" s="9" t="s">
        <v>37</v>
      </c>
      <c r="I712" s="9" t="s">
        <v>38</v>
      </c>
      <c r="J712" s="9" t="s">
        <v>39</v>
      </c>
      <c r="K712" s="9" t="s">
        <v>40</v>
      </c>
      <c r="L712" s="9" t="s">
        <v>1579</v>
      </c>
      <c r="M712" s="9">
        <v>22</v>
      </c>
      <c r="N712" s="38">
        <v>42587</v>
      </c>
      <c r="O712" s="32">
        <f t="shared" si="46"/>
        <v>19</v>
      </c>
      <c r="P712" s="9">
        <v>643617</v>
      </c>
      <c r="Q712" s="9">
        <v>15285</v>
      </c>
      <c r="R712" s="7"/>
      <c r="S712" s="9">
        <v>10</v>
      </c>
      <c r="T712" s="12">
        <v>9.6669999999999998</v>
      </c>
      <c r="U712" s="32">
        <v>1</v>
      </c>
      <c r="V712">
        <f t="shared" si="0"/>
        <v>2015</v>
      </c>
      <c r="W712">
        <f t="shared" si="1"/>
        <v>1</v>
      </c>
      <c r="X712">
        <f t="shared" si="2"/>
        <v>1</v>
      </c>
      <c r="AJ712" s="13"/>
      <c r="AK712" s="14"/>
      <c r="AP712" s="13"/>
      <c r="AQ712" s="14"/>
      <c r="AT712" t="e">
        <f>VLOOKUP(A712,'Repeat TJ List'!A:A,1,FALSE)</f>
        <v>#N/A</v>
      </c>
    </row>
    <row r="713" spans="1:46" ht="13">
      <c r="A713" s="7" t="s">
        <v>1580</v>
      </c>
      <c r="B713" s="78" t="str">
        <f t="shared" si="47"/>
        <v>Andres</v>
      </c>
      <c r="C713" s="78" t="str">
        <f t="shared" si="48"/>
        <v>Machado</v>
      </c>
      <c r="D713" s="78" t="str">
        <f t="shared" si="49"/>
        <v>machaan</v>
      </c>
      <c r="E713" s="8">
        <v>42005</v>
      </c>
      <c r="F713" s="9" t="s">
        <v>329</v>
      </c>
      <c r="G713" s="9" t="s">
        <v>128</v>
      </c>
      <c r="H713" s="9" t="s">
        <v>37</v>
      </c>
      <c r="I713" s="9" t="s">
        <v>38</v>
      </c>
      <c r="J713" s="9" t="s">
        <v>150</v>
      </c>
      <c r="K713" s="9"/>
      <c r="L713" s="9"/>
      <c r="M713" s="9">
        <v>22</v>
      </c>
      <c r="N713" s="38">
        <v>42980</v>
      </c>
      <c r="O713" s="32">
        <f t="shared" si="46"/>
        <v>32</v>
      </c>
      <c r="P713" s="9">
        <v>600921</v>
      </c>
      <c r="Q713" s="9">
        <v>14681</v>
      </c>
      <c r="R713" s="7"/>
      <c r="S713" s="9">
        <v>2</v>
      </c>
      <c r="T713" s="12">
        <v>3.6669999999999998</v>
      </c>
      <c r="U713" s="9">
        <v>1</v>
      </c>
      <c r="V713">
        <f t="shared" si="0"/>
        <v>2015</v>
      </c>
      <c r="W713">
        <f t="shared" si="1"/>
        <v>1</v>
      </c>
      <c r="X713">
        <f t="shared" si="2"/>
        <v>1</v>
      </c>
      <c r="AJ713" s="13"/>
      <c r="AK713" s="14"/>
      <c r="AP713" s="13"/>
      <c r="AQ713" s="14"/>
      <c r="AT713" t="e">
        <f>VLOOKUP(A713,'Repeat TJ List'!A:A,1,FALSE)</f>
        <v>#N/A</v>
      </c>
    </row>
    <row r="714" spans="1:46" ht="13">
      <c r="A714" s="7" t="s">
        <v>1581</v>
      </c>
      <c r="B714" s="78" t="str">
        <f t="shared" si="47"/>
        <v>Sam</v>
      </c>
      <c r="C714" s="78" t="str">
        <f t="shared" si="48"/>
        <v>Lewis</v>
      </c>
      <c r="D714" s="78" t="str">
        <f t="shared" si="49"/>
        <v>lewissa</v>
      </c>
      <c r="E714" s="8">
        <v>42005</v>
      </c>
      <c r="F714" s="9" t="s">
        <v>329</v>
      </c>
      <c r="G714" s="9" t="s">
        <v>128</v>
      </c>
      <c r="H714" s="9" t="s">
        <v>37</v>
      </c>
      <c r="I714" s="9" t="s">
        <v>38</v>
      </c>
      <c r="J714" s="9" t="s">
        <v>39</v>
      </c>
      <c r="K714" s="9" t="s">
        <v>101</v>
      </c>
      <c r="L714" s="9" t="s">
        <v>1582</v>
      </c>
      <c r="M714" s="9">
        <v>23</v>
      </c>
      <c r="N714" s="38">
        <v>42539</v>
      </c>
      <c r="O714" s="32">
        <f t="shared" si="46"/>
        <v>18</v>
      </c>
      <c r="P714" s="9">
        <v>625974</v>
      </c>
      <c r="Q714" s="9" t="s">
        <v>1583</v>
      </c>
      <c r="R714" s="7"/>
      <c r="S714" s="9">
        <v>0</v>
      </c>
      <c r="T714" s="12">
        <v>0</v>
      </c>
      <c r="U714" s="32">
        <v>1</v>
      </c>
      <c r="V714">
        <f t="shared" si="0"/>
        <v>2015</v>
      </c>
      <c r="W714">
        <f t="shared" si="1"/>
        <v>1</v>
      </c>
      <c r="X714">
        <f t="shared" si="2"/>
        <v>1</v>
      </c>
      <c r="AJ714" s="13"/>
      <c r="AK714" s="14"/>
      <c r="AP714" s="13"/>
      <c r="AQ714" s="14"/>
      <c r="AT714" t="e">
        <f>VLOOKUP(A714,'Repeat TJ List'!A:A,1,FALSE)</f>
        <v>#N/A</v>
      </c>
    </row>
    <row r="715" spans="1:46" ht="13">
      <c r="A715" s="7" t="s">
        <v>1584</v>
      </c>
      <c r="B715" s="78" t="str">
        <f t="shared" si="47"/>
        <v>Matt</v>
      </c>
      <c r="C715" s="78" t="str">
        <f t="shared" si="48"/>
        <v>Wynne</v>
      </c>
      <c r="D715" s="78" t="str">
        <f t="shared" si="49"/>
        <v>wynnema</v>
      </c>
      <c r="E715" s="8">
        <v>42005</v>
      </c>
      <c r="F715" s="9" t="s">
        <v>329</v>
      </c>
      <c r="G715" s="9" t="s">
        <v>63</v>
      </c>
      <c r="H715" s="9" t="s">
        <v>37</v>
      </c>
      <c r="I715" s="9" t="s">
        <v>38</v>
      </c>
      <c r="J715" s="9" t="s">
        <v>39</v>
      </c>
      <c r="K715" s="9" t="s">
        <v>58</v>
      </c>
      <c r="L715" s="9" t="s">
        <v>1585</v>
      </c>
      <c r="M715" s="9">
        <v>21</v>
      </c>
      <c r="N715" s="38">
        <v>42544</v>
      </c>
      <c r="O715" s="32">
        <f t="shared" si="46"/>
        <v>18</v>
      </c>
      <c r="P715" s="9">
        <v>670588</v>
      </c>
      <c r="Q715" s="9" t="s">
        <v>1586</v>
      </c>
      <c r="R715" s="7"/>
      <c r="S715" s="9">
        <v>0</v>
      </c>
      <c r="T715" s="12">
        <v>0</v>
      </c>
      <c r="U715" s="9">
        <v>1</v>
      </c>
      <c r="V715">
        <f t="shared" si="0"/>
        <v>2015</v>
      </c>
      <c r="W715">
        <f t="shared" si="1"/>
        <v>1</v>
      </c>
      <c r="X715">
        <f t="shared" si="2"/>
        <v>1</v>
      </c>
      <c r="AJ715" s="13"/>
      <c r="AK715" s="14"/>
      <c r="AP715" s="13"/>
      <c r="AQ715" s="14"/>
      <c r="AT715" t="e">
        <f>VLOOKUP(A715,'Repeat TJ List'!A:A,1,FALSE)</f>
        <v>#N/A</v>
      </c>
    </row>
    <row r="716" spans="1:46" ht="13">
      <c r="A716" s="7" t="s">
        <v>1587</v>
      </c>
      <c r="B716" s="78" t="str">
        <f t="shared" si="47"/>
        <v>Cesar</v>
      </c>
      <c r="C716" s="78" t="str">
        <f t="shared" si="48"/>
        <v>Araujo</v>
      </c>
      <c r="D716" s="78" t="str">
        <f t="shared" si="49"/>
        <v>araujce</v>
      </c>
      <c r="E716" s="8">
        <v>42005</v>
      </c>
      <c r="F716" s="9" t="s">
        <v>35</v>
      </c>
      <c r="G716" s="9" t="s">
        <v>128</v>
      </c>
      <c r="H716" s="9" t="s">
        <v>37</v>
      </c>
      <c r="I716" s="9" t="s">
        <v>38</v>
      </c>
      <c r="J716" s="9" t="s">
        <v>150</v>
      </c>
      <c r="K716" s="9"/>
      <c r="L716" s="9"/>
      <c r="M716" s="9">
        <v>18</v>
      </c>
      <c r="N716" s="38"/>
      <c r="O716" s="32" t="str">
        <f t="shared" si="46"/>
        <v/>
      </c>
      <c r="P716" s="9">
        <v>650650</v>
      </c>
      <c r="Q716" s="9" t="s">
        <v>1588</v>
      </c>
      <c r="R716" s="7"/>
      <c r="S716" s="9">
        <v>0</v>
      </c>
      <c r="T716" s="12">
        <v>0</v>
      </c>
      <c r="U716" s="9">
        <v>0</v>
      </c>
      <c r="V716">
        <f t="shared" si="0"/>
        <v>2015</v>
      </c>
      <c r="W716">
        <f t="shared" si="1"/>
        <v>1</v>
      </c>
      <c r="X716">
        <f t="shared" si="2"/>
        <v>1</v>
      </c>
      <c r="AJ716" s="13"/>
      <c r="AK716" s="14"/>
      <c r="AP716" s="13"/>
      <c r="AQ716" s="14"/>
      <c r="AT716" t="e">
        <f>VLOOKUP(A716,'Repeat TJ List'!A:A,1,FALSE)</f>
        <v>#N/A</v>
      </c>
    </row>
    <row r="717" spans="1:46" ht="13">
      <c r="A717" s="7" t="s">
        <v>1589</v>
      </c>
      <c r="B717" s="78" t="str">
        <f t="shared" si="47"/>
        <v>Ryan</v>
      </c>
      <c r="C717" s="78" t="str">
        <f t="shared" si="48"/>
        <v>Etsell</v>
      </c>
      <c r="D717" s="78" t="str">
        <f t="shared" si="49"/>
        <v>etselry</v>
      </c>
      <c r="E717" s="8">
        <v>42005</v>
      </c>
      <c r="F717" s="9" t="s">
        <v>35</v>
      </c>
      <c r="G717" s="9" t="s">
        <v>91</v>
      </c>
      <c r="H717" s="9" t="s">
        <v>37</v>
      </c>
      <c r="I717" s="9" t="s">
        <v>38</v>
      </c>
      <c r="J717" s="9" t="s">
        <v>39</v>
      </c>
      <c r="K717" s="9" t="s">
        <v>110</v>
      </c>
      <c r="L717" s="9" t="s">
        <v>667</v>
      </c>
      <c r="M717" s="9">
        <v>23</v>
      </c>
      <c r="N717" s="38"/>
      <c r="O717" s="32" t="str">
        <f t="shared" si="46"/>
        <v/>
      </c>
      <c r="P717" s="9">
        <v>621163</v>
      </c>
      <c r="Q717" s="9" t="s">
        <v>1590</v>
      </c>
      <c r="R717" s="7"/>
      <c r="S717" s="9">
        <v>0</v>
      </c>
      <c r="T717" s="12">
        <v>0</v>
      </c>
      <c r="U717" s="9">
        <v>0</v>
      </c>
      <c r="V717">
        <f t="shared" si="0"/>
        <v>2015</v>
      </c>
      <c r="W717">
        <f t="shared" si="1"/>
        <v>1</v>
      </c>
      <c r="X717">
        <f t="shared" si="2"/>
        <v>1</v>
      </c>
      <c r="AJ717" s="13"/>
      <c r="AK717" s="14"/>
      <c r="AP717" s="13"/>
      <c r="AQ717" s="14"/>
      <c r="AT717" t="e">
        <f>VLOOKUP(A717,'Repeat TJ List'!A:A,1,FALSE)</f>
        <v>#N/A</v>
      </c>
    </row>
    <row r="718" spans="1:46" ht="13">
      <c r="A718" s="7" t="s">
        <v>1591</v>
      </c>
      <c r="B718" s="78" t="str">
        <f t="shared" si="47"/>
        <v>Reza</v>
      </c>
      <c r="C718" s="78" t="str">
        <f t="shared" si="48"/>
        <v>Aleaziz</v>
      </c>
      <c r="D718" s="78" t="str">
        <f t="shared" si="49"/>
        <v>aleazre</v>
      </c>
      <c r="E718" s="8">
        <v>42005</v>
      </c>
      <c r="F718" s="9" t="s">
        <v>306</v>
      </c>
      <c r="G718" s="9" t="s">
        <v>63</v>
      </c>
      <c r="H718" s="9" t="s">
        <v>37</v>
      </c>
      <c r="I718" s="9" t="s">
        <v>38</v>
      </c>
      <c r="J718" s="9" t="s">
        <v>39</v>
      </c>
      <c r="K718" s="9" t="s">
        <v>64</v>
      </c>
      <c r="L718" s="9" t="s">
        <v>1592</v>
      </c>
      <c r="M718" s="9">
        <v>19</v>
      </c>
      <c r="N718" s="38">
        <v>43282</v>
      </c>
      <c r="O718" s="32">
        <f t="shared" si="46"/>
        <v>42</v>
      </c>
      <c r="P718" s="9">
        <v>641300</v>
      </c>
      <c r="Q718" s="9" t="s">
        <v>1593</v>
      </c>
      <c r="R718" s="7"/>
      <c r="S718" s="9">
        <v>0</v>
      </c>
      <c r="T718" s="12">
        <v>0</v>
      </c>
      <c r="U718" s="9">
        <v>1</v>
      </c>
      <c r="V718">
        <f t="shared" si="0"/>
        <v>2015</v>
      </c>
      <c r="W718">
        <f t="shared" si="1"/>
        <v>1</v>
      </c>
      <c r="X718">
        <f t="shared" si="2"/>
        <v>1</v>
      </c>
      <c r="AJ718" s="13"/>
      <c r="AK718" s="14"/>
      <c r="AP718" s="13"/>
      <c r="AQ718" s="14"/>
      <c r="AT718" t="e">
        <f>VLOOKUP(A718,'Repeat TJ List'!A:A,1,FALSE)</f>
        <v>#N/A</v>
      </c>
    </row>
    <row r="719" spans="1:46" ht="13">
      <c r="A719" s="7" t="s">
        <v>1594</v>
      </c>
      <c r="B719" s="78" t="str">
        <f t="shared" si="47"/>
        <v>Angel</v>
      </c>
      <c r="C719" s="78" t="str">
        <f t="shared" si="48"/>
        <v>Vasquez</v>
      </c>
      <c r="D719" s="78" t="str">
        <f t="shared" si="49"/>
        <v>vasquan</v>
      </c>
      <c r="E719" s="8">
        <v>42005</v>
      </c>
      <c r="F719" s="9" t="s">
        <v>176</v>
      </c>
      <c r="G719" s="9" t="s">
        <v>128</v>
      </c>
      <c r="H719" s="9" t="s">
        <v>37</v>
      </c>
      <c r="I719" s="9" t="s">
        <v>38</v>
      </c>
      <c r="J719" s="9" t="s">
        <v>108</v>
      </c>
      <c r="K719" s="9"/>
      <c r="L719" s="9"/>
      <c r="M719" s="9">
        <v>21</v>
      </c>
      <c r="N719" s="38">
        <v>42893</v>
      </c>
      <c r="O719" s="32">
        <f t="shared" si="46"/>
        <v>29</v>
      </c>
      <c r="P719" s="9">
        <v>650833</v>
      </c>
      <c r="Q719" s="9" t="s">
        <v>1595</v>
      </c>
      <c r="R719" s="7"/>
      <c r="S719" s="9">
        <v>0</v>
      </c>
      <c r="T719" s="12">
        <v>0</v>
      </c>
      <c r="U719" s="9">
        <v>1</v>
      </c>
      <c r="V719">
        <f t="shared" si="0"/>
        <v>2015</v>
      </c>
      <c r="W719">
        <f t="shared" si="1"/>
        <v>1</v>
      </c>
      <c r="X719">
        <f t="shared" si="2"/>
        <v>1</v>
      </c>
      <c r="AJ719" s="13"/>
      <c r="AK719" s="14"/>
      <c r="AP719" s="13"/>
      <c r="AQ719" s="14"/>
      <c r="AT719" t="e">
        <f>VLOOKUP(A719,'Repeat TJ List'!A:A,1,FALSE)</f>
        <v>#N/A</v>
      </c>
    </row>
    <row r="720" spans="1:46" ht="13">
      <c r="A720" s="7" t="s">
        <v>1596</v>
      </c>
      <c r="B720" s="78" t="str">
        <f t="shared" si="47"/>
        <v>Yerry</v>
      </c>
      <c r="C720" s="78" t="str">
        <f t="shared" si="48"/>
        <v>De Los Santos</v>
      </c>
      <c r="D720" s="78" t="str">
        <f t="shared" si="49"/>
        <v>de loye</v>
      </c>
      <c r="E720" s="15">
        <v>42005</v>
      </c>
      <c r="F720" s="9" t="s">
        <v>176</v>
      </c>
      <c r="G720" s="9" t="s">
        <v>128</v>
      </c>
      <c r="H720" s="9" t="s">
        <v>37</v>
      </c>
      <c r="I720" s="9" t="s">
        <v>38</v>
      </c>
      <c r="J720" s="9" t="s">
        <v>108</v>
      </c>
      <c r="K720" s="9"/>
      <c r="L720" s="9"/>
      <c r="M720" s="9">
        <v>17</v>
      </c>
      <c r="N720" s="38">
        <v>42903</v>
      </c>
      <c r="O720" s="32">
        <f t="shared" si="46"/>
        <v>30</v>
      </c>
      <c r="P720" s="9">
        <v>660787</v>
      </c>
      <c r="Q720" s="9" t="s">
        <v>1597</v>
      </c>
      <c r="R720" s="7"/>
      <c r="S720" s="9">
        <v>0</v>
      </c>
      <c r="T720" s="12">
        <v>0</v>
      </c>
      <c r="U720" s="9">
        <v>1</v>
      </c>
      <c r="V720">
        <f t="shared" si="0"/>
        <v>2015</v>
      </c>
      <c r="W720">
        <f t="shared" si="1"/>
        <v>1</v>
      </c>
      <c r="X720">
        <f t="shared" si="2"/>
        <v>1</v>
      </c>
      <c r="AJ720" s="13"/>
      <c r="AK720" s="14"/>
      <c r="AP720" s="13"/>
      <c r="AQ720" s="14"/>
      <c r="AT720" t="e">
        <f>VLOOKUP(A720,'Repeat TJ List'!A:A,1,FALSE)</f>
        <v>#N/A</v>
      </c>
    </row>
    <row r="721" spans="1:46" ht="13">
      <c r="A721" s="7" t="s">
        <v>1598</v>
      </c>
      <c r="B721" s="78" t="str">
        <f t="shared" si="47"/>
        <v>Reid</v>
      </c>
      <c r="C721" s="78" t="str">
        <f t="shared" si="48"/>
        <v>Morgan</v>
      </c>
      <c r="D721" s="78" t="str">
        <f t="shared" si="49"/>
        <v>morgare</v>
      </c>
      <c r="E721" s="15">
        <v>42005</v>
      </c>
      <c r="F721" s="9" t="s">
        <v>100</v>
      </c>
      <c r="G721" s="9" t="s">
        <v>158</v>
      </c>
      <c r="H721" s="9" t="s">
        <v>37</v>
      </c>
      <c r="I721" s="9" t="s">
        <v>38</v>
      </c>
      <c r="J721" s="9" t="s">
        <v>39</v>
      </c>
      <c r="K721" s="9" t="s">
        <v>40</v>
      </c>
      <c r="L721" s="9" t="s">
        <v>1599</v>
      </c>
      <c r="M721" s="9">
        <v>18</v>
      </c>
      <c r="N721" s="38">
        <v>43630</v>
      </c>
      <c r="O721" s="32">
        <f t="shared" si="46"/>
        <v>53</v>
      </c>
      <c r="P721" s="9">
        <v>681539</v>
      </c>
      <c r="Q721" s="9" t="s">
        <v>1600</v>
      </c>
      <c r="R721" s="7"/>
      <c r="S721" s="9">
        <v>0</v>
      </c>
      <c r="T721" s="12">
        <v>0</v>
      </c>
      <c r="U721" s="9">
        <v>1</v>
      </c>
      <c r="V721">
        <f t="shared" si="0"/>
        <v>2015</v>
      </c>
      <c r="W721">
        <f t="shared" si="1"/>
        <v>1</v>
      </c>
      <c r="X721">
        <f t="shared" si="2"/>
        <v>1</v>
      </c>
      <c r="AJ721" s="13"/>
      <c r="AK721" s="14"/>
      <c r="AP721" s="13"/>
      <c r="AQ721" s="14"/>
      <c r="AT721" t="e">
        <f>VLOOKUP(A721,'Repeat TJ List'!A:A,1,FALSE)</f>
        <v>#N/A</v>
      </c>
    </row>
    <row r="722" spans="1:46" ht="13">
      <c r="A722" s="7" t="s">
        <v>1601</v>
      </c>
      <c r="B722" s="78" t="str">
        <f t="shared" si="47"/>
        <v>Caleb</v>
      </c>
      <c r="C722" s="78" t="str">
        <f t="shared" si="48"/>
        <v>Simpson</v>
      </c>
      <c r="D722" s="78" t="str">
        <f t="shared" si="49"/>
        <v>simpsca</v>
      </c>
      <c r="E722" s="15">
        <v>42005</v>
      </c>
      <c r="F722" s="9" t="s">
        <v>78</v>
      </c>
      <c r="G722" s="9" t="s">
        <v>128</v>
      </c>
      <c r="H722" s="9" t="s">
        <v>37</v>
      </c>
      <c r="I722" s="9" t="s">
        <v>38</v>
      </c>
      <c r="J722" s="9" t="s">
        <v>39</v>
      </c>
      <c r="K722" s="9" t="s">
        <v>122</v>
      </c>
      <c r="L722" s="9" t="s">
        <v>1602</v>
      </c>
      <c r="M722" s="9">
        <v>23</v>
      </c>
      <c r="N722" s="38">
        <v>42538</v>
      </c>
      <c r="O722" s="32">
        <f t="shared" si="46"/>
        <v>18</v>
      </c>
      <c r="P722" s="9">
        <v>643539</v>
      </c>
      <c r="Q722" s="9" t="s">
        <v>1603</v>
      </c>
      <c r="R722" s="7"/>
      <c r="S722" s="9">
        <v>0</v>
      </c>
      <c r="T722" s="12">
        <v>0</v>
      </c>
      <c r="U722" s="9">
        <v>1</v>
      </c>
      <c r="V722">
        <f t="shared" si="0"/>
        <v>2015</v>
      </c>
      <c r="W722">
        <f t="shared" si="1"/>
        <v>1</v>
      </c>
      <c r="X722">
        <f t="shared" si="2"/>
        <v>1</v>
      </c>
      <c r="AC722" s="15">
        <v>42538</v>
      </c>
      <c r="AJ722" s="13"/>
      <c r="AK722" s="14"/>
      <c r="AP722" s="13"/>
      <c r="AQ722" s="14"/>
      <c r="AT722" t="e">
        <f>VLOOKUP(A722,'Repeat TJ List'!A:A,1,FALSE)</f>
        <v>#N/A</v>
      </c>
    </row>
    <row r="723" spans="1:46" ht="13">
      <c r="A723" s="7" t="s">
        <v>1604</v>
      </c>
      <c r="B723" s="78" t="str">
        <f t="shared" si="47"/>
        <v>Eric</v>
      </c>
      <c r="C723" s="78" t="str">
        <f t="shared" si="48"/>
        <v>Lex</v>
      </c>
      <c r="D723" s="78" t="str">
        <f t="shared" si="49"/>
        <v>lexer</v>
      </c>
      <c r="E723" s="15">
        <v>42005</v>
      </c>
      <c r="F723" s="9" t="s">
        <v>57</v>
      </c>
      <c r="G723" s="9" t="s">
        <v>63</v>
      </c>
      <c r="H723" s="9" t="s">
        <v>37</v>
      </c>
      <c r="I723" s="9" t="s">
        <v>38</v>
      </c>
      <c r="J723" s="9" t="s">
        <v>39</v>
      </c>
      <c r="K723" s="9" t="s">
        <v>45</v>
      </c>
      <c r="L723" s="9" t="s">
        <v>695</v>
      </c>
      <c r="M723" s="9">
        <v>19</v>
      </c>
      <c r="N723" s="38">
        <v>43644</v>
      </c>
      <c r="O723" s="32">
        <f t="shared" si="46"/>
        <v>54</v>
      </c>
      <c r="P723" s="9">
        <v>687950</v>
      </c>
      <c r="Q723" s="9" t="s">
        <v>1605</v>
      </c>
      <c r="R723" s="7"/>
      <c r="S723" s="9">
        <v>0</v>
      </c>
      <c r="T723" s="12">
        <v>0</v>
      </c>
      <c r="U723" s="9">
        <v>1</v>
      </c>
      <c r="V723">
        <f t="shared" si="0"/>
        <v>2015</v>
      </c>
      <c r="W723">
        <f t="shared" si="1"/>
        <v>1</v>
      </c>
      <c r="X723">
        <f t="shared" si="2"/>
        <v>1</v>
      </c>
      <c r="AJ723" s="13"/>
      <c r="AK723" s="14"/>
      <c r="AP723" s="13"/>
      <c r="AQ723" s="14"/>
      <c r="AT723" t="e">
        <f>VLOOKUP(A723,'Repeat TJ List'!A:A,1,FALSE)</f>
        <v>#N/A</v>
      </c>
    </row>
    <row r="724" spans="1:46" ht="13">
      <c r="A724" s="7" t="s">
        <v>1606</v>
      </c>
      <c r="B724" s="78" t="str">
        <f t="shared" si="47"/>
        <v>Nicholas</v>
      </c>
      <c r="C724" s="78" t="str">
        <f t="shared" si="48"/>
        <v>Sawyer</v>
      </c>
      <c r="D724" s="78" t="str">
        <f t="shared" si="49"/>
        <v>sawyeni</v>
      </c>
      <c r="E724" s="8">
        <v>42005</v>
      </c>
      <c r="F724" s="9" t="s">
        <v>257</v>
      </c>
      <c r="G724" s="9" t="s">
        <v>91</v>
      </c>
      <c r="H724" s="9" t="s">
        <v>37</v>
      </c>
      <c r="I724" s="9" t="s">
        <v>38</v>
      </c>
      <c r="J724" s="9" t="s">
        <v>39</v>
      </c>
      <c r="K724" s="9" t="s">
        <v>40</v>
      </c>
      <c r="L724" s="9" t="s">
        <v>142</v>
      </c>
      <c r="M724" s="9">
        <v>23</v>
      </c>
      <c r="N724" s="38">
        <v>42511</v>
      </c>
      <c r="O724" s="32">
        <f t="shared" si="46"/>
        <v>17</v>
      </c>
      <c r="P724" s="9">
        <v>595397</v>
      </c>
      <c r="Q724" s="9" t="s">
        <v>1607</v>
      </c>
      <c r="R724" s="7"/>
      <c r="S724" s="9">
        <v>0</v>
      </c>
      <c r="T724" s="12">
        <v>0</v>
      </c>
      <c r="U724" s="9">
        <v>1</v>
      </c>
      <c r="V724">
        <f t="shared" si="0"/>
        <v>2015</v>
      </c>
      <c r="W724">
        <f t="shared" si="1"/>
        <v>1</v>
      </c>
      <c r="X724">
        <f t="shared" si="2"/>
        <v>1</v>
      </c>
      <c r="AJ724" s="13"/>
      <c r="AK724" s="14"/>
      <c r="AP724" s="13"/>
      <c r="AQ724" s="14"/>
      <c r="AT724" t="e">
        <f>VLOOKUP(A724,'Repeat TJ List'!A:A,1,FALSE)</f>
        <v>#N/A</v>
      </c>
    </row>
    <row r="725" spans="1:46" ht="13">
      <c r="A725" s="7" t="s">
        <v>1608</v>
      </c>
      <c r="B725" s="78" t="str">
        <f t="shared" si="47"/>
        <v>Nicholas</v>
      </c>
      <c r="C725" s="78" t="str">
        <f t="shared" si="48"/>
        <v>Padilla</v>
      </c>
      <c r="D725" s="78" t="str">
        <f t="shared" si="49"/>
        <v>padilni</v>
      </c>
      <c r="E725" s="8">
        <v>42005</v>
      </c>
      <c r="F725" s="9" t="s">
        <v>257</v>
      </c>
      <c r="G725" s="9" t="s">
        <v>63</v>
      </c>
      <c r="H725" s="9" t="s">
        <v>37</v>
      </c>
      <c r="I725" s="9" t="s">
        <v>38</v>
      </c>
      <c r="J725" s="9" t="s">
        <v>39</v>
      </c>
      <c r="K725" s="9" t="s">
        <v>101</v>
      </c>
      <c r="L725" s="9" t="s">
        <v>541</v>
      </c>
      <c r="M725" s="9">
        <v>18</v>
      </c>
      <c r="N725" s="38">
        <v>42574</v>
      </c>
      <c r="O725" s="32">
        <f t="shared" si="46"/>
        <v>19</v>
      </c>
      <c r="P725" s="9">
        <v>656820</v>
      </c>
      <c r="Q725" s="9" t="s">
        <v>1609</v>
      </c>
      <c r="R725" s="7"/>
      <c r="S725" s="9">
        <v>0</v>
      </c>
      <c r="T725" s="12">
        <v>0</v>
      </c>
      <c r="U725" s="32">
        <v>1</v>
      </c>
      <c r="V725">
        <f t="shared" si="0"/>
        <v>2015</v>
      </c>
      <c r="W725">
        <f t="shared" si="1"/>
        <v>1</v>
      </c>
      <c r="X725">
        <f t="shared" si="2"/>
        <v>1</v>
      </c>
      <c r="AJ725" s="13"/>
      <c r="AK725" s="14"/>
      <c r="AP725" s="13"/>
      <c r="AQ725" s="14"/>
      <c r="AT725" t="e">
        <f>VLOOKUP(A725,'Repeat TJ List'!A:A,1,FALSE)</f>
        <v>#N/A</v>
      </c>
    </row>
    <row r="726" spans="1:46" ht="13">
      <c r="A726" s="16" t="s">
        <v>1610</v>
      </c>
      <c r="B726" s="78" t="str">
        <f t="shared" si="47"/>
        <v>Greg</v>
      </c>
      <c r="C726" s="78" t="str">
        <f t="shared" si="48"/>
        <v>Williams</v>
      </c>
      <c r="D726" s="78" t="str">
        <f t="shared" si="49"/>
        <v>willigr</v>
      </c>
      <c r="E726" s="29">
        <v>42005</v>
      </c>
      <c r="F726" s="18" t="s">
        <v>211</v>
      </c>
      <c r="G726" s="30" t="s">
        <v>128</v>
      </c>
      <c r="H726" s="18" t="s">
        <v>37</v>
      </c>
      <c r="I726" s="18" t="s">
        <v>53</v>
      </c>
      <c r="J726" s="18" t="s">
        <v>39</v>
      </c>
      <c r="K726" s="18" t="s">
        <v>253</v>
      </c>
      <c r="L726" s="18" t="s">
        <v>465</v>
      </c>
      <c r="M726" s="30">
        <v>25</v>
      </c>
      <c r="N726" s="38">
        <v>42495</v>
      </c>
      <c r="O726" s="32">
        <f t="shared" si="46"/>
        <v>16</v>
      </c>
      <c r="P726" s="18">
        <v>543927</v>
      </c>
      <c r="Q726" s="18" t="s">
        <v>1611</v>
      </c>
      <c r="R726" s="34" t="s">
        <v>191</v>
      </c>
      <c r="S726" s="9">
        <v>0</v>
      </c>
      <c r="T726" s="12">
        <v>0</v>
      </c>
      <c r="U726" s="9">
        <v>1</v>
      </c>
      <c r="V726">
        <f t="shared" si="0"/>
        <v>2015</v>
      </c>
      <c r="W726">
        <f t="shared" si="1"/>
        <v>1</v>
      </c>
      <c r="X726">
        <f t="shared" si="2"/>
        <v>1</v>
      </c>
      <c r="AJ726" s="13"/>
      <c r="AK726" s="14"/>
      <c r="AP726" s="13"/>
      <c r="AQ726" s="14"/>
      <c r="AT726" t="str">
        <f>VLOOKUP(A726,'Repeat TJ List'!A:A,1,FALSE)</f>
        <v>Greg Williams</v>
      </c>
    </row>
    <row r="727" spans="1:46" ht="13">
      <c r="A727" s="7" t="s">
        <v>1612</v>
      </c>
      <c r="B727" s="78" t="str">
        <f t="shared" si="47"/>
        <v>Lucas</v>
      </c>
      <c r="C727" s="78" t="str">
        <f t="shared" si="48"/>
        <v>Knowles</v>
      </c>
      <c r="D727" s="78" t="str">
        <f t="shared" si="49"/>
        <v>knowllu</v>
      </c>
      <c r="E727" s="15">
        <v>42005</v>
      </c>
      <c r="F727" s="9" t="s">
        <v>317</v>
      </c>
      <c r="G727" s="9" t="s">
        <v>158</v>
      </c>
      <c r="H727" s="9" t="s">
        <v>37</v>
      </c>
      <c r="I727" s="9" t="s">
        <v>53</v>
      </c>
      <c r="J727" s="9" t="s">
        <v>39</v>
      </c>
      <c r="K727" s="9" t="s">
        <v>1613</v>
      </c>
      <c r="L727" s="9" t="s">
        <v>1614</v>
      </c>
      <c r="M727" s="9">
        <v>16</v>
      </c>
      <c r="N727" s="38">
        <v>43669</v>
      </c>
      <c r="O727" s="32">
        <f t="shared" si="46"/>
        <v>55</v>
      </c>
      <c r="P727" s="9">
        <v>686731</v>
      </c>
      <c r="Q727" s="9" t="s">
        <v>1615</v>
      </c>
      <c r="R727" s="7"/>
      <c r="S727" s="9">
        <v>0</v>
      </c>
      <c r="T727" s="12">
        <v>0</v>
      </c>
      <c r="U727" s="9">
        <v>1</v>
      </c>
      <c r="V727">
        <f t="shared" si="0"/>
        <v>2015</v>
      </c>
      <c r="W727">
        <f t="shared" si="1"/>
        <v>1</v>
      </c>
      <c r="X727">
        <f t="shared" si="2"/>
        <v>1</v>
      </c>
      <c r="AJ727" s="13"/>
      <c r="AK727" s="14"/>
      <c r="AP727" s="13"/>
      <c r="AQ727" s="14"/>
      <c r="AT727" t="e">
        <f>VLOOKUP(A727,'Repeat TJ List'!A:A,1,FALSE)</f>
        <v>#N/A</v>
      </c>
    </row>
    <row r="728" spans="1:46" ht="13">
      <c r="A728" s="7" t="s">
        <v>1616</v>
      </c>
      <c r="B728" s="78" t="str">
        <f t="shared" si="47"/>
        <v>Matt</v>
      </c>
      <c r="C728" s="78" t="str">
        <f t="shared" si="48"/>
        <v>Lloyd</v>
      </c>
      <c r="D728" s="78" t="str">
        <f t="shared" si="49"/>
        <v>lloydma</v>
      </c>
      <c r="E728" s="15">
        <v>41978</v>
      </c>
      <c r="F728" s="9" t="s">
        <v>187</v>
      </c>
      <c r="G728" s="9" t="s">
        <v>158</v>
      </c>
      <c r="H728" s="9" t="s">
        <v>888</v>
      </c>
      <c r="I728" s="9" t="s">
        <v>38</v>
      </c>
      <c r="J728" s="9" t="s">
        <v>161</v>
      </c>
      <c r="K728" s="9"/>
      <c r="L728" s="9"/>
      <c r="M728" s="9">
        <v>18</v>
      </c>
      <c r="N728" s="38">
        <v>43643</v>
      </c>
      <c r="O728" s="32">
        <f t="shared" si="46"/>
        <v>55</v>
      </c>
      <c r="P728" s="9">
        <v>651016</v>
      </c>
      <c r="Q728" s="9" t="s">
        <v>1617</v>
      </c>
      <c r="R728" s="7"/>
      <c r="S728" s="9">
        <v>0</v>
      </c>
      <c r="T728" s="12">
        <v>0</v>
      </c>
      <c r="U728" s="9">
        <v>1</v>
      </c>
      <c r="V728">
        <f t="shared" si="0"/>
        <v>2014</v>
      </c>
      <c r="W728">
        <f t="shared" si="1"/>
        <v>12</v>
      </c>
      <c r="X728">
        <f t="shared" si="2"/>
        <v>5</v>
      </c>
      <c r="AJ728" s="13"/>
      <c r="AK728" s="14"/>
      <c r="AP728" s="13"/>
      <c r="AQ728" s="14"/>
      <c r="AT728" t="e">
        <f>VLOOKUP(A728,'Repeat TJ List'!A:A,1,FALSE)</f>
        <v>#N/A</v>
      </c>
    </row>
    <row r="729" spans="1:46" ht="13">
      <c r="A729" s="7" t="s">
        <v>1618</v>
      </c>
      <c r="B729" s="78" t="str">
        <f t="shared" si="47"/>
        <v>Jason</v>
      </c>
      <c r="C729" s="78" t="str">
        <f t="shared" si="48"/>
        <v>Bilous</v>
      </c>
      <c r="D729" s="78" t="str">
        <f t="shared" si="49"/>
        <v>bilouja</v>
      </c>
      <c r="E729" s="8">
        <v>41944</v>
      </c>
      <c r="F729" s="9" t="s">
        <v>62</v>
      </c>
      <c r="G729" s="9" t="s">
        <v>158</v>
      </c>
      <c r="H729" s="9" t="s">
        <v>37</v>
      </c>
      <c r="I729" s="9" t="s">
        <v>38</v>
      </c>
      <c r="J729" s="9" t="s">
        <v>39</v>
      </c>
      <c r="K729" s="9" t="s">
        <v>335</v>
      </c>
      <c r="L729" s="9" t="s">
        <v>1156</v>
      </c>
      <c r="M729" s="9">
        <v>16</v>
      </c>
      <c r="N729" s="38">
        <v>43271</v>
      </c>
      <c r="O729" s="32">
        <f t="shared" si="46"/>
        <v>44</v>
      </c>
      <c r="P729" s="9">
        <v>663467</v>
      </c>
      <c r="Q729" s="9" t="s">
        <v>1619</v>
      </c>
      <c r="R729" s="7"/>
      <c r="S729" s="9">
        <v>0</v>
      </c>
      <c r="T729" s="12">
        <v>0</v>
      </c>
      <c r="U729" s="9">
        <v>1</v>
      </c>
      <c r="V729">
        <f t="shared" si="0"/>
        <v>2014</v>
      </c>
      <c r="W729">
        <f t="shared" si="1"/>
        <v>11</v>
      </c>
      <c r="X729">
        <f t="shared" si="2"/>
        <v>1</v>
      </c>
      <c r="AJ729" s="13"/>
      <c r="AK729" s="14"/>
      <c r="AP729" s="13"/>
      <c r="AQ729" s="14"/>
      <c r="AT729" t="e">
        <f>VLOOKUP(A729,'Repeat TJ List'!A:A,1,FALSE)</f>
        <v>#N/A</v>
      </c>
    </row>
    <row r="730" spans="1:46" ht="13">
      <c r="A730" s="7" t="s">
        <v>1620</v>
      </c>
      <c r="B730" s="78" t="str">
        <f t="shared" si="47"/>
        <v>Garrett</v>
      </c>
      <c r="C730" s="78" t="str">
        <f t="shared" si="48"/>
        <v>Gould</v>
      </c>
      <c r="D730" s="78" t="str">
        <f t="shared" si="49"/>
        <v>gouldga</v>
      </c>
      <c r="E730" s="8">
        <v>41944</v>
      </c>
      <c r="F730" s="9" t="s">
        <v>306</v>
      </c>
      <c r="G730" s="9" t="s">
        <v>84</v>
      </c>
      <c r="H730" s="9" t="s">
        <v>37</v>
      </c>
      <c r="I730" s="9" t="s">
        <v>38</v>
      </c>
      <c r="J730" s="9" t="s">
        <v>39</v>
      </c>
      <c r="K730" s="9" t="s">
        <v>88</v>
      </c>
      <c r="L730" s="9"/>
      <c r="M730" s="9">
        <v>22</v>
      </c>
      <c r="N730" s="26"/>
      <c r="O730" s="32" t="str">
        <f t="shared" si="46"/>
        <v/>
      </c>
      <c r="P730" s="9">
        <v>545340</v>
      </c>
      <c r="Q730" s="9" t="s">
        <v>1621</v>
      </c>
      <c r="R730" s="7"/>
      <c r="S730" s="9">
        <v>0</v>
      </c>
      <c r="T730" s="12">
        <v>0</v>
      </c>
      <c r="U730" s="9">
        <v>0</v>
      </c>
      <c r="V730">
        <f t="shared" si="0"/>
        <v>2014</v>
      </c>
      <c r="W730">
        <f t="shared" si="1"/>
        <v>11</v>
      </c>
      <c r="X730">
        <f t="shared" si="2"/>
        <v>1</v>
      </c>
      <c r="AJ730" s="13"/>
      <c r="AK730" s="14"/>
      <c r="AP730" s="13"/>
      <c r="AQ730" s="14"/>
      <c r="AT730" t="e">
        <f>VLOOKUP(A730,'Repeat TJ List'!A:A,1,FALSE)</f>
        <v>#N/A</v>
      </c>
    </row>
    <row r="731" spans="1:46" ht="13">
      <c r="A731" s="7" t="s">
        <v>1622</v>
      </c>
      <c r="B731" s="78" t="str">
        <f t="shared" si="47"/>
        <v>Morgan</v>
      </c>
      <c r="C731" s="78" t="str">
        <f t="shared" si="48"/>
        <v>Cooper</v>
      </c>
      <c r="D731" s="78" t="str">
        <f t="shared" si="49"/>
        <v>coopemo</v>
      </c>
      <c r="E731" s="8">
        <v>41944</v>
      </c>
      <c r="F731" s="9" t="s">
        <v>306</v>
      </c>
      <c r="G731" s="9" t="s">
        <v>63</v>
      </c>
      <c r="H731" s="9" t="s">
        <v>37</v>
      </c>
      <c r="I731" s="9" t="s">
        <v>38</v>
      </c>
      <c r="J731" s="9" t="s">
        <v>39</v>
      </c>
      <c r="K731" s="9" t="s">
        <v>40</v>
      </c>
      <c r="L731" s="9" t="s">
        <v>40</v>
      </c>
      <c r="M731" s="9">
        <v>19</v>
      </c>
      <c r="N731" s="11"/>
      <c r="O731" s="32" t="str">
        <f t="shared" ref="O731:O794" si="50">IF(N731&gt;0,ROUND(((N731-E731)/365)*12,0),"")</f>
        <v/>
      </c>
      <c r="P731" s="9">
        <v>668729</v>
      </c>
      <c r="Q731" s="9"/>
      <c r="R731" s="7"/>
      <c r="S731" s="9">
        <v>0</v>
      </c>
      <c r="T731" s="12">
        <v>0</v>
      </c>
      <c r="U731" s="9">
        <v>1</v>
      </c>
      <c r="V731">
        <f t="shared" si="0"/>
        <v>2014</v>
      </c>
      <c r="W731">
        <f t="shared" si="1"/>
        <v>11</v>
      </c>
      <c r="X731">
        <f t="shared" si="2"/>
        <v>1</v>
      </c>
      <c r="AJ731" s="13"/>
      <c r="AK731" s="14"/>
      <c r="AP731" s="13"/>
      <c r="AQ731" s="14"/>
      <c r="AT731" t="e">
        <f>VLOOKUP(A731,'Repeat TJ List'!A:A,1,FALSE)</f>
        <v>#N/A</v>
      </c>
    </row>
    <row r="732" spans="1:46" ht="13">
      <c r="A732" s="7" t="s">
        <v>1623</v>
      </c>
      <c r="B732" s="78" t="str">
        <f t="shared" si="47"/>
        <v>Mason</v>
      </c>
      <c r="C732" s="78" t="str">
        <f t="shared" si="48"/>
        <v>Melotakis</v>
      </c>
      <c r="D732" s="78" t="str">
        <f t="shared" si="49"/>
        <v>melotma</v>
      </c>
      <c r="E732" s="8">
        <v>41926</v>
      </c>
      <c r="F732" s="9" t="s">
        <v>73</v>
      </c>
      <c r="G732" s="9" t="s">
        <v>84</v>
      </c>
      <c r="H732" s="9" t="s">
        <v>37</v>
      </c>
      <c r="I732" s="9" t="s">
        <v>53</v>
      </c>
      <c r="J732" s="9" t="s">
        <v>39</v>
      </c>
      <c r="K732" s="9" t="s">
        <v>40</v>
      </c>
      <c r="L732" s="9" t="s">
        <v>1624</v>
      </c>
      <c r="M732" s="9">
        <v>23</v>
      </c>
      <c r="N732" s="11">
        <v>42468</v>
      </c>
      <c r="O732" s="32">
        <f t="shared" si="50"/>
        <v>18</v>
      </c>
      <c r="P732" s="9">
        <v>608691</v>
      </c>
      <c r="Q732" s="9" t="s">
        <v>1625</v>
      </c>
      <c r="R732" s="7" t="s">
        <v>71</v>
      </c>
      <c r="S732" s="9">
        <v>0</v>
      </c>
      <c r="T732" s="12">
        <v>0</v>
      </c>
      <c r="U732" s="32">
        <v>1</v>
      </c>
      <c r="V732">
        <f t="shared" si="0"/>
        <v>2014</v>
      </c>
      <c r="W732">
        <f t="shared" si="1"/>
        <v>10</v>
      </c>
      <c r="X732">
        <f t="shared" si="2"/>
        <v>14</v>
      </c>
      <c r="AJ732" s="13"/>
      <c r="AK732" s="14"/>
      <c r="AP732" s="13"/>
      <c r="AQ732" s="14"/>
      <c r="AT732" t="e">
        <f>VLOOKUP(A732,'Repeat TJ List'!A:A,1,FALSE)</f>
        <v>#N/A</v>
      </c>
    </row>
    <row r="733" spans="1:46" ht="13">
      <c r="A733" s="7" t="s">
        <v>1626</v>
      </c>
      <c r="B733" s="78" t="str">
        <f t="shared" si="47"/>
        <v>Jeremy</v>
      </c>
      <c r="C733" s="78" t="str">
        <f t="shared" si="48"/>
        <v>Hefner</v>
      </c>
      <c r="D733" s="78" t="str">
        <f t="shared" si="49"/>
        <v>hefneje</v>
      </c>
      <c r="E733" s="8">
        <v>41921</v>
      </c>
      <c r="F733" s="9" t="s">
        <v>70</v>
      </c>
      <c r="G733" s="9" t="s">
        <v>36</v>
      </c>
      <c r="H733" s="26" t="s">
        <v>37</v>
      </c>
      <c r="I733" s="9" t="s">
        <v>38</v>
      </c>
      <c r="J733" s="26" t="s">
        <v>39</v>
      </c>
      <c r="K733" s="9" t="s">
        <v>122</v>
      </c>
      <c r="L733" s="9" t="s">
        <v>1627</v>
      </c>
      <c r="M733" s="9">
        <v>28</v>
      </c>
      <c r="N733" s="26"/>
      <c r="O733" s="32" t="str">
        <f t="shared" si="50"/>
        <v/>
      </c>
      <c r="P733" s="9">
        <v>458550</v>
      </c>
      <c r="Q733" s="9">
        <v>1989</v>
      </c>
      <c r="R733" s="7" t="s">
        <v>139</v>
      </c>
      <c r="S733" s="9">
        <v>0</v>
      </c>
      <c r="T733" s="12">
        <v>0</v>
      </c>
      <c r="U733" s="9">
        <v>0</v>
      </c>
      <c r="V733">
        <f t="shared" si="0"/>
        <v>2014</v>
      </c>
      <c r="W733">
        <f t="shared" si="1"/>
        <v>10</v>
      </c>
      <c r="X733">
        <f t="shared" si="2"/>
        <v>9</v>
      </c>
      <c r="AC733" s="15">
        <v>42333</v>
      </c>
      <c r="AD733" s="15">
        <v>42522</v>
      </c>
      <c r="AE733" s="7" t="s">
        <v>467</v>
      </c>
      <c r="AJ733" s="13"/>
      <c r="AK733" s="14"/>
      <c r="AP733" s="13"/>
      <c r="AQ733" s="14"/>
      <c r="AT733" t="str">
        <f>VLOOKUP(A733,'Repeat TJ List'!A:A,1,FALSE)</f>
        <v>Jeremy Hefner</v>
      </c>
    </row>
    <row r="734" spans="1:46" ht="13">
      <c r="A734" s="7" t="s">
        <v>1628</v>
      </c>
      <c r="B734" s="78" t="str">
        <f t="shared" si="47"/>
        <v>Joan</v>
      </c>
      <c r="C734" s="78" t="str">
        <f t="shared" si="48"/>
        <v>De La Cruz</v>
      </c>
      <c r="D734" s="78" t="str">
        <f t="shared" si="49"/>
        <v>de lajo</v>
      </c>
      <c r="E734" s="8">
        <v>41913</v>
      </c>
      <c r="F734" s="9" t="s">
        <v>127</v>
      </c>
      <c r="G734" s="9" t="s">
        <v>128</v>
      </c>
      <c r="H734" s="9" t="s">
        <v>37</v>
      </c>
      <c r="I734" s="9" t="s">
        <v>53</v>
      </c>
      <c r="J734" s="9" t="s">
        <v>108</v>
      </c>
      <c r="K734" s="9"/>
      <c r="L734" s="9"/>
      <c r="M734" s="9">
        <v>19</v>
      </c>
      <c r="N734" s="38">
        <v>42542</v>
      </c>
      <c r="O734" s="32">
        <f t="shared" si="50"/>
        <v>21</v>
      </c>
      <c r="P734" s="9">
        <v>622340</v>
      </c>
      <c r="Q734" s="9" t="s">
        <v>1629</v>
      </c>
      <c r="R734" s="7"/>
      <c r="S734" s="9">
        <v>0</v>
      </c>
      <c r="T734" s="12">
        <v>0</v>
      </c>
      <c r="U734" s="32">
        <v>1</v>
      </c>
      <c r="V734">
        <f t="shared" si="0"/>
        <v>2014</v>
      </c>
      <c r="W734">
        <f t="shared" si="1"/>
        <v>10</v>
      </c>
      <c r="X734">
        <f t="shared" si="2"/>
        <v>1</v>
      </c>
      <c r="AJ734" s="13"/>
      <c r="AK734" s="14"/>
      <c r="AP734" s="13"/>
      <c r="AQ734" s="14"/>
      <c r="AT734" t="e">
        <f>VLOOKUP(A734,'Repeat TJ List'!A:A,1,FALSE)</f>
        <v>#N/A</v>
      </c>
    </row>
    <row r="735" spans="1:46" ht="13">
      <c r="A735" s="7" t="s">
        <v>1630</v>
      </c>
      <c r="B735" s="78" t="str">
        <f t="shared" si="47"/>
        <v>Jeff</v>
      </c>
      <c r="C735" s="78" t="str">
        <f t="shared" si="48"/>
        <v>Ibarra</v>
      </c>
      <c r="D735" s="78" t="str">
        <f t="shared" si="49"/>
        <v>ibarrje</v>
      </c>
      <c r="E735" s="8">
        <v>41906</v>
      </c>
      <c r="F735" s="9" t="s">
        <v>48</v>
      </c>
      <c r="G735" s="9" t="s">
        <v>84</v>
      </c>
      <c r="H735" s="9" t="s">
        <v>37</v>
      </c>
      <c r="I735" s="9" t="s">
        <v>53</v>
      </c>
      <c r="J735" s="9" t="s">
        <v>39</v>
      </c>
      <c r="K735" s="9" t="s">
        <v>45</v>
      </c>
      <c r="L735" s="9" t="s">
        <v>860</v>
      </c>
      <c r="M735" s="9">
        <v>26</v>
      </c>
      <c r="N735" s="11">
        <v>42463</v>
      </c>
      <c r="O735" s="32">
        <f t="shared" si="50"/>
        <v>18</v>
      </c>
      <c r="P735" s="9">
        <v>572943</v>
      </c>
      <c r="Q735" s="9" t="s">
        <v>1631</v>
      </c>
      <c r="R735" s="7" t="s">
        <v>1632</v>
      </c>
      <c r="S735" s="9">
        <v>0</v>
      </c>
      <c r="T735" s="12">
        <v>0</v>
      </c>
      <c r="U735" s="32">
        <v>1</v>
      </c>
      <c r="V735">
        <f t="shared" si="0"/>
        <v>2014</v>
      </c>
      <c r="W735">
        <f t="shared" si="1"/>
        <v>9</v>
      </c>
      <c r="X735">
        <f t="shared" si="2"/>
        <v>24</v>
      </c>
      <c r="AJ735" s="13"/>
      <c r="AK735" s="14"/>
      <c r="AP735" s="13"/>
      <c r="AQ735" s="14"/>
      <c r="AT735" t="e">
        <f>VLOOKUP(A735,'Repeat TJ List'!A:A,1,FALSE)</f>
        <v>#N/A</v>
      </c>
    </row>
    <row r="736" spans="1:46" ht="13">
      <c r="A736" s="7" t="s">
        <v>1633</v>
      </c>
      <c r="B736" s="78" t="str">
        <f t="shared" si="47"/>
        <v>Mark</v>
      </c>
      <c r="C736" s="78" t="str">
        <f t="shared" si="48"/>
        <v>Clark</v>
      </c>
      <c r="D736" s="78" t="str">
        <f t="shared" si="49"/>
        <v>clarkma</v>
      </c>
      <c r="E736" s="8">
        <v>41906</v>
      </c>
      <c r="F736" s="9" t="s">
        <v>257</v>
      </c>
      <c r="G736" s="9" t="s">
        <v>128</v>
      </c>
      <c r="H736" s="9" t="s">
        <v>330</v>
      </c>
      <c r="I736" s="9" t="s">
        <v>38</v>
      </c>
      <c r="J736" s="9" t="s">
        <v>39</v>
      </c>
      <c r="K736" s="9" t="s">
        <v>689</v>
      </c>
      <c r="L736" s="9"/>
      <c r="M736" s="9">
        <v>18</v>
      </c>
      <c r="N736" s="26"/>
      <c r="O736" s="32" t="str">
        <f t="shared" si="50"/>
        <v/>
      </c>
      <c r="P736" s="9">
        <v>659149</v>
      </c>
      <c r="Q736" s="9" t="s">
        <v>1634</v>
      </c>
      <c r="R736" s="7" t="s">
        <v>463</v>
      </c>
      <c r="S736" s="9">
        <v>0</v>
      </c>
      <c r="T736" s="12">
        <v>0</v>
      </c>
      <c r="U736" s="9">
        <v>0</v>
      </c>
      <c r="V736">
        <f t="shared" si="0"/>
        <v>2014</v>
      </c>
      <c r="W736">
        <f t="shared" si="1"/>
        <v>9</v>
      </c>
      <c r="X736">
        <f t="shared" si="2"/>
        <v>24</v>
      </c>
      <c r="AJ736" s="13"/>
      <c r="AK736" s="14"/>
      <c r="AP736" s="13"/>
      <c r="AQ736" s="14"/>
      <c r="AT736" t="e">
        <f>VLOOKUP(A736,'Repeat TJ List'!A:A,1,FALSE)</f>
        <v>#N/A</v>
      </c>
    </row>
    <row r="737" spans="1:46" ht="13">
      <c r="A737" s="7" t="s">
        <v>1635</v>
      </c>
      <c r="B737" s="78" t="str">
        <f t="shared" si="47"/>
        <v>Jonny</v>
      </c>
      <c r="C737" s="78" t="str">
        <f t="shared" si="48"/>
        <v>Venters</v>
      </c>
      <c r="D737" s="78" t="str">
        <f t="shared" si="49"/>
        <v>ventejo</v>
      </c>
      <c r="E737" s="8">
        <v>41899</v>
      </c>
      <c r="F737" s="9" t="s">
        <v>340</v>
      </c>
      <c r="G737" s="9" t="s">
        <v>36</v>
      </c>
      <c r="H737" s="9" t="s">
        <v>37</v>
      </c>
      <c r="I737" s="9" t="s">
        <v>53</v>
      </c>
      <c r="J737" s="9" t="s">
        <v>39</v>
      </c>
      <c r="K737" s="9" t="s">
        <v>58</v>
      </c>
      <c r="L737" s="9" t="s">
        <v>1636</v>
      </c>
      <c r="M737" s="9">
        <v>29</v>
      </c>
      <c r="N737" s="38">
        <v>43215</v>
      </c>
      <c r="O737" s="32">
        <f t="shared" si="50"/>
        <v>43</v>
      </c>
      <c r="P737" s="9">
        <v>458924</v>
      </c>
      <c r="Q737" s="9">
        <v>7175</v>
      </c>
      <c r="R737" s="7" t="s">
        <v>46</v>
      </c>
      <c r="S737" s="9">
        <v>0</v>
      </c>
      <c r="T737" s="12">
        <v>0</v>
      </c>
      <c r="U737" s="32">
        <v>1</v>
      </c>
      <c r="V737">
        <f t="shared" si="0"/>
        <v>2014</v>
      </c>
      <c r="W737">
        <f t="shared" si="1"/>
        <v>9</v>
      </c>
      <c r="X737">
        <f t="shared" si="2"/>
        <v>17</v>
      </c>
      <c r="AC737" s="15">
        <v>42525</v>
      </c>
      <c r="AD737" s="15">
        <v>42540</v>
      </c>
      <c r="AE737" s="7" t="s">
        <v>1637</v>
      </c>
      <c r="AJ737" s="13"/>
      <c r="AK737" s="14"/>
      <c r="AP737" s="13"/>
      <c r="AQ737" s="14"/>
      <c r="AT737" t="str">
        <f>VLOOKUP(A737,'Repeat TJ List'!A:A,1,FALSE)</f>
        <v>Jonny Venters</v>
      </c>
    </row>
    <row r="738" spans="1:46" ht="13">
      <c r="A738" s="7" t="s">
        <v>1638</v>
      </c>
      <c r="B738" s="78" t="str">
        <f t="shared" si="47"/>
        <v>Matt</v>
      </c>
      <c r="C738" s="78" t="str">
        <f t="shared" si="48"/>
        <v>Whitehouse</v>
      </c>
      <c r="D738" s="78" t="str">
        <f t="shared" si="49"/>
        <v>whitema</v>
      </c>
      <c r="E738" s="8">
        <v>41883</v>
      </c>
      <c r="F738" s="9" t="s">
        <v>234</v>
      </c>
      <c r="G738" s="9" t="s">
        <v>115</v>
      </c>
      <c r="H738" s="9" t="s">
        <v>37</v>
      </c>
      <c r="I738" s="9" t="s">
        <v>53</v>
      </c>
      <c r="J738" s="9" t="s">
        <v>39</v>
      </c>
      <c r="K738" s="9" t="s">
        <v>45</v>
      </c>
      <c r="L738" s="9" t="s">
        <v>1639</v>
      </c>
      <c r="M738" s="9">
        <v>23</v>
      </c>
      <c r="N738" s="11">
        <v>42467</v>
      </c>
      <c r="O738" s="32">
        <f t="shared" si="50"/>
        <v>19</v>
      </c>
      <c r="P738" s="9">
        <v>643605</v>
      </c>
      <c r="Q738" s="9" t="s">
        <v>1640</v>
      </c>
      <c r="S738" s="9">
        <v>0</v>
      </c>
      <c r="T738" s="12">
        <v>0</v>
      </c>
      <c r="U738" s="32">
        <v>1</v>
      </c>
      <c r="V738">
        <f t="shared" si="0"/>
        <v>2014</v>
      </c>
      <c r="W738">
        <f t="shared" si="1"/>
        <v>9</v>
      </c>
      <c r="X738">
        <f t="shared" si="2"/>
        <v>1</v>
      </c>
      <c r="AJ738" s="13"/>
      <c r="AK738" s="14"/>
      <c r="AP738" s="13"/>
      <c r="AQ738" s="14"/>
      <c r="AT738" t="e">
        <f>VLOOKUP(A738,'Repeat TJ List'!A:A,1,FALSE)</f>
        <v>#N/A</v>
      </c>
    </row>
    <row r="739" spans="1:46" ht="13">
      <c r="A739" s="7" t="s">
        <v>1641</v>
      </c>
      <c r="B739" s="78" t="str">
        <f t="shared" si="47"/>
        <v>Matt</v>
      </c>
      <c r="C739" s="78" t="str">
        <f t="shared" si="48"/>
        <v>DeRosier</v>
      </c>
      <c r="D739" s="78" t="str">
        <f t="shared" si="49"/>
        <v>derosma</v>
      </c>
      <c r="E739" s="8">
        <v>41879</v>
      </c>
      <c r="F739" s="9" t="s">
        <v>317</v>
      </c>
      <c r="G739" s="9" t="s">
        <v>165</v>
      </c>
      <c r="H739" s="9" t="s">
        <v>37</v>
      </c>
      <c r="I739" s="9" t="s">
        <v>38</v>
      </c>
      <c r="J739" s="9" t="s">
        <v>39</v>
      </c>
      <c r="K739" s="9" t="s">
        <v>45</v>
      </c>
      <c r="L739" s="9" t="s">
        <v>1642</v>
      </c>
      <c r="M739" s="9">
        <v>19</v>
      </c>
      <c r="N739" s="11">
        <v>42249</v>
      </c>
      <c r="O739" s="32">
        <f t="shared" si="50"/>
        <v>12</v>
      </c>
      <c r="P739" s="9">
        <v>643282</v>
      </c>
      <c r="Q739" s="9" t="s">
        <v>1643</v>
      </c>
      <c r="R739" s="7" t="s">
        <v>1644</v>
      </c>
      <c r="S739" s="9">
        <v>0</v>
      </c>
      <c r="T739" s="12">
        <v>0</v>
      </c>
      <c r="U739" s="32">
        <v>1</v>
      </c>
      <c r="V739">
        <f t="shared" si="0"/>
        <v>2014</v>
      </c>
      <c r="W739">
        <f t="shared" si="1"/>
        <v>8</v>
      </c>
      <c r="X739">
        <f t="shared" si="2"/>
        <v>28</v>
      </c>
      <c r="AJ739" s="13"/>
      <c r="AK739" s="14"/>
      <c r="AP739" s="13"/>
      <c r="AQ739" s="14"/>
      <c r="AT739" t="e">
        <f>VLOOKUP(A739,'Repeat TJ List'!A:A,1,FALSE)</f>
        <v>#N/A</v>
      </c>
    </row>
    <row r="740" spans="1:46" ht="13">
      <c r="A740" s="7" t="s">
        <v>1645</v>
      </c>
      <c r="B740" s="78" t="str">
        <f t="shared" si="47"/>
        <v>Johnny</v>
      </c>
      <c r="C740" s="78" t="str">
        <f t="shared" si="48"/>
        <v>Magliozzi</v>
      </c>
      <c r="D740" s="78" t="str">
        <f t="shared" si="49"/>
        <v>maglijo</v>
      </c>
      <c r="E740" s="8">
        <v>41872</v>
      </c>
      <c r="F740" s="9" t="s">
        <v>70</v>
      </c>
      <c r="G740" s="9" t="s">
        <v>165</v>
      </c>
      <c r="H740" s="9" t="s">
        <v>37</v>
      </c>
      <c r="I740" s="9" t="s">
        <v>38</v>
      </c>
      <c r="J740" s="9" t="s">
        <v>39</v>
      </c>
      <c r="K740" s="9" t="s">
        <v>79</v>
      </c>
      <c r="L740" s="9" t="s">
        <v>58</v>
      </c>
      <c r="M740" s="9">
        <v>22</v>
      </c>
      <c r="N740" s="11">
        <v>42203</v>
      </c>
      <c r="O740" s="32">
        <f t="shared" si="50"/>
        <v>11</v>
      </c>
      <c r="P740" s="9">
        <v>596026</v>
      </c>
      <c r="Q740" s="9" t="s">
        <v>1646</v>
      </c>
      <c r="R740" s="7"/>
      <c r="S740" s="9">
        <v>0</v>
      </c>
      <c r="T740" s="12">
        <v>0</v>
      </c>
      <c r="U740" s="32">
        <v>1</v>
      </c>
      <c r="V740">
        <f t="shared" si="0"/>
        <v>2014</v>
      </c>
      <c r="W740">
        <f t="shared" si="1"/>
        <v>8</v>
      </c>
      <c r="X740">
        <f t="shared" si="2"/>
        <v>21</v>
      </c>
      <c r="AJ740" s="13"/>
      <c r="AK740" s="14"/>
      <c r="AP740" s="13"/>
      <c r="AQ740" s="14"/>
      <c r="AT740" t="e">
        <f>VLOOKUP(A740,'Repeat TJ List'!A:A,1,FALSE)</f>
        <v>#N/A</v>
      </c>
    </row>
    <row r="741" spans="1:46" ht="13">
      <c r="A741" s="7" t="s">
        <v>1647</v>
      </c>
      <c r="B741" s="78" t="str">
        <f t="shared" si="47"/>
        <v>Max</v>
      </c>
      <c r="C741" s="78" t="str">
        <f t="shared" si="48"/>
        <v>Fried</v>
      </c>
      <c r="D741" s="78" t="str">
        <f t="shared" si="49"/>
        <v>friedma</v>
      </c>
      <c r="E741" s="8">
        <v>41871</v>
      </c>
      <c r="F741" s="9" t="s">
        <v>48</v>
      </c>
      <c r="G741" s="9" t="s">
        <v>115</v>
      </c>
      <c r="H741" s="26" t="s">
        <v>37</v>
      </c>
      <c r="I741" s="9" t="s">
        <v>53</v>
      </c>
      <c r="J741" s="26" t="s">
        <v>39</v>
      </c>
      <c r="K741" s="9" t="s">
        <v>45</v>
      </c>
      <c r="L741" s="9"/>
      <c r="M741" s="9">
        <v>20</v>
      </c>
      <c r="N741" s="11">
        <v>42469</v>
      </c>
      <c r="O741" s="32">
        <f t="shared" si="50"/>
        <v>20</v>
      </c>
      <c r="P741" s="9">
        <v>608331</v>
      </c>
      <c r="Q741" s="9">
        <v>13743</v>
      </c>
      <c r="R741" s="7" t="s">
        <v>46</v>
      </c>
      <c r="S741" s="9">
        <v>9</v>
      </c>
      <c r="T741" s="12">
        <v>26</v>
      </c>
      <c r="U741" s="32">
        <v>1</v>
      </c>
      <c r="V741">
        <f t="shared" si="0"/>
        <v>2014</v>
      </c>
      <c r="W741">
        <f t="shared" si="1"/>
        <v>8</v>
      </c>
      <c r="X741">
        <f t="shared" si="2"/>
        <v>20</v>
      </c>
      <c r="AJ741" s="13"/>
      <c r="AK741" s="14"/>
      <c r="AP741" s="13"/>
      <c r="AQ741" s="14"/>
      <c r="AT741" t="e">
        <f>VLOOKUP(A741,'Repeat TJ List'!A:A,1,FALSE)</f>
        <v>#N/A</v>
      </c>
    </row>
    <row r="742" spans="1:46" ht="13">
      <c r="A742" s="7" t="s">
        <v>1648</v>
      </c>
      <c r="B742" s="78" t="str">
        <f t="shared" si="47"/>
        <v>Neil</v>
      </c>
      <c r="C742" s="78" t="str">
        <f t="shared" si="48"/>
        <v>Wagner</v>
      </c>
      <c r="D742" s="78" t="str">
        <f t="shared" si="49"/>
        <v>wagnene</v>
      </c>
      <c r="E742" s="8">
        <v>41870</v>
      </c>
      <c r="F742" s="9" t="s">
        <v>114</v>
      </c>
      <c r="G742" s="9" t="s">
        <v>128</v>
      </c>
      <c r="H742" s="26" t="s">
        <v>37</v>
      </c>
      <c r="I742" s="9" t="s">
        <v>38</v>
      </c>
      <c r="J742" s="26" t="s">
        <v>39</v>
      </c>
      <c r="K742" s="9" t="s">
        <v>179</v>
      </c>
      <c r="L742" s="9" t="s">
        <v>1649</v>
      </c>
      <c r="M742" s="9">
        <v>30</v>
      </c>
      <c r="N742" s="11">
        <v>42493</v>
      </c>
      <c r="O742" s="32">
        <f t="shared" si="50"/>
        <v>20</v>
      </c>
      <c r="P742" s="9">
        <v>474599</v>
      </c>
      <c r="Q742" s="9">
        <v>8162</v>
      </c>
      <c r="R742" s="7" t="s">
        <v>139</v>
      </c>
      <c r="S742" s="9">
        <v>0</v>
      </c>
      <c r="T742" s="12">
        <v>0</v>
      </c>
      <c r="U742" s="32">
        <v>1</v>
      </c>
      <c r="V742">
        <f t="shared" si="0"/>
        <v>2014</v>
      </c>
      <c r="W742">
        <f t="shared" si="1"/>
        <v>8</v>
      </c>
      <c r="X742">
        <f t="shared" si="2"/>
        <v>19</v>
      </c>
      <c r="AJ742" s="13"/>
      <c r="AK742" s="14"/>
      <c r="AP742" s="13"/>
      <c r="AQ742" s="14"/>
      <c r="AT742" t="e">
        <f>VLOOKUP(A742,'Repeat TJ List'!A:A,1,FALSE)</f>
        <v>#N/A</v>
      </c>
    </row>
    <row r="743" spans="1:46" ht="13">
      <c r="A743" s="7" t="s">
        <v>1650</v>
      </c>
      <c r="B743" s="78" t="str">
        <f t="shared" si="47"/>
        <v>Tyler</v>
      </c>
      <c r="C743" s="78" t="str">
        <f t="shared" si="48"/>
        <v>Saladino</v>
      </c>
      <c r="D743" s="78" t="str">
        <f t="shared" si="49"/>
        <v>saladty</v>
      </c>
      <c r="E743" s="8">
        <v>41865</v>
      </c>
      <c r="F743" s="9" t="s">
        <v>62</v>
      </c>
      <c r="G743" s="9" t="s">
        <v>95</v>
      </c>
      <c r="H743" s="32" t="s">
        <v>274</v>
      </c>
      <c r="I743" s="9" t="s">
        <v>38</v>
      </c>
      <c r="J743" s="26" t="s">
        <v>39</v>
      </c>
      <c r="K743" s="9" t="s">
        <v>45</v>
      </c>
      <c r="L743" s="9" t="s">
        <v>1651</v>
      </c>
      <c r="M743" s="9">
        <v>24</v>
      </c>
      <c r="N743" s="11">
        <v>42103</v>
      </c>
      <c r="O743" s="32">
        <f t="shared" si="50"/>
        <v>8</v>
      </c>
      <c r="P743" s="9">
        <v>573135</v>
      </c>
      <c r="Q743" s="9">
        <v>10807</v>
      </c>
      <c r="R743" s="7" t="s">
        <v>139</v>
      </c>
      <c r="S743" s="9">
        <v>240</v>
      </c>
      <c r="T743" s="12">
        <v>854</v>
      </c>
      <c r="U743" s="32">
        <v>1</v>
      </c>
      <c r="V743">
        <f t="shared" si="0"/>
        <v>2014</v>
      </c>
      <c r="W743">
        <f t="shared" si="1"/>
        <v>8</v>
      </c>
      <c r="X743">
        <f t="shared" si="2"/>
        <v>14</v>
      </c>
      <c r="AJ743" s="13"/>
      <c r="AK743" s="14"/>
      <c r="AP743" s="13"/>
      <c r="AQ743" s="14"/>
      <c r="AT743" t="e">
        <f>VLOOKUP(A743,'Repeat TJ List'!A:A,1,FALSE)</f>
        <v>#N/A</v>
      </c>
    </row>
    <row r="744" spans="1:46" ht="13">
      <c r="A744" s="7" t="s">
        <v>1652</v>
      </c>
      <c r="B744" s="78" t="str">
        <f t="shared" si="47"/>
        <v>Tyler</v>
      </c>
      <c r="C744" s="78" t="str">
        <f t="shared" si="48"/>
        <v>Skaggs</v>
      </c>
      <c r="D744" s="78" t="str">
        <f t="shared" si="49"/>
        <v>skaggty</v>
      </c>
      <c r="E744" s="8">
        <v>41864</v>
      </c>
      <c r="F744" s="9" t="s">
        <v>35</v>
      </c>
      <c r="G744" s="9" t="s">
        <v>36</v>
      </c>
      <c r="H744" s="26" t="s">
        <v>37</v>
      </c>
      <c r="I744" s="9" t="s">
        <v>53</v>
      </c>
      <c r="J744" s="26" t="s">
        <v>39</v>
      </c>
      <c r="K744" s="9" t="s">
        <v>45</v>
      </c>
      <c r="L744" s="9"/>
      <c r="M744" s="9">
        <v>22</v>
      </c>
      <c r="N744" s="38">
        <v>42577</v>
      </c>
      <c r="O744" s="32">
        <f t="shared" si="50"/>
        <v>23</v>
      </c>
      <c r="P744" s="9">
        <v>572140</v>
      </c>
      <c r="Q744" s="9">
        <v>10190</v>
      </c>
      <c r="R744" s="7" t="s">
        <v>46</v>
      </c>
      <c r="S744" s="9">
        <v>26</v>
      </c>
      <c r="T744" s="12">
        <v>134.667</v>
      </c>
      <c r="U744" s="32">
        <v>1</v>
      </c>
      <c r="V744">
        <f t="shared" si="0"/>
        <v>2014</v>
      </c>
      <c r="W744">
        <f t="shared" si="1"/>
        <v>8</v>
      </c>
      <c r="X744">
        <f t="shared" si="2"/>
        <v>13</v>
      </c>
      <c r="AB744" s="15">
        <v>42443</v>
      </c>
      <c r="AC744" s="15">
        <v>42470</v>
      </c>
      <c r="AD744" s="15">
        <v>42480</v>
      </c>
      <c r="AE744" s="7" t="s">
        <v>1653</v>
      </c>
      <c r="AJ744" s="13"/>
      <c r="AK744" s="14"/>
      <c r="AP744" s="13"/>
      <c r="AQ744" s="14"/>
      <c r="AT744" t="e">
        <f>VLOOKUP(A744,'Repeat TJ List'!A:A,1,FALSE)</f>
        <v>#N/A</v>
      </c>
    </row>
    <row r="745" spans="1:46" ht="13">
      <c r="A745" s="7" t="s">
        <v>1654</v>
      </c>
      <c r="B745" s="78" t="str">
        <f t="shared" si="47"/>
        <v>Adrian</v>
      </c>
      <c r="C745" s="78" t="str">
        <f t="shared" si="48"/>
        <v>Grullon</v>
      </c>
      <c r="D745" s="78" t="str">
        <f t="shared" si="49"/>
        <v>grullad</v>
      </c>
      <c r="E745" s="8">
        <v>41852</v>
      </c>
      <c r="F745" s="9" t="s">
        <v>176</v>
      </c>
      <c r="G745" s="9" t="s">
        <v>128</v>
      </c>
      <c r="H745" s="9" t="s">
        <v>37</v>
      </c>
      <c r="I745" s="9" t="s">
        <v>38</v>
      </c>
      <c r="J745" s="9" t="s">
        <v>108</v>
      </c>
      <c r="K745" s="26"/>
      <c r="L745" s="26"/>
      <c r="M745" s="9">
        <v>21</v>
      </c>
      <c r="N745" s="38">
        <v>42539</v>
      </c>
      <c r="O745" s="32">
        <f t="shared" si="50"/>
        <v>23</v>
      </c>
      <c r="P745" s="9">
        <v>609111</v>
      </c>
      <c r="Q745" s="9" t="s">
        <v>1655</v>
      </c>
      <c r="S745" s="9">
        <v>0</v>
      </c>
      <c r="T745" s="12">
        <v>0</v>
      </c>
      <c r="U745" s="32">
        <v>1</v>
      </c>
      <c r="V745">
        <f t="shared" si="0"/>
        <v>2014</v>
      </c>
      <c r="W745">
        <f t="shared" si="1"/>
        <v>8</v>
      </c>
      <c r="X745">
        <f t="shared" si="2"/>
        <v>1</v>
      </c>
      <c r="AJ745" s="13"/>
      <c r="AK745" s="14"/>
      <c r="AP745" s="13"/>
      <c r="AQ745" s="14"/>
      <c r="AT745" t="e">
        <f>VLOOKUP(A745,'Repeat TJ List'!A:A,1,FALSE)</f>
        <v>#N/A</v>
      </c>
    </row>
    <row r="746" spans="1:46" ht="13">
      <c r="A746" s="7" t="s">
        <v>1656</v>
      </c>
      <c r="B746" s="78" t="str">
        <f t="shared" si="47"/>
        <v>Ramon</v>
      </c>
      <c r="C746" s="78" t="str">
        <f t="shared" si="48"/>
        <v>Morla</v>
      </c>
      <c r="D746" s="78" t="str">
        <f t="shared" si="49"/>
        <v>morlara</v>
      </c>
      <c r="E746" s="8">
        <v>41852</v>
      </c>
      <c r="F746" s="9" t="s">
        <v>100</v>
      </c>
      <c r="G746" s="9" t="s">
        <v>84</v>
      </c>
      <c r="H746" s="32" t="s">
        <v>149</v>
      </c>
      <c r="I746" s="9" t="s">
        <v>38</v>
      </c>
      <c r="J746" s="9" t="s">
        <v>108</v>
      </c>
      <c r="K746" s="26"/>
      <c r="L746" s="26"/>
      <c r="M746" s="9">
        <v>24</v>
      </c>
      <c r="N746" s="26"/>
      <c r="O746" s="32" t="str">
        <f t="shared" si="50"/>
        <v/>
      </c>
      <c r="P746" s="9">
        <v>517539</v>
      </c>
      <c r="Q746" s="9" t="s">
        <v>1657</v>
      </c>
      <c r="S746" s="9">
        <v>0</v>
      </c>
      <c r="T746" s="12">
        <v>0</v>
      </c>
      <c r="U746" s="9">
        <v>0</v>
      </c>
      <c r="V746">
        <f t="shared" si="0"/>
        <v>2014</v>
      </c>
      <c r="W746">
        <f t="shared" si="1"/>
        <v>8</v>
      </c>
      <c r="X746">
        <f t="shared" si="2"/>
        <v>1</v>
      </c>
      <c r="AJ746" s="13"/>
      <c r="AK746" s="14"/>
      <c r="AP746" s="13"/>
      <c r="AQ746" s="14"/>
      <c r="AT746" t="e">
        <f>VLOOKUP(A746,'Repeat TJ List'!A:A,1,FALSE)</f>
        <v>#N/A</v>
      </c>
    </row>
    <row r="747" spans="1:46" ht="13">
      <c r="A747" s="7" t="s">
        <v>1658</v>
      </c>
      <c r="B747" s="78" t="str">
        <f t="shared" si="47"/>
        <v>Mikey</v>
      </c>
      <c r="C747" s="78" t="str">
        <f t="shared" si="48"/>
        <v>York</v>
      </c>
      <c r="D747" s="78" t="str">
        <f t="shared" si="49"/>
        <v>yorkmi</v>
      </c>
      <c r="E747" s="8">
        <v>41852</v>
      </c>
      <c r="F747" s="9" t="s">
        <v>257</v>
      </c>
      <c r="G747" s="9" t="s">
        <v>158</v>
      </c>
      <c r="H747" s="9" t="s">
        <v>37</v>
      </c>
      <c r="I747" s="9" t="s">
        <v>38</v>
      </c>
      <c r="J747" s="9" t="s">
        <v>39</v>
      </c>
      <c r="K747" s="9" t="s">
        <v>173</v>
      </c>
      <c r="L747" s="9" t="s">
        <v>1262</v>
      </c>
      <c r="M747" s="9">
        <v>20</v>
      </c>
      <c r="N747" s="11">
        <v>42547</v>
      </c>
      <c r="O747" s="32">
        <f t="shared" si="50"/>
        <v>23</v>
      </c>
      <c r="P747" s="9">
        <v>668944</v>
      </c>
      <c r="Q747" s="9" t="s">
        <v>1659</v>
      </c>
      <c r="R747" s="7"/>
      <c r="S747" s="9">
        <v>0</v>
      </c>
      <c r="T747" s="12">
        <v>0</v>
      </c>
      <c r="U747" s="32">
        <v>1</v>
      </c>
      <c r="V747">
        <f t="shared" si="0"/>
        <v>2014</v>
      </c>
      <c r="W747">
        <f t="shared" si="1"/>
        <v>8</v>
      </c>
      <c r="X747">
        <f t="shared" si="2"/>
        <v>1</v>
      </c>
      <c r="AJ747" s="13"/>
      <c r="AK747" s="14"/>
      <c r="AP747" s="13"/>
      <c r="AQ747" s="14"/>
      <c r="AT747" t="e">
        <f>VLOOKUP(A747,'Repeat TJ List'!A:A,1,FALSE)</f>
        <v>#N/A</v>
      </c>
    </row>
    <row r="748" spans="1:46" ht="13">
      <c r="A748" s="7" t="s">
        <v>1660</v>
      </c>
      <c r="B748" s="78" t="str">
        <f t="shared" si="47"/>
        <v>Dillon</v>
      </c>
      <c r="C748" s="78" t="str">
        <f t="shared" si="48"/>
        <v>Peters</v>
      </c>
      <c r="D748" s="78" t="str">
        <f t="shared" si="49"/>
        <v>peterdi</v>
      </c>
      <c r="E748" s="8">
        <v>41851</v>
      </c>
      <c r="F748" s="9" t="s">
        <v>157</v>
      </c>
      <c r="G748" s="9" t="s">
        <v>63</v>
      </c>
      <c r="H748" s="26" t="s">
        <v>37</v>
      </c>
      <c r="I748" s="9" t="s">
        <v>53</v>
      </c>
      <c r="J748" s="26" t="s">
        <v>39</v>
      </c>
      <c r="K748" s="9" t="s">
        <v>198</v>
      </c>
      <c r="L748" s="9" t="s">
        <v>40</v>
      </c>
      <c r="M748" s="9">
        <v>21</v>
      </c>
      <c r="N748" s="11">
        <v>42194</v>
      </c>
      <c r="O748" s="32">
        <f t="shared" si="50"/>
        <v>11</v>
      </c>
      <c r="P748" s="9">
        <v>596071</v>
      </c>
      <c r="Q748" s="9">
        <v>18790</v>
      </c>
      <c r="R748" s="7" t="s">
        <v>139</v>
      </c>
      <c r="S748" s="9">
        <v>6</v>
      </c>
      <c r="T748" s="12">
        <v>31.332999999999998</v>
      </c>
      <c r="U748" s="32">
        <v>1</v>
      </c>
      <c r="V748">
        <f t="shared" si="0"/>
        <v>2014</v>
      </c>
      <c r="W748">
        <f t="shared" si="1"/>
        <v>7</v>
      </c>
      <c r="X748">
        <f t="shared" si="2"/>
        <v>31</v>
      </c>
      <c r="AJ748" s="13"/>
      <c r="AK748" s="14"/>
      <c r="AP748" s="13"/>
      <c r="AQ748" s="14"/>
      <c r="AT748" t="e">
        <f>VLOOKUP(A748,'Repeat TJ List'!A:A,1,FALSE)</f>
        <v>#N/A</v>
      </c>
    </row>
    <row r="749" spans="1:46" ht="13">
      <c r="A749" s="7" t="s">
        <v>1661</v>
      </c>
      <c r="B749" s="78" t="str">
        <f t="shared" si="47"/>
        <v>Stephen</v>
      </c>
      <c r="C749" s="78" t="str">
        <f t="shared" si="48"/>
        <v>Fife</v>
      </c>
      <c r="D749" s="78" t="str">
        <f t="shared" si="49"/>
        <v>fifest</v>
      </c>
      <c r="E749" s="8">
        <v>41850</v>
      </c>
      <c r="F749" s="9" t="s">
        <v>306</v>
      </c>
      <c r="G749" s="9" t="s">
        <v>95</v>
      </c>
      <c r="H749" s="26" t="s">
        <v>37</v>
      </c>
      <c r="I749" s="9" t="s">
        <v>38</v>
      </c>
      <c r="J749" s="26" t="s">
        <v>39</v>
      </c>
      <c r="K749" s="9" t="s">
        <v>1662</v>
      </c>
      <c r="L749" s="9" t="s">
        <v>546</v>
      </c>
      <c r="M749" s="9">
        <v>27</v>
      </c>
      <c r="N749" s="11">
        <v>42468</v>
      </c>
      <c r="O749" s="32">
        <f t="shared" si="50"/>
        <v>20</v>
      </c>
      <c r="P749" s="9">
        <v>543155</v>
      </c>
      <c r="Q749" s="9">
        <v>8077</v>
      </c>
      <c r="R749" s="7" t="s">
        <v>46</v>
      </c>
      <c r="S749" s="9">
        <v>0</v>
      </c>
      <c r="T749" s="12">
        <v>0</v>
      </c>
      <c r="U749" s="32">
        <v>1</v>
      </c>
      <c r="V749">
        <f t="shared" si="0"/>
        <v>2014</v>
      </c>
      <c r="W749">
        <f t="shared" si="1"/>
        <v>7</v>
      </c>
      <c r="X749">
        <f t="shared" si="2"/>
        <v>30</v>
      </c>
      <c r="AJ749" s="13"/>
      <c r="AK749" s="14"/>
      <c r="AP749" s="13"/>
      <c r="AQ749" s="14"/>
      <c r="AT749" t="e">
        <f>VLOOKUP(A749,'Repeat TJ List'!A:A,1,FALSE)</f>
        <v>#N/A</v>
      </c>
    </row>
    <row r="750" spans="1:46" ht="13">
      <c r="A750" s="7" t="s">
        <v>1663</v>
      </c>
      <c r="B750" s="78" t="str">
        <f t="shared" si="47"/>
        <v>Steven</v>
      </c>
      <c r="C750" s="78" t="str">
        <f t="shared" si="48"/>
        <v>Inch</v>
      </c>
      <c r="D750" s="78" t="str">
        <f t="shared" si="49"/>
        <v>inchst</v>
      </c>
      <c r="E750" s="8">
        <v>41850</v>
      </c>
      <c r="F750" s="9" t="s">
        <v>124</v>
      </c>
      <c r="G750" s="9" t="s">
        <v>91</v>
      </c>
      <c r="H750" s="9" t="s">
        <v>37</v>
      </c>
      <c r="I750" s="9" t="s">
        <v>38</v>
      </c>
      <c r="J750" s="9" t="s">
        <v>161</v>
      </c>
      <c r="K750" s="9"/>
      <c r="L750" s="9"/>
      <c r="M750" s="9">
        <v>23</v>
      </c>
      <c r="N750" s="26"/>
      <c r="O750" s="32" t="str">
        <f t="shared" si="50"/>
        <v/>
      </c>
      <c r="P750" s="9">
        <v>571803</v>
      </c>
      <c r="Q750" s="9" t="s">
        <v>1664</v>
      </c>
      <c r="R750" s="7"/>
      <c r="S750" s="9">
        <v>0</v>
      </c>
      <c r="T750" s="12">
        <v>0</v>
      </c>
      <c r="U750" s="9">
        <v>0</v>
      </c>
      <c r="V750">
        <f t="shared" si="0"/>
        <v>2014</v>
      </c>
      <c r="W750">
        <f t="shared" si="1"/>
        <v>7</v>
      </c>
      <c r="X750">
        <f t="shared" si="2"/>
        <v>30</v>
      </c>
      <c r="AJ750" s="13"/>
      <c r="AK750" s="14"/>
      <c r="AP750" s="13"/>
      <c r="AQ750" s="14"/>
      <c r="AT750" t="e">
        <f>VLOOKUP(A750,'Repeat TJ List'!A:A,1,FALSE)</f>
        <v>#N/A</v>
      </c>
    </row>
    <row r="751" spans="1:46" ht="13">
      <c r="A751" s="7" t="s">
        <v>1665</v>
      </c>
      <c r="B751" s="78" t="str">
        <f t="shared" si="47"/>
        <v>Marvin</v>
      </c>
      <c r="C751" s="78" t="str">
        <f t="shared" si="48"/>
        <v>Gorgas</v>
      </c>
      <c r="D751" s="78" t="str">
        <f t="shared" si="49"/>
        <v>gorgama</v>
      </c>
      <c r="E751" s="8">
        <v>41850</v>
      </c>
      <c r="F751" s="9" t="s">
        <v>100</v>
      </c>
      <c r="G751" s="9" t="s">
        <v>128</v>
      </c>
      <c r="H751" s="26" t="s">
        <v>37</v>
      </c>
      <c r="I751" s="9" t="s">
        <v>38</v>
      </c>
      <c r="J751" s="26" t="s">
        <v>39</v>
      </c>
      <c r="K751" s="9" t="s">
        <v>96</v>
      </c>
      <c r="L751" s="9"/>
      <c r="M751" s="9">
        <v>18</v>
      </c>
      <c r="N751" s="11">
        <v>42198</v>
      </c>
      <c r="O751" s="32">
        <f t="shared" si="50"/>
        <v>11</v>
      </c>
      <c r="P751" s="9">
        <v>656479</v>
      </c>
      <c r="Q751" s="9" t="s">
        <v>1666</v>
      </c>
      <c r="S751" s="9">
        <v>0</v>
      </c>
      <c r="T751" s="12">
        <v>0</v>
      </c>
      <c r="U751" s="32">
        <v>1</v>
      </c>
      <c r="V751">
        <f t="shared" si="0"/>
        <v>2014</v>
      </c>
      <c r="W751">
        <f t="shared" si="1"/>
        <v>7</v>
      </c>
      <c r="X751">
        <f t="shared" si="2"/>
        <v>30</v>
      </c>
      <c r="AJ751" s="13"/>
      <c r="AK751" s="14"/>
      <c r="AP751" s="13"/>
      <c r="AQ751" s="14"/>
      <c r="AT751" t="e">
        <f>VLOOKUP(A751,'Repeat TJ List'!A:A,1,FALSE)</f>
        <v>#N/A</v>
      </c>
    </row>
    <row r="752" spans="1:46" ht="13">
      <c r="A752" s="7" t="s">
        <v>1667</v>
      </c>
      <c r="B752" s="78" t="str">
        <f t="shared" si="47"/>
        <v>Nate</v>
      </c>
      <c r="C752" s="78" t="str">
        <f t="shared" si="48"/>
        <v>Jones</v>
      </c>
      <c r="D752" s="78" t="str">
        <f t="shared" si="49"/>
        <v>jonesna</v>
      </c>
      <c r="E752" s="8">
        <v>41849</v>
      </c>
      <c r="F752" s="9" t="s">
        <v>62</v>
      </c>
      <c r="G752" s="9" t="s">
        <v>36</v>
      </c>
      <c r="H752" s="26" t="s">
        <v>37</v>
      </c>
      <c r="I752" s="9" t="s">
        <v>38</v>
      </c>
      <c r="J752" s="26" t="s">
        <v>39</v>
      </c>
      <c r="K752" s="9" t="s">
        <v>337</v>
      </c>
      <c r="L752" s="9" t="s">
        <v>1668</v>
      </c>
      <c r="M752" s="9">
        <v>28</v>
      </c>
      <c r="N752" s="11">
        <v>42223</v>
      </c>
      <c r="O752" s="32">
        <f t="shared" si="50"/>
        <v>12</v>
      </c>
      <c r="P752" s="9">
        <v>518858</v>
      </c>
      <c r="Q752" s="9">
        <v>4696</v>
      </c>
      <c r="R752" s="7" t="s">
        <v>139</v>
      </c>
      <c r="S752" s="9">
        <v>101</v>
      </c>
      <c r="T752" s="12">
        <v>101.333</v>
      </c>
      <c r="U752" s="32">
        <v>1</v>
      </c>
      <c r="V752">
        <f t="shared" si="0"/>
        <v>2014</v>
      </c>
      <c r="W752">
        <f t="shared" si="1"/>
        <v>7</v>
      </c>
      <c r="X752">
        <f t="shared" si="2"/>
        <v>29</v>
      </c>
      <c r="AC752" s="15">
        <v>42195</v>
      </c>
      <c r="AJ752" s="13"/>
      <c r="AK752" s="14"/>
      <c r="AP752" s="13"/>
      <c r="AQ752" s="14"/>
      <c r="AT752" t="e">
        <f>VLOOKUP(A752,'Repeat TJ List'!A:A,1,FALSE)</f>
        <v>#N/A</v>
      </c>
    </row>
    <row r="753" spans="1:46" ht="13">
      <c r="A753" s="7" t="s">
        <v>1669</v>
      </c>
      <c r="B753" s="78" t="str">
        <f t="shared" si="47"/>
        <v>Hector</v>
      </c>
      <c r="C753" s="78" t="str">
        <f t="shared" si="48"/>
        <v>Hernandez</v>
      </c>
      <c r="D753" s="78" t="str">
        <f t="shared" si="49"/>
        <v>hernahe</v>
      </c>
      <c r="E753" s="8">
        <v>41845</v>
      </c>
      <c r="F753" s="9" t="s">
        <v>323</v>
      </c>
      <c r="G753" s="9" t="s">
        <v>115</v>
      </c>
      <c r="H753" s="26" t="s">
        <v>37</v>
      </c>
      <c r="I753" s="9" t="s">
        <v>53</v>
      </c>
      <c r="J753" s="32" t="s">
        <v>144</v>
      </c>
      <c r="K753" s="26"/>
      <c r="L753" s="26"/>
      <c r="M753" s="9">
        <v>23</v>
      </c>
      <c r="N753" s="11">
        <v>42222</v>
      </c>
      <c r="O753" s="32">
        <f t="shared" si="50"/>
        <v>12</v>
      </c>
      <c r="P753" s="9">
        <v>571772</v>
      </c>
      <c r="Q753" s="9" t="s">
        <v>1670</v>
      </c>
      <c r="S753" s="9">
        <v>0</v>
      </c>
      <c r="T753" s="12">
        <v>0</v>
      </c>
      <c r="U753" s="32">
        <v>1</v>
      </c>
      <c r="V753">
        <f t="shared" si="0"/>
        <v>2014</v>
      </c>
      <c r="W753">
        <f t="shared" si="1"/>
        <v>7</v>
      </c>
      <c r="X753">
        <f t="shared" si="2"/>
        <v>25</v>
      </c>
      <c r="AJ753" s="13"/>
      <c r="AK753" s="14"/>
      <c r="AP753" s="13"/>
      <c r="AQ753" s="14"/>
      <c r="AT753" t="e">
        <f>VLOOKUP(A753,'Repeat TJ List'!A:A,1,FALSE)</f>
        <v>#N/A</v>
      </c>
    </row>
    <row r="754" spans="1:46" ht="13">
      <c r="A754" s="7" t="s">
        <v>1671</v>
      </c>
      <c r="B754" s="78" t="str">
        <f t="shared" si="47"/>
        <v>Tyler</v>
      </c>
      <c r="C754" s="78" t="str">
        <f t="shared" si="48"/>
        <v>Chatwood</v>
      </c>
      <c r="D754" s="78" t="str">
        <f t="shared" si="49"/>
        <v>chatwty</v>
      </c>
      <c r="E754" s="8">
        <v>41843</v>
      </c>
      <c r="F754" s="9" t="s">
        <v>44</v>
      </c>
      <c r="G754" s="9" t="s">
        <v>36</v>
      </c>
      <c r="H754" s="26" t="s">
        <v>37</v>
      </c>
      <c r="I754" s="9" t="s">
        <v>38</v>
      </c>
      <c r="J754" s="26" t="s">
        <v>39</v>
      </c>
      <c r="K754" s="9" t="s">
        <v>45</v>
      </c>
      <c r="L754" s="9"/>
      <c r="M754" s="9">
        <v>24</v>
      </c>
      <c r="N754" s="11">
        <v>42466</v>
      </c>
      <c r="O754" s="32">
        <f t="shared" si="50"/>
        <v>20</v>
      </c>
      <c r="P754" s="9">
        <v>543022</v>
      </c>
      <c r="Q754" s="9">
        <v>4338</v>
      </c>
      <c r="R754" s="7" t="s">
        <v>139</v>
      </c>
      <c r="S754" s="9">
        <v>60</v>
      </c>
      <c r="T754" s="12">
        <v>305.66699999999997</v>
      </c>
      <c r="U754" s="32">
        <v>1</v>
      </c>
      <c r="V754">
        <f t="shared" si="0"/>
        <v>2014</v>
      </c>
      <c r="W754">
        <f t="shared" si="1"/>
        <v>7</v>
      </c>
      <c r="X754">
        <f t="shared" si="2"/>
        <v>23</v>
      </c>
      <c r="AC754" s="15">
        <v>42249</v>
      </c>
      <c r="AJ754" s="13"/>
      <c r="AK754" s="14"/>
      <c r="AP754" s="13"/>
      <c r="AQ754" s="14"/>
      <c r="AT754" t="str">
        <f>VLOOKUP(A754,'Repeat TJ List'!A:A,1,FALSE)</f>
        <v>Tyler Chatwood</v>
      </c>
    </row>
    <row r="755" spans="1:46" ht="13">
      <c r="A755" s="7" t="s">
        <v>1672</v>
      </c>
      <c r="B755" s="78" t="str">
        <f t="shared" si="47"/>
        <v>Dylan</v>
      </c>
      <c r="C755" s="78" t="str">
        <f t="shared" si="48"/>
        <v>Cease</v>
      </c>
      <c r="D755" s="78" t="str">
        <f t="shared" si="49"/>
        <v>ceasedy</v>
      </c>
      <c r="E755" s="8">
        <v>41842</v>
      </c>
      <c r="F755" s="9" t="s">
        <v>164</v>
      </c>
      <c r="G755" s="9" t="s">
        <v>158</v>
      </c>
      <c r="H755" s="26" t="s">
        <v>37</v>
      </c>
      <c r="I755" s="9" t="s">
        <v>38</v>
      </c>
      <c r="J755" s="26" t="s">
        <v>39</v>
      </c>
      <c r="K755" s="9" t="s">
        <v>203</v>
      </c>
      <c r="L755" s="9"/>
      <c r="M755" s="9">
        <v>18</v>
      </c>
      <c r="N755" s="11">
        <v>42177</v>
      </c>
      <c r="O755" s="32">
        <f t="shared" si="50"/>
        <v>11</v>
      </c>
      <c r="P755" s="9">
        <v>656302</v>
      </c>
      <c r="Q755" s="9">
        <v>18525</v>
      </c>
      <c r="R755" s="44"/>
      <c r="S755" s="9">
        <v>0</v>
      </c>
      <c r="T755" s="12">
        <v>0</v>
      </c>
      <c r="U755" s="32">
        <v>1</v>
      </c>
      <c r="V755">
        <f t="shared" si="0"/>
        <v>2014</v>
      </c>
      <c r="W755">
        <f t="shared" si="1"/>
        <v>7</v>
      </c>
      <c r="X755">
        <f t="shared" si="2"/>
        <v>22</v>
      </c>
      <c r="AJ755" s="13"/>
      <c r="AK755" s="14"/>
      <c r="AP755" s="13"/>
      <c r="AQ755" s="14"/>
      <c r="AT755" t="e">
        <f>VLOOKUP(A755,'Repeat TJ List'!A:A,1,FALSE)</f>
        <v>#N/A</v>
      </c>
    </row>
    <row r="756" spans="1:46" ht="13">
      <c r="A756" s="7" t="s">
        <v>1673</v>
      </c>
      <c r="B756" s="78" t="str">
        <f t="shared" si="47"/>
        <v>Dustin</v>
      </c>
      <c r="C756" s="78" t="str">
        <f t="shared" si="48"/>
        <v>Houle</v>
      </c>
      <c r="D756" s="78" t="str">
        <f t="shared" si="49"/>
        <v>houledu</v>
      </c>
      <c r="E756" s="8">
        <v>41842</v>
      </c>
      <c r="F756" s="9" t="s">
        <v>127</v>
      </c>
      <c r="G756" s="9" t="s">
        <v>128</v>
      </c>
      <c r="H756" s="32" t="s">
        <v>330</v>
      </c>
      <c r="I756" s="9" t="s">
        <v>38</v>
      </c>
      <c r="J756" s="9" t="s">
        <v>161</v>
      </c>
      <c r="K756" s="9"/>
      <c r="L756" s="9"/>
      <c r="M756" s="9">
        <v>20</v>
      </c>
      <c r="N756" s="11">
        <v>42184</v>
      </c>
      <c r="O756" s="32">
        <f t="shared" si="50"/>
        <v>11</v>
      </c>
      <c r="P756" s="9">
        <v>601707</v>
      </c>
      <c r="Q756" s="9" t="s">
        <v>1674</v>
      </c>
      <c r="S756" s="9">
        <v>0</v>
      </c>
      <c r="T756" s="12">
        <v>0</v>
      </c>
      <c r="U756" s="32">
        <v>1</v>
      </c>
      <c r="V756">
        <f t="shared" si="0"/>
        <v>2014</v>
      </c>
      <c r="W756">
        <f t="shared" si="1"/>
        <v>7</v>
      </c>
      <c r="X756">
        <f t="shared" si="2"/>
        <v>22</v>
      </c>
      <c r="AJ756" s="13"/>
      <c r="AK756" s="14"/>
      <c r="AP756" s="13"/>
      <c r="AQ756" s="14"/>
      <c r="AT756" t="e">
        <f>VLOOKUP(A756,'Repeat TJ List'!A:A,1,FALSE)</f>
        <v>#N/A</v>
      </c>
    </row>
    <row r="757" spans="1:46" ht="13">
      <c r="A757" s="7" t="s">
        <v>1675</v>
      </c>
      <c r="B757" s="78" t="str">
        <f t="shared" si="47"/>
        <v>Trevor</v>
      </c>
      <c r="C757" s="78" t="str">
        <f t="shared" si="48"/>
        <v>Bell</v>
      </c>
      <c r="D757" s="78" t="str">
        <f t="shared" si="49"/>
        <v>belltr</v>
      </c>
      <c r="E757" s="8">
        <v>41836</v>
      </c>
      <c r="F757" s="9" t="s">
        <v>187</v>
      </c>
      <c r="G757" s="9" t="s">
        <v>36</v>
      </c>
      <c r="H757" s="9" t="s">
        <v>37</v>
      </c>
      <c r="I757" s="9" t="s">
        <v>38</v>
      </c>
      <c r="J757" s="9" t="s">
        <v>39</v>
      </c>
      <c r="K757" s="9" t="s">
        <v>45</v>
      </c>
      <c r="L757" s="9"/>
      <c r="M757" s="9">
        <v>27</v>
      </c>
      <c r="N757" s="26"/>
      <c r="O757" s="32" t="str">
        <f t="shared" si="50"/>
        <v/>
      </c>
      <c r="P757" s="9">
        <v>457707</v>
      </c>
      <c r="Q757" s="9">
        <v>7074</v>
      </c>
      <c r="R757" s="7" t="s">
        <v>46</v>
      </c>
      <c r="S757" s="9">
        <v>0</v>
      </c>
      <c r="T757" s="12">
        <v>0</v>
      </c>
      <c r="U757" s="9">
        <v>0</v>
      </c>
      <c r="V757">
        <f t="shared" si="0"/>
        <v>2014</v>
      </c>
      <c r="W757">
        <f t="shared" si="1"/>
        <v>7</v>
      </c>
      <c r="X757">
        <f t="shared" si="2"/>
        <v>16</v>
      </c>
      <c r="AJ757" s="13"/>
      <c r="AK757" s="14"/>
      <c r="AP757" s="13"/>
      <c r="AQ757" s="14"/>
      <c r="AT757" t="e">
        <f>VLOOKUP(A757,'Repeat TJ List'!A:A,1,FALSE)</f>
        <v>#N/A</v>
      </c>
    </row>
    <row r="758" spans="1:46" ht="13">
      <c r="A758" s="7" t="s">
        <v>1676</v>
      </c>
      <c r="B758" s="78" t="str">
        <f t="shared" si="47"/>
        <v>Bronson</v>
      </c>
      <c r="C758" s="78" t="str">
        <f t="shared" si="48"/>
        <v>Arroyo</v>
      </c>
      <c r="D758" s="78" t="str">
        <f t="shared" si="49"/>
        <v>arroybr</v>
      </c>
      <c r="E758" s="8">
        <v>41835</v>
      </c>
      <c r="F758" s="9" t="s">
        <v>323</v>
      </c>
      <c r="G758" s="9" t="s">
        <v>36</v>
      </c>
      <c r="H758" s="26" t="s">
        <v>37</v>
      </c>
      <c r="I758" s="9" t="s">
        <v>38</v>
      </c>
      <c r="J758" s="26" t="s">
        <v>39</v>
      </c>
      <c r="K758" s="9" t="s">
        <v>58</v>
      </c>
      <c r="L758" s="9"/>
      <c r="M758" s="9">
        <v>37</v>
      </c>
      <c r="N758" s="38">
        <v>42833</v>
      </c>
      <c r="O758" s="32">
        <f t="shared" si="50"/>
        <v>33</v>
      </c>
      <c r="P758" s="9">
        <v>276520</v>
      </c>
      <c r="Q758" s="9">
        <v>978</v>
      </c>
      <c r="R758" s="7" t="s">
        <v>1677</v>
      </c>
      <c r="S758" s="9">
        <v>14</v>
      </c>
      <c r="T758" s="12">
        <v>71</v>
      </c>
      <c r="U758" s="9">
        <v>0</v>
      </c>
      <c r="V758">
        <f t="shared" si="0"/>
        <v>2014</v>
      </c>
      <c r="W758">
        <f t="shared" si="1"/>
        <v>7</v>
      </c>
      <c r="X758">
        <f t="shared" si="2"/>
        <v>15</v>
      </c>
      <c r="AC758" s="15">
        <v>42547</v>
      </c>
      <c r="AD758" s="15">
        <v>42430</v>
      </c>
      <c r="AE758" s="7" t="s">
        <v>467</v>
      </c>
      <c r="AF758" s="15">
        <v>42614</v>
      </c>
      <c r="AG758" s="7" t="s">
        <v>1678</v>
      </c>
      <c r="AJ758" s="13"/>
      <c r="AK758" s="14"/>
      <c r="AP758" s="13"/>
      <c r="AQ758" s="14"/>
      <c r="AT758" t="e">
        <f>VLOOKUP(A758,'Repeat TJ List'!A:A,1,FALSE)</f>
        <v>#N/A</v>
      </c>
    </row>
    <row r="759" spans="1:46" ht="13">
      <c r="A759" s="7" t="s">
        <v>1679</v>
      </c>
      <c r="B759" s="78" t="str">
        <f t="shared" si="47"/>
        <v>Tom</v>
      </c>
      <c r="C759" s="78" t="str">
        <f t="shared" si="48"/>
        <v>Robson</v>
      </c>
      <c r="D759" s="78" t="str">
        <f t="shared" si="49"/>
        <v>robsoto</v>
      </c>
      <c r="E759" s="8">
        <v>41835</v>
      </c>
      <c r="F759" s="9" t="s">
        <v>114</v>
      </c>
      <c r="G759" s="9" t="s">
        <v>115</v>
      </c>
      <c r="H759" s="26" t="s">
        <v>37</v>
      </c>
      <c r="I759" s="9" t="s">
        <v>38</v>
      </c>
      <c r="J759" s="32" t="s">
        <v>161</v>
      </c>
      <c r="K759" s="9"/>
      <c r="L759" s="9"/>
      <c r="M759" s="9">
        <v>21</v>
      </c>
      <c r="N759" s="11">
        <v>42217</v>
      </c>
      <c r="O759" s="32">
        <f t="shared" si="50"/>
        <v>13</v>
      </c>
      <c r="P759" s="9">
        <v>601715</v>
      </c>
      <c r="Q759" s="9" t="s">
        <v>1680</v>
      </c>
      <c r="R759" s="7" t="s">
        <v>139</v>
      </c>
      <c r="S759" s="9">
        <v>0</v>
      </c>
      <c r="T759" s="12">
        <v>0</v>
      </c>
      <c r="U759" s="9">
        <v>0</v>
      </c>
      <c r="V759">
        <f t="shared" si="0"/>
        <v>2014</v>
      </c>
      <c r="W759">
        <f t="shared" si="1"/>
        <v>7</v>
      </c>
      <c r="X759">
        <f t="shared" si="2"/>
        <v>15</v>
      </c>
      <c r="AJ759" s="13"/>
      <c r="AK759" s="14"/>
      <c r="AP759" s="13"/>
      <c r="AQ759" s="14"/>
      <c r="AT759" t="e">
        <f>VLOOKUP(A759,'Repeat TJ List'!A:A,1,FALSE)</f>
        <v>#N/A</v>
      </c>
    </row>
    <row r="760" spans="1:46" ht="13">
      <c r="A760" s="7" t="s">
        <v>1681</v>
      </c>
      <c r="B760" s="78" t="str">
        <f t="shared" si="47"/>
        <v>Kyle</v>
      </c>
      <c r="C760" s="78" t="str">
        <f t="shared" si="48"/>
        <v>Keith</v>
      </c>
      <c r="D760" s="78" t="str">
        <f t="shared" si="49"/>
        <v>keithky</v>
      </c>
      <c r="E760" s="8">
        <v>41829</v>
      </c>
      <c r="F760" s="9" t="s">
        <v>211</v>
      </c>
      <c r="G760" s="9" t="s">
        <v>158</v>
      </c>
      <c r="H760" s="9" t="s">
        <v>37</v>
      </c>
      <c r="I760" s="9" t="s">
        <v>38</v>
      </c>
      <c r="J760" s="9" t="s">
        <v>39</v>
      </c>
      <c r="K760" s="9" t="s">
        <v>1682</v>
      </c>
      <c r="L760" s="9" t="s">
        <v>485</v>
      </c>
      <c r="M760" s="9">
        <v>19</v>
      </c>
      <c r="N760" s="38">
        <v>42922</v>
      </c>
      <c r="O760" s="32">
        <f t="shared" si="50"/>
        <v>36</v>
      </c>
      <c r="P760" s="9">
        <v>676796</v>
      </c>
      <c r="Q760" s="9" t="s">
        <v>1683</v>
      </c>
      <c r="R760" s="7"/>
      <c r="S760" s="9">
        <v>0</v>
      </c>
      <c r="T760" s="12">
        <v>0</v>
      </c>
      <c r="U760" s="9">
        <v>1</v>
      </c>
      <c r="V760">
        <f t="shared" si="0"/>
        <v>2014</v>
      </c>
      <c r="W760">
        <f t="shared" si="1"/>
        <v>7</v>
      </c>
      <c r="X760">
        <f t="shared" si="2"/>
        <v>9</v>
      </c>
      <c r="AJ760" s="13"/>
      <c r="AK760" s="14"/>
      <c r="AP760" s="13"/>
      <c r="AQ760" s="14"/>
      <c r="AT760" t="e">
        <f>VLOOKUP(A760,'Repeat TJ List'!A:A,1,FALSE)</f>
        <v>#N/A</v>
      </c>
    </row>
    <row r="761" spans="1:46" ht="13">
      <c r="A761" s="7" t="s">
        <v>1684</v>
      </c>
      <c r="B761" s="78" t="str">
        <f t="shared" si="47"/>
        <v>Sam</v>
      </c>
      <c r="C761" s="78" t="str">
        <f t="shared" si="48"/>
        <v>Demel</v>
      </c>
      <c r="D761" s="78" t="str">
        <f t="shared" si="49"/>
        <v>demelsa</v>
      </c>
      <c r="E761" s="8">
        <v>41823</v>
      </c>
      <c r="F761" s="9" t="s">
        <v>306</v>
      </c>
      <c r="G761" s="9" t="s">
        <v>95</v>
      </c>
      <c r="H761" s="9" t="s">
        <v>37</v>
      </c>
      <c r="I761" s="9" t="s">
        <v>38</v>
      </c>
      <c r="J761" s="9" t="s">
        <v>39</v>
      </c>
      <c r="K761" s="9" t="s">
        <v>40</v>
      </c>
      <c r="L761" s="9" t="s">
        <v>882</v>
      </c>
      <c r="M761" s="9">
        <v>28</v>
      </c>
      <c r="N761" s="26"/>
      <c r="O761" s="32" t="str">
        <f t="shared" si="50"/>
        <v/>
      </c>
      <c r="P761" s="9">
        <v>451585</v>
      </c>
      <c r="Q761" s="9">
        <v>868</v>
      </c>
      <c r="R761" s="7" t="s">
        <v>139</v>
      </c>
      <c r="S761" s="9">
        <v>0</v>
      </c>
      <c r="T761" s="12">
        <v>0</v>
      </c>
      <c r="U761" s="9">
        <v>0</v>
      </c>
      <c r="V761">
        <f t="shared" si="0"/>
        <v>2014</v>
      </c>
      <c r="W761">
        <f t="shared" si="1"/>
        <v>7</v>
      </c>
      <c r="X761">
        <f t="shared" si="2"/>
        <v>3</v>
      </c>
      <c r="AJ761" s="13"/>
      <c r="AK761" s="14"/>
      <c r="AP761" s="13"/>
      <c r="AQ761" s="14"/>
      <c r="AT761" t="e">
        <f>VLOOKUP(A761,'Repeat TJ List'!A:A,1,FALSE)</f>
        <v>#N/A</v>
      </c>
    </row>
    <row r="762" spans="1:46" ht="13">
      <c r="A762" s="43" t="s">
        <v>1685</v>
      </c>
      <c r="B762" s="78" t="str">
        <f t="shared" si="47"/>
        <v>Ben</v>
      </c>
      <c r="C762" s="78" t="str">
        <f t="shared" si="48"/>
        <v>Leeper</v>
      </c>
      <c r="D762" s="78" t="str">
        <f t="shared" si="49"/>
        <v>leepebe</v>
      </c>
      <c r="E762" s="8">
        <v>41821</v>
      </c>
      <c r="F762" s="9" t="s">
        <v>164</v>
      </c>
      <c r="G762" s="9" t="s">
        <v>158</v>
      </c>
      <c r="H762" s="9" t="s">
        <v>37</v>
      </c>
      <c r="I762" s="9" t="s">
        <v>38</v>
      </c>
      <c r="J762" s="9" t="s">
        <v>39</v>
      </c>
      <c r="K762" s="9" t="s">
        <v>40</v>
      </c>
      <c r="L762" s="9" t="s">
        <v>332</v>
      </c>
      <c r="M762" s="9">
        <v>17</v>
      </c>
      <c r="N762" s="11"/>
      <c r="O762" s="32" t="str">
        <f t="shared" si="50"/>
        <v/>
      </c>
      <c r="P762" s="9"/>
      <c r="Q762" s="9"/>
      <c r="R762" s="7"/>
      <c r="S762" s="9">
        <v>0</v>
      </c>
      <c r="T762" s="12">
        <v>0</v>
      </c>
      <c r="U762" s="9">
        <v>1</v>
      </c>
      <c r="V762">
        <f t="shared" si="0"/>
        <v>2014</v>
      </c>
      <c r="W762">
        <f t="shared" si="1"/>
        <v>7</v>
      </c>
      <c r="X762">
        <f t="shared" si="2"/>
        <v>1</v>
      </c>
      <c r="AD762" s="15"/>
      <c r="AE762" s="7"/>
      <c r="AJ762" s="13"/>
      <c r="AK762" s="14"/>
      <c r="AP762" s="13"/>
      <c r="AQ762" s="14"/>
      <c r="AT762" t="e">
        <f>VLOOKUP(A762,'Repeat TJ List'!A:A,1,FALSE)</f>
        <v>#N/A</v>
      </c>
    </row>
    <row r="763" spans="1:46" ht="13">
      <c r="A763" s="7" t="s">
        <v>1686</v>
      </c>
      <c r="B763" s="78" t="str">
        <f t="shared" si="47"/>
        <v>Daniel</v>
      </c>
      <c r="C763" s="78" t="str">
        <f t="shared" si="48"/>
        <v>Winkler</v>
      </c>
      <c r="D763" s="78" t="str">
        <f t="shared" si="49"/>
        <v>winklda</v>
      </c>
      <c r="E763" s="8">
        <v>41821</v>
      </c>
      <c r="F763" s="9" t="s">
        <v>44</v>
      </c>
      <c r="G763" s="9" t="s">
        <v>84</v>
      </c>
      <c r="H763" s="26" t="s">
        <v>37</v>
      </c>
      <c r="I763" s="9" t="s">
        <v>38</v>
      </c>
      <c r="J763" s="26" t="s">
        <v>39</v>
      </c>
      <c r="K763" s="9" t="s">
        <v>141</v>
      </c>
      <c r="L763" s="9" t="s">
        <v>1687</v>
      </c>
      <c r="M763" s="9">
        <v>24</v>
      </c>
      <c r="N763" s="11">
        <v>42268</v>
      </c>
      <c r="O763" s="32">
        <f t="shared" si="50"/>
        <v>15</v>
      </c>
      <c r="P763" s="9">
        <v>595465</v>
      </c>
      <c r="Q763" s="9">
        <v>12237</v>
      </c>
      <c r="R763" s="7" t="s">
        <v>139</v>
      </c>
      <c r="S763" s="9">
        <v>21</v>
      </c>
      <c r="T763" s="12">
        <v>18.332999999999998</v>
      </c>
      <c r="U763" s="32">
        <v>1</v>
      </c>
      <c r="V763">
        <f t="shared" si="0"/>
        <v>2014</v>
      </c>
      <c r="W763">
        <f t="shared" si="1"/>
        <v>7</v>
      </c>
      <c r="X763">
        <f t="shared" si="2"/>
        <v>1</v>
      </c>
      <c r="AD763" s="15">
        <v>42470</v>
      </c>
      <c r="AE763" s="7" t="s">
        <v>1304</v>
      </c>
      <c r="AJ763" s="13"/>
      <c r="AK763" s="14"/>
      <c r="AP763" s="13"/>
      <c r="AQ763" s="14"/>
      <c r="AT763" t="e">
        <f>VLOOKUP(A763,'Repeat TJ List'!A:A,1,FALSE)</f>
        <v>#N/A</v>
      </c>
    </row>
    <row r="764" spans="1:46" ht="13">
      <c r="A764" s="7" t="s">
        <v>1688</v>
      </c>
      <c r="B764" s="78" t="str">
        <f t="shared" si="47"/>
        <v>Jacob</v>
      </c>
      <c r="C764" s="78" t="str">
        <f t="shared" si="48"/>
        <v>Bosiokovic</v>
      </c>
      <c r="D764" s="78" t="str">
        <f t="shared" si="49"/>
        <v>bosioja</v>
      </c>
      <c r="E764" s="8">
        <v>41821</v>
      </c>
      <c r="F764" s="9" t="s">
        <v>44</v>
      </c>
      <c r="G764" s="9" t="s">
        <v>63</v>
      </c>
      <c r="H764" s="9" t="s">
        <v>888</v>
      </c>
      <c r="I764" s="9" t="s">
        <v>38</v>
      </c>
      <c r="J764" s="9" t="s">
        <v>39</v>
      </c>
      <c r="K764" s="9" t="s">
        <v>253</v>
      </c>
      <c r="L764" s="9" t="s">
        <v>404</v>
      </c>
      <c r="M764" s="9">
        <v>20</v>
      </c>
      <c r="N764" s="11">
        <v>42538</v>
      </c>
      <c r="O764" s="32">
        <f t="shared" si="50"/>
        <v>24</v>
      </c>
      <c r="P764" s="9">
        <v>670109</v>
      </c>
      <c r="Q764" s="9" t="s">
        <v>1689</v>
      </c>
      <c r="S764" s="9">
        <v>0</v>
      </c>
      <c r="T764" s="12">
        <v>0</v>
      </c>
      <c r="U764" s="32">
        <v>1</v>
      </c>
      <c r="V764">
        <f t="shared" si="0"/>
        <v>2014</v>
      </c>
      <c r="W764">
        <f t="shared" si="1"/>
        <v>7</v>
      </c>
      <c r="X764">
        <f t="shared" si="2"/>
        <v>1</v>
      </c>
      <c r="AJ764" s="13"/>
      <c r="AK764" s="14"/>
      <c r="AP764" s="13"/>
      <c r="AQ764" s="14"/>
      <c r="AT764" t="e">
        <f>VLOOKUP(A764,'Repeat TJ List'!A:A,1,FALSE)</f>
        <v>#N/A</v>
      </c>
    </row>
    <row r="765" spans="1:46" ht="13">
      <c r="A765" s="7" t="s">
        <v>1690</v>
      </c>
      <c r="B765" s="78" t="str">
        <f t="shared" si="47"/>
        <v>Endrys</v>
      </c>
      <c r="C765" s="78" t="str">
        <f t="shared" si="48"/>
        <v>Briceno</v>
      </c>
      <c r="D765" s="78" t="str">
        <f t="shared" si="49"/>
        <v>briceen</v>
      </c>
      <c r="E765" s="8">
        <v>41821</v>
      </c>
      <c r="F765" s="9" t="s">
        <v>87</v>
      </c>
      <c r="G765" s="9" t="s">
        <v>91</v>
      </c>
      <c r="H765" s="26" t="s">
        <v>37</v>
      </c>
      <c r="I765" s="9" t="s">
        <v>38</v>
      </c>
      <c r="J765" s="32" t="s">
        <v>150</v>
      </c>
      <c r="K765" s="26"/>
      <c r="L765" s="26"/>
      <c r="M765" s="9">
        <v>22</v>
      </c>
      <c r="N765" s="11">
        <v>42209</v>
      </c>
      <c r="O765" s="32">
        <f t="shared" si="50"/>
        <v>13</v>
      </c>
      <c r="P765" s="9">
        <v>553968</v>
      </c>
      <c r="Q765" s="9" t="s">
        <v>1691</v>
      </c>
      <c r="S765" s="9">
        <v>0</v>
      </c>
      <c r="T765" s="12">
        <v>0</v>
      </c>
      <c r="U765" s="32">
        <v>1</v>
      </c>
      <c r="V765">
        <f t="shared" si="0"/>
        <v>2014</v>
      </c>
      <c r="W765">
        <f t="shared" si="1"/>
        <v>7</v>
      </c>
      <c r="X765">
        <f t="shared" si="2"/>
        <v>1</v>
      </c>
      <c r="AJ765" s="13"/>
      <c r="AK765" s="14"/>
      <c r="AP765" s="13"/>
      <c r="AQ765" s="14"/>
      <c r="AT765" t="e">
        <f>VLOOKUP(A765,'Repeat TJ List'!A:A,1,FALSE)</f>
        <v>#N/A</v>
      </c>
    </row>
    <row r="766" spans="1:46" ht="13">
      <c r="A766" s="7" t="s">
        <v>1692</v>
      </c>
      <c r="B766" s="78" t="str">
        <f t="shared" si="47"/>
        <v>Fernando</v>
      </c>
      <c r="C766" s="78" t="str">
        <f t="shared" si="48"/>
        <v>Romero</v>
      </c>
      <c r="D766" s="78" t="str">
        <f t="shared" si="49"/>
        <v>romerfe</v>
      </c>
      <c r="E766" s="8">
        <v>41821</v>
      </c>
      <c r="F766" s="9" t="s">
        <v>73</v>
      </c>
      <c r="G766" s="9" t="s">
        <v>115</v>
      </c>
      <c r="H766" s="26" t="s">
        <v>37</v>
      </c>
      <c r="I766" s="9" t="s">
        <v>38</v>
      </c>
      <c r="J766" s="32" t="s">
        <v>108</v>
      </c>
      <c r="K766" s="26"/>
      <c r="L766" s="26"/>
      <c r="M766" s="9">
        <v>19</v>
      </c>
      <c r="N766" s="38">
        <v>42510</v>
      </c>
      <c r="O766" s="32">
        <f t="shared" si="50"/>
        <v>23</v>
      </c>
      <c r="P766" s="9">
        <v>622864</v>
      </c>
      <c r="Q766" s="9">
        <v>15885</v>
      </c>
      <c r="S766" s="9">
        <v>0</v>
      </c>
      <c r="T766" s="12">
        <v>0</v>
      </c>
      <c r="U766" s="32">
        <v>1</v>
      </c>
      <c r="V766">
        <f t="shared" si="0"/>
        <v>2014</v>
      </c>
      <c r="W766">
        <f t="shared" si="1"/>
        <v>7</v>
      </c>
      <c r="X766">
        <f t="shared" si="2"/>
        <v>1</v>
      </c>
      <c r="AJ766" s="13"/>
      <c r="AK766" s="14"/>
      <c r="AP766" s="13"/>
      <c r="AQ766" s="14"/>
      <c r="AT766" t="e">
        <f>VLOOKUP(A766,'Repeat TJ List'!A:A,1,FALSE)</f>
        <v>#N/A</v>
      </c>
    </row>
    <row r="767" spans="1:46" ht="13">
      <c r="A767" s="7" t="s">
        <v>1693</v>
      </c>
      <c r="B767" s="78" t="str">
        <f t="shared" si="47"/>
        <v>Chris</v>
      </c>
      <c r="C767" s="78" t="str">
        <f t="shared" si="48"/>
        <v>Flexen</v>
      </c>
      <c r="D767" s="78" t="str">
        <f t="shared" si="49"/>
        <v>flexech</v>
      </c>
      <c r="E767" s="8">
        <v>41821</v>
      </c>
      <c r="F767" s="9" t="s">
        <v>70</v>
      </c>
      <c r="G767" s="9" t="s">
        <v>115</v>
      </c>
      <c r="H767" s="26" t="s">
        <v>37</v>
      </c>
      <c r="I767" s="9" t="s">
        <v>38</v>
      </c>
      <c r="J767" s="26" t="s">
        <v>39</v>
      </c>
      <c r="K767" s="9" t="s">
        <v>45</v>
      </c>
      <c r="L767" s="9"/>
      <c r="M767" s="9">
        <v>19</v>
      </c>
      <c r="N767" s="11">
        <v>42224</v>
      </c>
      <c r="O767" s="32">
        <f t="shared" si="50"/>
        <v>13</v>
      </c>
      <c r="P767" s="9">
        <v>623167</v>
      </c>
      <c r="Q767" s="9">
        <v>13896</v>
      </c>
      <c r="S767" s="9">
        <v>14</v>
      </c>
      <c r="T767" s="12">
        <v>48</v>
      </c>
      <c r="U767" s="32">
        <v>1</v>
      </c>
      <c r="V767">
        <f t="shared" si="0"/>
        <v>2014</v>
      </c>
      <c r="W767">
        <f t="shared" si="1"/>
        <v>7</v>
      </c>
      <c r="X767">
        <f t="shared" si="2"/>
        <v>1</v>
      </c>
      <c r="AJ767" s="13"/>
      <c r="AK767" s="14"/>
      <c r="AP767" s="13"/>
      <c r="AQ767" s="14"/>
      <c r="AT767" t="e">
        <f>VLOOKUP(A767,'Repeat TJ List'!A:A,1,FALSE)</f>
        <v>#N/A</v>
      </c>
    </row>
    <row r="768" spans="1:46" ht="13">
      <c r="A768" s="7" t="s">
        <v>501</v>
      </c>
      <c r="B768" s="78" t="str">
        <f t="shared" si="47"/>
        <v>Josh</v>
      </c>
      <c r="C768" s="78" t="str">
        <f t="shared" si="48"/>
        <v>Pennington</v>
      </c>
      <c r="D768" s="78" t="str">
        <f t="shared" si="49"/>
        <v>pennijo</v>
      </c>
      <c r="E768" s="8">
        <v>41814</v>
      </c>
      <c r="F768" s="9" t="s">
        <v>67</v>
      </c>
      <c r="G768" s="9" t="s">
        <v>158</v>
      </c>
      <c r="H768" s="26" t="s">
        <v>37</v>
      </c>
      <c r="I768" s="9" t="s">
        <v>38</v>
      </c>
      <c r="J768" s="26" t="s">
        <v>39</v>
      </c>
      <c r="K768" s="9" t="s">
        <v>277</v>
      </c>
      <c r="L768" s="9"/>
      <c r="M768" s="9">
        <v>18</v>
      </c>
      <c r="N768" s="11">
        <v>42180</v>
      </c>
      <c r="O768" s="32">
        <f t="shared" si="50"/>
        <v>12</v>
      </c>
      <c r="P768" s="9">
        <v>656837</v>
      </c>
      <c r="Q768" s="9" t="s">
        <v>502</v>
      </c>
      <c r="R768" s="7" t="s">
        <v>139</v>
      </c>
      <c r="S768" s="9">
        <v>0</v>
      </c>
      <c r="T768" s="12">
        <v>0</v>
      </c>
      <c r="U768" s="9">
        <v>0</v>
      </c>
      <c r="V768">
        <f t="shared" si="0"/>
        <v>2014</v>
      </c>
      <c r="W768">
        <f t="shared" si="1"/>
        <v>6</v>
      </c>
      <c r="X768">
        <f t="shared" si="2"/>
        <v>24</v>
      </c>
      <c r="AJ768" s="13"/>
      <c r="AK768" s="14"/>
      <c r="AP768" s="13"/>
      <c r="AQ768" s="14"/>
      <c r="AT768" t="str">
        <f>VLOOKUP(A768,'Repeat TJ List'!A:A,1,FALSE)</f>
        <v>Josh Pennington</v>
      </c>
    </row>
    <row r="769" spans="1:46" ht="13">
      <c r="A769" s="7" t="s">
        <v>1694</v>
      </c>
      <c r="B769" s="78" t="str">
        <f t="shared" si="47"/>
        <v>Derek</v>
      </c>
      <c r="C769" s="78" t="str">
        <f t="shared" si="48"/>
        <v>Law</v>
      </c>
      <c r="D769" s="78" t="str">
        <f t="shared" si="49"/>
        <v>lawde</v>
      </c>
      <c r="E769" s="8">
        <v>41814</v>
      </c>
      <c r="F769" s="9" t="s">
        <v>78</v>
      </c>
      <c r="G769" s="9" t="s">
        <v>84</v>
      </c>
      <c r="H769" s="26" t="s">
        <v>37</v>
      </c>
      <c r="I769" s="9" t="s">
        <v>38</v>
      </c>
      <c r="J769" s="26" t="s">
        <v>39</v>
      </c>
      <c r="K769" s="9" t="s">
        <v>110</v>
      </c>
      <c r="L769" s="9" t="s">
        <v>1695</v>
      </c>
      <c r="M769" s="9">
        <v>23</v>
      </c>
      <c r="N769" s="11">
        <v>42176</v>
      </c>
      <c r="O769" s="32">
        <f t="shared" si="50"/>
        <v>12</v>
      </c>
      <c r="P769" s="9">
        <v>571882</v>
      </c>
      <c r="Q769" s="9">
        <v>13133</v>
      </c>
      <c r="R769" s="7" t="s">
        <v>139</v>
      </c>
      <c r="S769" s="9">
        <v>102</v>
      </c>
      <c r="T769" s="12">
        <v>92.332999999999998</v>
      </c>
      <c r="U769" s="32">
        <v>1</v>
      </c>
      <c r="V769">
        <f t="shared" si="0"/>
        <v>2014</v>
      </c>
      <c r="W769">
        <f t="shared" si="1"/>
        <v>6</v>
      </c>
      <c r="X769">
        <f t="shared" si="2"/>
        <v>24</v>
      </c>
      <c r="AJ769" s="13"/>
      <c r="AK769" s="14"/>
      <c r="AP769" s="13"/>
      <c r="AQ769" s="14"/>
      <c r="AT769" t="e">
        <f>VLOOKUP(A769,'Repeat TJ List'!A:A,1,FALSE)</f>
        <v>#N/A</v>
      </c>
    </row>
    <row r="770" spans="1:46" ht="13">
      <c r="A770" s="7" t="s">
        <v>1696</v>
      </c>
      <c r="B770" s="78" t="str">
        <f t="shared" si="47"/>
        <v>Tyler</v>
      </c>
      <c r="C770" s="78" t="str">
        <f t="shared" si="48"/>
        <v>Higgins</v>
      </c>
      <c r="D770" s="78" t="str">
        <f t="shared" si="49"/>
        <v>higgity</v>
      </c>
      <c r="E770" s="8">
        <v>41809</v>
      </c>
      <c r="F770" s="9" t="s">
        <v>157</v>
      </c>
      <c r="G770" s="9" t="s">
        <v>84</v>
      </c>
      <c r="H770" s="9" t="s">
        <v>37</v>
      </c>
      <c r="I770" s="9" t="s">
        <v>38</v>
      </c>
      <c r="J770" s="9" t="s">
        <v>39</v>
      </c>
      <c r="K770" s="9" t="s">
        <v>188</v>
      </c>
      <c r="L770" s="9" t="s">
        <v>1697</v>
      </c>
      <c r="M770" s="9">
        <v>23</v>
      </c>
      <c r="N770" s="11">
        <v>42201</v>
      </c>
      <c r="O770" s="32">
        <f t="shared" si="50"/>
        <v>13</v>
      </c>
      <c r="P770" s="9">
        <v>572371</v>
      </c>
      <c r="Q770" s="9" t="s">
        <v>1698</v>
      </c>
      <c r="R770" s="7"/>
      <c r="S770" s="9">
        <v>0</v>
      </c>
      <c r="T770" s="12">
        <v>0</v>
      </c>
      <c r="U770" s="32">
        <v>1</v>
      </c>
      <c r="V770">
        <f t="shared" si="0"/>
        <v>2014</v>
      </c>
      <c r="W770">
        <f t="shared" si="1"/>
        <v>6</v>
      </c>
      <c r="X770">
        <f t="shared" si="2"/>
        <v>19</v>
      </c>
      <c r="AJ770" s="13"/>
      <c r="AK770" s="14"/>
      <c r="AP770" s="13"/>
      <c r="AQ770" s="14"/>
      <c r="AT770" t="e">
        <f>VLOOKUP(A770,'Repeat TJ List'!A:A,1,FALSE)</f>
        <v>#N/A</v>
      </c>
    </row>
    <row r="771" spans="1:46" ht="13">
      <c r="A771" s="7" t="s">
        <v>1699</v>
      </c>
      <c r="B771" s="78" t="str">
        <f t="shared" ref="B771:B834" si="51">LEFT(A771,SEARCH(" ",A771,1)-1)</f>
        <v>Matt</v>
      </c>
      <c r="C771" s="78" t="str">
        <f t="shared" ref="C771:C834" si="52">MID(A771,SEARCH(" ",A771,1)+1,LEN(A771))</f>
        <v>Wieters</v>
      </c>
      <c r="D771" s="78" t="str">
        <f t="shared" ref="D771:D834" si="53">LEFT(LOWER((C771)),5)&amp;LEFT(LOWER(B771),2)</f>
        <v>wietema</v>
      </c>
      <c r="E771" s="8">
        <v>41807</v>
      </c>
      <c r="F771" s="9" t="s">
        <v>52</v>
      </c>
      <c r="G771" s="9" t="s">
        <v>36</v>
      </c>
      <c r="H771" s="32" t="s">
        <v>330</v>
      </c>
      <c r="I771" s="9" t="s">
        <v>38</v>
      </c>
      <c r="J771" s="26" t="s">
        <v>39</v>
      </c>
      <c r="K771" s="9" t="s">
        <v>415</v>
      </c>
      <c r="L771" s="9" t="s">
        <v>478</v>
      </c>
      <c r="M771" s="9">
        <v>28</v>
      </c>
      <c r="N771" s="11">
        <v>42160</v>
      </c>
      <c r="O771" s="32">
        <f t="shared" si="50"/>
        <v>12</v>
      </c>
      <c r="P771" s="9">
        <v>446308</v>
      </c>
      <c r="Q771" s="9">
        <v>4298</v>
      </c>
      <c r="R771" s="7" t="s">
        <v>139</v>
      </c>
      <c r="S771" s="9">
        <v>322</v>
      </c>
      <c r="T771" s="12">
        <v>1211</v>
      </c>
      <c r="U771" s="32">
        <v>1</v>
      </c>
      <c r="V771">
        <f t="shared" si="0"/>
        <v>2014</v>
      </c>
      <c r="W771">
        <f t="shared" si="1"/>
        <v>6</v>
      </c>
      <c r="X771">
        <f t="shared" si="2"/>
        <v>17</v>
      </c>
      <c r="AC771" s="15">
        <v>42150</v>
      </c>
      <c r="AJ771" s="13"/>
      <c r="AK771" s="14"/>
      <c r="AP771" s="13"/>
      <c r="AQ771" s="14"/>
      <c r="AT771" t="e">
        <f>VLOOKUP(A771,'Repeat TJ List'!A:A,1,FALSE)</f>
        <v>#N/A</v>
      </c>
    </row>
    <row r="772" spans="1:46" ht="13">
      <c r="A772" s="7" t="s">
        <v>1700</v>
      </c>
      <c r="B772" s="78" t="str">
        <f t="shared" si="51"/>
        <v>Daniel</v>
      </c>
      <c r="C772" s="78" t="str">
        <f t="shared" si="52"/>
        <v>Moskos</v>
      </c>
      <c r="D772" s="78" t="str">
        <f t="shared" si="53"/>
        <v>moskoda</v>
      </c>
      <c r="E772" s="8">
        <v>41807</v>
      </c>
      <c r="F772" s="9" t="s">
        <v>306</v>
      </c>
      <c r="G772" s="9" t="s">
        <v>95</v>
      </c>
      <c r="H772" s="26" t="s">
        <v>37</v>
      </c>
      <c r="I772" s="9" t="s">
        <v>53</v>
      </c>
      <c r="J772" s="26" t="s">
        <v>39</v>
      </c>
      <c r="K772" s="9" t="s">
        <v>45</v>
      </c>
      <c r="L772" s="9" t="s">
        <v>341</v>
      </c>
      <c r="M772" s="9">
        <v>28</v>
      </c>
      <c r="N772" s="11">
        <v>42467</v>
      </c>
      <c r="O772" s="32">
        <f t="shared" si="50"/>
        <v>22</v>
      </c>
      <c r="P772" s="9">
        <v>446290</v>
      </c>
      <c r="Q772" s="9">
        <v>2858</v>
      </c>
      <c r="S772" s="9">
        <v>0</v>
      </c>
      <c r="T772" s="12">
        <v>0</v>
      </c>
      <c r="U772" s="32">
        <v>1</v>
      </c>
      <c r="V772">
        <f t="shared" si="0"/>
        <v>2014</v>
      </c>
      <c r="W772">
        <f t="shared" si="1"/>
        <v>6</v>
      </c>
      <c r="X772">
        <f t="shared" si="2"/>
        <v>17</v>
      </c>
      <c r="AJ772" s="13"/>
      <c r="AK772" s="14"/>
      <c r="AP772" s="13"/>
      <c r="AQ772" s="14"/>
      <c r="AT772" t="e">
        <f>VLOOKUP(A772,'Repeat TJ List'!A:A,1,FALSE)</f>
        <v>#N/A</v>
      </c>
    </row>
    <row r="773" spans="1:46" ht="13">
      <c r="A773" s="7" t="s">
        <v>1701</v>
      </c>
      <c r="B773" s="78" t="str">
        <f t="shared" si="51"/>
        <v>Jeff</v>
      </c>
      <c r="C773" s="78" t="str">
        <f t="shared" si="52"/>
        <v>Walters</v>
      </c>
      <c r="D773" s="78" t="str">
        <f t="shared" si="53"/>
        <v>walteje</v>
      </c>
      <c r="E773" s="8">
        <v>41807</v>
      </c>
      <c r="F773" s="9" t="s">
        <v>70</v>
      </c>
      <c r="G773" s="9" t="s">
        <v>95</v>
      </c>
      <c r="H773" s="26" t="s">
        <v>37</v>
      </c>
      <c r="I773" s="9" t="s">
        <v>38</v>
      </c>
      <c r="J773" s="26" t="s">
        <v>39</v>
      </c>
      <c r="K773" s="9" t="s">
        <v>58</v>
      </c>
      <c r="L773" s="9" t="s">
        <v>1702</v>
      </c>
      <c r="M773" s="9">
        <v>26</v>
      </c>
      <c r="N773" s="11">
        <v>42467</v>
      </c>
      <c r="O773" s="32">
        <f t="shared" si="50"/>
        <v>22</v>
      </c>
      <c r="P773" s="9">
        <v>502368</v>
      </c>
      <c r="Q773" s="9" t="s">
        <v>1703</v>
      </c>
      <c r="S773" s="9">
        <v>0</v>
      </c>
      <c r="T773" s="12">
        <v>0</v>
      </c>
      <c r="U773" s="32">
        <v>1</v>
      </c>
      <c r="V773">
        <f t="shared" si="0"/>
        <v>2014</v>
      </c>
      <c r="W773">
        <f t="shared" si="1"/>
        <v>6</v>
      </c>
      <c r="X773">
        <f t="shared" si="2"/>
        <v>17</v>
      </c>
      <c r="AJ773" s="13"/>
      <c r="AK773" s="14"/>
      <c r="AP773" s="13"/>
      <c r="AQ773" s="14"/>
      <c r="AT773" t="e">
        <f>VLOOKUP(A773,'Repeat TJ List'!A:A,1,FALSE)</f>
        <v>#N/A</v>
      </c>
    </row>
    <row r="774" spans="1:46" ht="13">
      <c r="A774" s="7" t="s">
        <v>1704</v>
      </c>
      <c r="B774" s="78" t="str">
        <f t="shared" si="51"/>
        <v>Ryan</v>
      </c>
      <c r="C774" s="78" t="str">
        <f t="shared" si="52"/>
        <v>Brasier</v>
      </c>
      <c r="D774" s="78" t="str">
        <f t="shared" si="53"/>
        <v>brasiry</v>
      </c>
      <c r="E774" s="8">
        <v>41800</v>
      </c>
      <c r="F774" s="9" t="s">
        <v>35</v>
      </c>
      <c r="G774" s="9" t="s">
        <v>36</v>
      </c>
      <c r="H774" s="9" t="s">
        <v>37</v>
      </c>
      <c r="I774" s="9" t="s">
        <v>38</v>
      </c>
      <c r="J774" s="9" t="s">
        <v>39</v>
      </c>
      <c r="K774" s="9" t="s">
        <v>40</v>
      </c>
      <c r="L774" s="9" t="s">
        <v>1705</v>
      </c>
      <c r="M774" s="9">
        <v>26</v>
      </c>
      <c r="N774" s="38">
        <v>43289</v>
      </c>
      <c r="O774" s="32">
        <f t="shared" si="50"/>
        <v>49</v>
      </c>
      <c r="P774" s="9">
        <v>518489</v>
      </c>
      <c r="Q774" s="9">
        <v>5615</v>
      </c>
      <c r="S774" s="9">
        <v>0</v>
      </c>
      <c r="T774" s="12">
        <v>0</v>
      </c>
      <c r="U774" s="32">
        <v>1</v>
      </c>
      <c r="V774">
        <f t="shared" si="0"/>
        <v>2014</v>
      </c>
      <c r="W774">
        <f t="shared" si="1"/>
        <v>6</v>
      </c>
      <c r="X774">
        <f t="shared" si="2"/>
        <v>10</v>
      </c>
      <c r="AC774" s="15">
        <v>42230</v>
      </c>
      <c r="AJ774" s="13"/>
      <c r="AK774" s="14"/>
      <c r="AP774" s="13"/>
      <c r="AQ774" s="14"/>
      <c r="AT774" t="e">
        <f>VLOOKUP(A774,'Repeat TJ List'!A:A,1,FALSE)</f>
        <v>#N/A</v>
      </c>
    </row>
    <row r="775" spans="1:46" ht="13">
      <c r="A775" s="7" t="s">
        <v>1706</v>
      </c>
      <c r="B775" s="78" t="str">
        <f t="shared" si="51"/>
        <v>Eduardo</v>
      </c>
      <c r="C775" s="78" t="str">
        <f t="shared" si="52"/>
        <v>Jimenez</v>
      </c>
      <c r="D775" s="78" t="str">
        <f t="shared" si="53"/>
        <v>jimened</v>
      </c>
      <c r="E775" s="8">
        <v>41799</v>
      </c>
      <c r="F775" s="9" t="s">
        <v>87</v>
      </c>
      <c r="G775" s="9" t="s">
        <v>128</v>
      </c>
      <c r="H775" s="9" t="s">
        <v>37</v>
      </c>
      <c r="I775" s="9" t="s">
        <v>38</v>
      </c>
      <c r="J775" s="9" t="s">
        <v>150</v>
      </c>
      <c r="K775" s="9"/>
      <c r="L775" s="9"/>
      <c r="M775" s="9">
        <v>19</v>
      </c>
      <c r="N775" s="11">
        <v>42237</v>
      </c>
      <c r="O775" s="32">
        <f t="shared" si="50"/>
        <v>14</v>
      </c>
      <c r="P775" s="9">
        <v>621592</v>
      </c>
      <c r="Q775" s="9">
        <v>19642</v>
      </c>
      <c r="R775" s="7"/>
      <c r="S775" s="9">
        <v>0</v>
      </c>
      <c r="T775" s="12">
        <v>0</v>
      </c>
      <c r="U775" s="32">
        <v>1</v>
      </c>
      <c r="V775">
        <f t="shared" si="0"/>
        <v>2014</v>
      </c>
      <c r="W775">
        <f t="shared" si="1"/>
        <v>6</v>
      </c>
      <c r="X775">
        <f t="shared" si="2"/>
        <v>9</v>
      </c>
      <c r="AJ775" s="13"/>
      <c r="AK775" s="14"/>
      <c r="AP775" s="13"/>
      <c r="AQ775" s="14"/>
      <c r="AT775" t="e">
        <f>VLOOKUP(A775,'Repeat TJ List'!A:A,1,FALSE)</f>
        <v>#N/A</v>
      </c>
    </row>
    <row r="776" spans="1:46" ht="13">
      <c r="A776" s="7" t="s">
        <v>1707</v>
      </c>
      <c r="B776" s="78" t="str">
        <f t="shared" si="51"/>
        <v>Sean</v>
      </c>
      <c r="C776" s="78" t="str">
        <f t="shared" si="52"/>
        <v>Burnett</v>
      </c>
      <c r="D776" s="78" t="str">
        <f t="shared" si="53"/>
        <v>burnese</v>
      </c>
      <c r="E776" s="8">
        <v>41795</v>
      </c>
      <c r="F776" s="9" t="s">
        <v>35</v>
      </c>
      <c r="G776" s="9" t="s">
        <v>36</v>
      </c>
      <c r="H776" s="26" t="s">
        <v>37</v>
      </c>
      <c r="I776" s="9" t="s">
        <v>53</v>
      </c>
      <c r="J776" s="26" t="s">
        <v>39</v>
      </c>
      <c r="K776" s="9" t="s">
        <v>58</v>
      </c>
      <c r="L776" s="9"/>
      <c r="M776" s="9">
        <v>31</v>
      </c>
      <c r="N776" s="38">
        <v>42616</v>
      </c>
      <c r="O776" s="32">
        <f t="shared" si="50"/>
        <v>27</v>
      </c>
      <c r="P776" s="9">
        <v>430634</v>
      </c>
      <c r="Q776" s="9">
        <v>1886</v>
      </c>
      <c r="R776" s="7" t="s">
        <v>139</v>
      </c>
      <c r="S776" s="9">
        <v>10</v>
      </c>
      <c r="T776" s="12">
        <v>5.6669999999999998</v>
      </c>
      <c r="U776" s="32">
        <v>1</v>
      </c>
      <c r="V776">
        <f t="shared" si="0"/>
        <v>2014</v>
      </c>
      <c r="W776">
        <f t="shared" si="1"/>
        <v>6</v>
      </c>
      <c r="X776">
        <f t="shared" si="2"/>
        <v>5</v>
      </c>
      <c r="AC776" s="15">
        <v>42471</v>
      </c>
      <c r="AJ776" s="13"/>
      <c r="AK776" s="14"/>
      <c r="AP776" s="13"/>
      <c r="AQ776" s="14"/>
      <c r="AT776" t="str">
        <f>VLOOKUP(A776,'Repeat TJ List'!A:A,1,FALSE)</f>
        <v>Sean Burnett</v>
      </c>
    </row>
    <row r="777" spans="1:46" ht="13">
      <c r="A777" s="7" t="s">
        <v>1708</v>
      </c>
      <c r="B777" s="78" t="str">
        <f t="shared" si="51"/>
        <v>Jared</v>
      </c>
      <c r="C777" s="78" t="str">
        <f t="shared" si="52"/>
        <v>Ruxer</v>
      </c>
      <c r="D777" s="78" t="str">
        <f t="shared" si="53"/>
        <v>ruxerja</v>
      </c>
      <c r="E777" s="8">
        <v>41795</v>
      </c>
      <c r="F777" s="9" t="s">
        <v>35</v>
      </c>
      <c r="G777" s="9" t="s">
        <v>63</v>
      </c>
      <c r="H777" s="9" t="s">
        <v>37</v>
      </c>
      <c r="I777" s="9" t="s">
        <v>38</v>
      </c>
      <c r="J777" s="9" t="s">
        <v>39</v>
      </c>
      <c r="K777" s="9" t="s">
        <v>198</v>
      </c>
      <c r="L777" s="9" t="s">
        <v>199</v>
      </c>
      <c r="M777" s="9">
        <v>21</v>
      </c>
      <c r="N777" s="11">
        <v>42175</v>
      </c>
      <c r="O777" s="32">
        <f t="shared" si="50"/>
        <v>12</v>
      </c>
      <c r="P777" s="9">
        <v>596095</v>
      </c>
      <c r="Q777" s="9" t="s">
        <v>1709</v>
      </c>
      <c r="R777" s="7"/>
      <c r="S777" s="9">
        <v>0</v>
      </c>
      <c r="T777" s="12">
        <v>0</v>
      </c>
      <c r="U777" s="32">
        <v>1</v>
      </c>
      <c r="V777">
        <f t="shared" si="0"/>
        <v>2014</v>
      </c>
      <c r="W777">
        <f t="shared" si="1"/>
        <v>6</v>
      </c>
      <c r="X777">
        <f t="shared" si="2"/>
        <v>5</v>
      </c>
      <c r="AJ777" s="13"/>
      <c r="AK777" s="14"/>
      <c r="AP777" s="13"/>
      <c r="AQ777" s="14"/>
      <c r="AT777" t="e">
        <f>VLOOKUP(A777,'Repeat TJ List'!A:A,1,FALSE)</f>
        <v>#N/A</v>
      </c>
    </row>
    <row r="778" spans="1:46" ht="13">
      <c r="A778" s="7" t="s">
        <v>1710</v>
      </c>
      <c r="B778" s="78" t="str">
        <f t="shared" si="51"/>
        <v>Duke</v>
      </c>
      <c r="C778" s="78" t="str">
        <f t="shared" si="52"/>
        <v>Welker</v>
      </c>
      <c r="D778" s="78" t="str">
        <f t="shared" si="53"/>
        <v>welkedu</v>
      </c>
      <c r="E778" s="8">
        <v>41795</v>
      </c>
      <c r="F778" s="9" t="s">
        <v>176</v>
      </c>
      <c r="G778" s="9" t="s">
        <v>95</v>
      </c>
      <c r="H778" s="26" t="s">
        <v>37</v>
      </c>
      <c r="I778" s="9" t="s">
        <v>38</v>
      </c>
      <c r="J778" s="26" t="s">
        <v>39</v>
      </c>
      <c r="K778" s="9" t="s">
        <v>74</v>
      </c>
      <c r="L778" s="9" t="s">
        <v>1711</v>
      </c>
      <c r="M778" s="9">
        <v>28</v>
      </c>
      <c r="N778" s="11">
        <v>42475</v>
      </c>
      <c r="O778" s="32">
        <f t="shared" si="50"/>
        <v>22</v>
      </c>
      <c r="P778" s="9">
        <v>444992</v>
      </c>
      <c r="Q778" s="9">
        <v>792</v>
      </c>
      <c r="R778" s="7" t="s">
        <v>139</v>
      </c>
      <c r="S778" s="9">
        <v>0</v>
      </c>
      <c r="T778" s="12">
        <v>0</v>
      </c>
      <c r="U778" s="32">
        <v>1</v>
      </c>
      <c r="V778">
        <f t="shared" si="0"/>
        <v>2014</v>
      </c>
      <c r="W778">
        <f t="shared" si="1"/>
        <v>6</v>
      </c>
      <c r="X778">
        <f t="shared" si="2"/>
        <v>5</v>
      </c>
      <c r="AJ778" s="13"/>
      <c r="AK778" s="14"/>
      <c r="AP778" s="13"/>
      <c r="AQ778" s="14"/>
      <c r="AT778" t="e">
        <f>VLOOKUP(A778,'Repeat TJ List'!A:A,1,FALSE)</f>
        <v>#N/A</v>
      </c>
    </row>
    <row r="779" spans="1:46" ht="13">
      <c r="A779" s="7" t="s">
        <v>1712</v>
      </c>
      <c r="B779" s="78" t="str">
        <f t="shared" si="51"/>
        <v>Chris</v>
      </c>
      <c r="C779" s="78" t="str">
        <f t="shared" si="52"/>
        <v>Withrow</v>
      </c>
      <c r="D779" s="78" t="str">
        <f t="shared" si="53"/>
        <v>withrch</v>
      </c>
      <c r="E779" s="8">
        <v>41793</v>
      </c>
      <c r="F779" s="9" t="s">
        <v>306</v>
      </c>
      <c r="G779" s="9" t="s">
        <v>36</v>
      </c>
      <c r="H779" s="26" t="s">
        <v>37</v>
      </c>
      <c r="I779" s="9" t="s">
        <v>38</v>
      </c>
      <c r="J779" s="26" t="s">
        <v>39</v>
      </c>
      <c r="K779" s="9" t="s">
        <v>40</v>
      </c>
      <c r="L779" s="9"/>
      <c r="M779" s="9">
        <v>25</v>
      </c>
      <c r="N779" s="11">
        <v>42470</v>
      </c>
      <c r="O779" s="32">
        <f t="shared" si="50"/>
        <v>22</v>
      </c>
      <c r="P779" s="9">
        <v>519437</v>
      </c>
      <c r="Q779" s="9">
        <v>7161</v>
      </c>
      <c r="R779" s="7" t="s">
        <v>139</v>
      </c>
      <c r="S779" s="9">
        <v>46</v>
      </c>
      <c r="T779" s="12">
        <v>37.667000000000002</v>
      </c>
      <c r="U779" s="32">
        <v>1</v>
      </c>
      <c r="V779">
        <f t="shared" si="0"/>
        <v>2014</v>
      </c>
      <c r="W779">
        <f t="shared" si="1"/>
        <v>6</v>
      </c>
      <c r="X779">
        <f t="shared" si="2"/>
        <v>3</v>
      </c>
      <c r="AC779" s="15">
        <v>42467</v>
      </c>
      <c r="AJ779" s="13"/>
      <c r="AK779" s="14"/>
      <c r="AP779" s="13"/>
      <c r="AQ779" s="14"/>
      <c r="AT779" t="e">
        <f>VLOOKUP(A779,'Repeat TJ List'!A:A,1,FALSE)</f>
        <v>#N/A</v>
      </c>
    </row>
    <row r="780" spans="1:46" ht="13">
      <c r="A780" s="7" t="s">
        <v>1713</v>
      </c>
      <c r="B780" s="78" t="str">
        <f t="shared" si="51"/>
        <v>Erick</v>
      </c>
      <c r="C780" s="78" t="str">
        <f t="shared" si="52"/>
        <v>Fedde</v>
      </c>
      <c r="D780" s="78" t="str">
        <f t="shared" si="53"/>
        <v>feddeer</v>
      </c>
      <c r="E780" s="8">
        <v>41793</v>
      </c>
      <c r="F780" s="9" t="s">
        <v>317</v>
      </c>
      <c r="G780" s="9" t="s">
        <v>63</v>
      </c>
      <c r="H780" s="26" t="s">
        <v>37</v>
      </c>
      <c r="I780" s="9" t="s">
        <v>38</v>
      </c>
      <c r="J780" s="26" t="s">
        <v>39</v>
      </c>
      <c r="K780" s="9" t="s">
        <v>173</v>
      </c>
      <c r="L780" s="9" t="s">
        <v>1714</v>
      </c>
      <c r="M780" s="9">
        <v>21</v>
      </c>
      <c r="N780" s="11">
        <v>42176</v>
      </c>
      <c r="O780" s="32">
        <f t="shared" si="50"/>
        <v>13</v>
      </c>
      <c r="P780" s="9">
        <v>607200</v>
      </c>
      <c r="Q780" s="9">
        <v>17425</v>
      </c>
      <c r="R780" s="7" t="s">
        <v>46</v>
      </c>
      <c r="S780" s="9">
        <v>3</v>
      </c>
      <c r="T780" s="12">
        <v>15.333</v>
      </c>
      <c r="U780" s="32">
        <v>1</v>
      </c>
      <c r="V780">
        <f t="shared" si="0"/>
        <v>2014</v>
      </c>
      <c r="W780">
        <f t="shared" si="1"/>
        <v>6</v>
      </c>
      <c r="X780">
        <f t="shared" si="2"/>
        <v>3</v>
      </c>
      <c r="AJ780" s="13"/>
      <c r="AK780" s="14"/>
      <c r="AP780" s="13"/>
      <c r="AQ780" s="14"/>
      <c r="AT780" t="e">
        <f>VLOOKUP(A780,'Repeat TJ List'!A:A,1,FALSE)</f>
        <v>#N/A</v>
      </c>
    </row>
    <row r="781" spans="1:46" ht="13">
      <c r="A781" s="7" t="s">
        <v>1715</v>
      </c>
      <c r="B781" s="78" t="str">
        <f t="shared" si="51"/>
        <v>Heath</v>
      </c>
      <c r="C781" s="78" t="str">
        <f t="shared" si="52"/>
        <v>Holder</v>
      </c>
      <c r="D781" s="78" t="str">
        <f t="shared" si="53"/>
        <v>holdehe</v>
      </c>
      <c r="E781" s="8">
        <v>41791</v>
      </c>
      <c r="F781" s="9" t="s">
        <v>44</v>
      </c>
      <c r="G781" s="9" t="s">
        <v>63</v>
      </c>
      <c r="H781" s="9" t="s">
        <v>37</v>
      </c>
      <c r="I781" s="9" t="s">
        <v>38</v>
      </c>
      <c r="J781" s="9" t="s">
        <v>39</v>
      </c>
      <c r="K781" s="9" t="s">
        <v>203</v>
      </c>
      <c r="L781" s="9" t="s">
        <v>203</v>
      </c>
      <c r="M781" s="9">
        <v>21</v>
      </c>
      <c r="N781" s="11">
        <v>42547</v>
      </c>
      <c r="O781" s="32">
        <f t="shared" si="50"/>
        <v>25</v>
      </c>
      <c r="P781" s="9">
        <v>595988</v>
      </c>
      <c r="Q781" s="9" t="s">
        <v>1716</v>
      </c>
      <c r="S781" s="9">
        <v>0</v>
      </c>
      <c r="T781" s="12">
        <v>0</v>
      </c>
      <c r="U781" s="32">
        <v>1</v>
      </c>
      <c r="V781">
        <f t="shared" si="0"/>
        <v>2014</v>
      </c>
      <c r="W781">
        <f t="shared" si="1"/>
        <v>6</v>
      </c>
      <c r="X781">
        <f t="shared" si="2"/>
        <v>1</v>
      </c>
      <c r="AJ781" s="13"/>
      <c r="AK781" s="14"/>
      <c r="AP781" s="13"/>
      <c r="AQ781" s="14"/>
      <c r="AT781" t="e">
        <f>VLOOKUP(A781,'Repeat TJ List'!A:A,1,FALSE)</f>
        <v>#N/A</v>
      </c>
    </row>
    <row r="782" spans="1:46" ht="13">
      <c r="A782" s="7" t="s">
        <v>1717</v>
      </c>
      <c r="B782" s="78" t="str">
        <f t="shared" si="51"/>
        <v>Dietrich</v>
      </c>
      <c r="C782" s="78" t="str">
        <f t="shared" si="52"/>
        <v>Enns</v>
      </c>
      <c r="D782" s="78" t="str">
        <f t="shared" si="53"/>
        <v>ennsdi</v>
      </c>
      <c r="E782" s="8">
        <v>41791</v>
      </c>
      <c r="F782" s="9" t="s">
        <v>107</v>
      </c>
      <c r="G782" s="9" t="s">
        <v>91</v>
      </c>
      <c r="H782" s="9" t="s">
        <v>37</v>
      </c>
      <c r="I782" s="9" t="s">
        <v>53</v>
      </c>
      <c r="J782" s="9" t="s">
        <v>39</v>
      </c>
      <c r="K782" s="9" t="s">
        <v>141</v>
      </c>
      <c r="L782" s="9" t="s">
        <v>1352</v>
      </c>
      <c r="M782" s="9">
        <v>23</v>
      </c>
      <c r="N782" s="11">
        <v>42178</v>
      </c>
      <c r="O782" s="32">
        <f t="shared" si="50"/>
        <v>13</v>
      </c>
      <c r="P782" s="9">
        <v>608650</v>
      </c>
      <c r="Q782" s="9">
        <v>13932</v>
      </c>
      <c r="S782" s="9">
        <v>2</v>
      </c>
      <c r="T782" s="12">
        <v>4</v>
      </c>
      <c r="U782" s="32">
        <v>1</v>
      </c>
      <c r="V782">
        <f t="shared" si="0"/>
        <v>2014</v>
      </c>
      <c r="W782">
        <f t="shared" si="1"/>
        <v>6</v>
      </c>
      <c r="X782">
        <f t="shared" si="2"/>
        <v>1</v>
      </c>
      <c r="AJ782" s="13"/>
      <c r="AK782" s="14"/>
      <c r="AP782" s="13"/>
      <c r="AQ782" s="14"/>
      <c r="AT782" t="e">
        <f>VLOOKUP(A782,'Repeat TJ List'!A:A,1,FALSE)</f>
        <v>#N/A</v>
      </c>
    </row>
    <row r="783" spans="1:46" ht="13">
      <c r="A783" s="7" t="s">
        <v>1718</v>
      </c>
      <c r="B783" s="78" t="str">
        <f t="shared" si="51"/>
        <v>Colin</v>
      </c>
      <c r="C783" s="78" t="str">
        <f t="shared" si="52"/>
        <v>Poche</v>
      </c>
      <c r="D783" s="78" t="str">
        <f t="shared" si="53"/>
        <v>pocheco</v>
      </c>
      <c r="E783" s="8">
        <v>41791</v>
      </c>
      <c r="F783" s="9" t="s">
        <v>323</v>
      </c>
      <c r="G783" s="9" t="s">
        <v>63</v>
      </c>
      <c r="H783" s="9" t="s">
        <v>37</v>
      </c>
      <c r="I783" s="9" t="s">
        <v>53</v>
      </c>
      <c r="J783" s="9" t="s">
        <v>39</v>
      </c>
      <c r="K783" s="9" t="s">
        <v>40</v>
      </c>
      <c r="L783" s="9" t="s">
        <v>1719</v>
      </c>
      <c r="M783" s="9">
        <v>20</v>
      </c>
      <c r="N783" s="11">
        <v>42538</v>
      </c>
      <c r="O783" s="32">
        <f t="shared" si="50"/>
        <v>25</v>
      </c>
      <c r="P783" s="9">
        <v>621363</v>
      </c>
      <c r="Q783" s="9">
        <v>19403</v>
      </c>
      <c r="S783" s="9">
        <v>0</v>
      </c>
      <c r="T783" s="12">
        <v>0</v>
      </c>
      <c r="U783" s="9">
        <v>1</v>
      </c>
      <c r="V783">
        <f t="shared" si="0"/>
        <v>2014</v>
      </c>
      <c r="W783">
        <f t="shared" si="1"/>
        <v>6</v>
      </c>
      <c r="X783">
        <f t="shared" si="2"/>
        <v>1</v>
      </c>
      <c r="AJ783" s="13"/>
      <c r="AK783" s="14"/>
      <c r="AP783" s="13"/>
      <c r="AQ783" s="14"/>
      <c r="AT783" t="e">
        <f>VLOOKUP(A783,'Repeat TJ List'!A:A,1,FALSE)</f>
        <v>#N/A</v>
      </c>
    </row>
    <row r="784" spans="1:46" ht="13">
      <c r="A784" s="7" t="s">
        <v>1720</v>
      </c>
      <c r="B784" s="78" t="str">
        <f t="shared" si="51"/>
        <v>Caleb</v>
      </c>
      <c r="C784" s="78" t="str">
        <f t="shared" si="52"/>
        <v>Ferguson</v>
      </c>
      <c r="D784" s="78" t="str">
        <f t="shared" si="53"/>
        <v>ferguca</v>
      </c>
      <c r="E784" s="8">
        <v>41789</v>
      </c>
      <c r="F784" s="9" t="s">
        <v>306</v>
      </c>
      <c r="G784" s="9" t="s">
        <v>158</v>
      </c>
      <c r="H784" s="26" t="s">
        <v>37</v>
      </c>
      <c r="I784" s="9" t="s">
        <v>53</v>
      </c>
      <c r="J784" s="26" t="s">
        <v>39</v>
      </c>
      <c r="K784" s="9" t="s">
        <v>253</v>
      </c>
      <c r="L784" s="9"/>
      <c r="M784" s="9">
        <v>17</v>
      </c>
      <c r="N784" s="11">
        <v>42175</v>
      </c>
      <c r="O784" s="32">
        <f t="shared" si="50"/>
        <v>13</v>
      </c>
      <c r="P784" s="9">
        <v>657571</v>
      </c>
      <c r="Q784" s="9">
        <v>19349</v>
      </c>
      <c r="S784" s="9">
        <v>0</v>
      </c>
      <c r="T784" s="12">
        <v>0</v>
      </c>
      <c r="U784" s="32">
        <v>1</v>
      </c>
      <c r="V784">
        <f t="shared" si="0"/>
        <v>2014</v>
      </c>
      <c r="W784">
        <f t="shared" si="1"/>
        <v>5</v>
      </c>
      <c r="X784">
        <f t="shared" si="2"/>
        <v>30</v>
      </c>
      <c r="AJ784" s="13"/>
      <c r="AK784" s="14"/>
      <c r="AP784" s="13"/>
      <c r="AQ784" s="14"/>
      <c r="AT784" t="e">
        <f>VLOOKUP(A784,'Repeat TJ List'!A:A,1,FALSE)</f>
        <v>#N/A</v>
      </c>
    </row>
    <row r="785" spans="1:46" ht="13">
      <c r="A785" s="7" t="s">
        <v>1721</v>
      </c>
      <c r="B785" s="78" t="str">
        <f t="shared" si="51"/>
        <v>Matt</v>
      </c>
      <c r="C785" s="78" t="str">
        <f t="shared" si="52"/>
        <v>Purke</v>
      </c>
      <c r="D785" s="78" t="str">
        <f t="shared" si="53"/>
        <v>purkema</v>
      </c>
      <c r="E785" s="8">
        <v>41788</v>
      </c>
      <c r="F785" s="9" t="s">
        <v>317</v>
      </c>
      <c r="G785" s="9" t="s">
        <v>84</v>
      </c>
      <c r="H785" s="26" t="s">
        <v>37</v>
      </c>
      <c r="I785" s="9" t="s">
        <v>53</v>
      </c>
      <c r="J785" s="26" t="s">
        <v>39</v>
      </c>
      <c r="K785" s="9" t="s">
        <v>40</v>
      </c>
      <c r="L785" s="9" t="s">
        <v>882</v>
      </c>
      <c r="M785" s="9">
        <v>23</v>
      </c>
      <c r="N785" s="11">
        <v>42211</v>
      </c>
      <c r="O785" s="32">
        <f t="shared" si="50"/>
        <v>14</v>
      </c>
      <c r="P785" s="9">
        <v>545357</v>
      </c>
      <c r="Q785" s="9">
        <v>12831</v>
      </c>
      <c r="R785" s="7" t="s">
        <v>139</v>
      </c>
      <c r="S785" s="9">
        <v>12</v>
      </c>
      <c r="T785" s="12">
        <v>18</v>
      </c>
      <c r="U785" s="32">
        <v>1</v>
      </c>
      <c r="V785">
        <f t="shared" si="0"/>
        <v>2014</v>
      </c>
      <c r="W785">
        <f t="shared" si="1"/>
        <v>5</v>
      </c>
      <c r="X785">
        <f t="shared" si="2"/>
        <v>29</v>
      </c>
      <c r="AJ785" s="13"/>
      <c r="AK785" s="14"/>
      <c r="AP785" s="13"/>
      <c r="AQ785" s="14"/>
      <c r="AT785" t="e">
        <f>VLOOKUP(A785,'Repeat TJ List'!A:A,1,FALSE)</f>
        <v>#N/A</v>
      </c>
    </row>
    <row r="786" spans="1:46" ht="13">
      <c r="A786" s="7" t="s">
        <v>1722</v>
      </c>
      <c r="B786" s="78" t="str">
        <f t="shared" si="51"/>
        <v>Jose</v>
      </c>
      <c r="C786" s="78" t="str">
        <f t="shared" si="52"/>
        <v>Cisnero</v>
      </c>
      <c r="D786" s="78" t="str">
        <f t="shared" si="53"/>
        <v>cisnejo</v>
      </c>
      <c r="E786" s="8">
        <v>41787</v>
      </c>
      <c r="F786" s="9" t="s">
        <v>121</v>
      </c>
      <c r="G786" s="9" t="s">
        <v>36</v>
      </c>
      <c r="H786" s="26" t="s">
        <v>37</v>
      </c>
      <c r="I786" s="9" t="s">
        <v>38</v>
      </c>
      <c r="J786" s="32" t="s">
        <v>108</v>
      </c>
      <c r="K786" s="26"/>
      <c r="L786" s="26"/>
      <c r="M786" s="9">
        <v>25</v>
      </c>
      <c r="N786" s="38">
        <v>43640</v>
      </c>
      <c r="O786" s="32">
        <f t="shared" si="50"/>
        <v>61</v>
      </c>
      <c r="P786" s="9">
        <v>542585</v>
      </c>
      <c r="Q786" s="9">
        <v>6399</v>
      </c>
      <c r="R786" s="7" t="s">
        <v>733</v>
      </c>
      <c r="S786" s="9">
        <v>0</v>
      </c>
      <c r="T786" s="12">
        <v>0</v>
      </c>
      <c r="U786" s="9">
        <v>1</v>
      </c>
      <c r="V786">
        <f t="shared" si="0"/>
        <v>2014</v>
      </c>
      <c r="W786">
        <f t="shared" si="1"/>
        <v>5</v>
      </c>
      <c r="X786">
        <f t="shared" si="2"/>
        <v>28</v>
      </c>
      <c r="AC786" s="15">
        <v>42157</v>
      </c>
      <c r="AJ786" s="13"/>
      <c r="AK786" s="14"/>
      <c r="AP786" s="13"/>
      <c r="AQ786" s="14"/>
      <c r="AT786" t="e">
        <f>VLOOKUP(A786,'Repeat TJ List'!A:A,1,FALSE)</f>
        <v>#N/A</v>
      </c>
    </row>
    <row r="787" spans="1:46" ht="13">
      <c r="A787" s="7" t="s">
        <v>1723</v>
      </c>
      <c r="B787" s="78" t="str">
        <f t="shared" si="51"/>
        <v>Brad</v>
      </c>
      <c r="C787" s="78" t="str">
        <f t="shared" si="52"/>
        <v>Renner</v>
      </c>
      <c r="D787" s="78" t="str">
        <f t="shared" si="53"/>
        <v>rennebr</v>
      </c>
      <c r="E787" s="8">
        <v>41787</v>
      </c>
      <c r="F787" s="9" t="s">
        <v>164</v>
      </c>
      <c r="G787" s="9" t="s">
        <v>128</v>
      </c>
      <c r="H787" s="26" t="s">
        <v>37</v>
      </c>
      <c r="I787" s="9" t="s">
        <v>38</v>
      </c>
      <c r="J787" s="26" t="s">
        <v>39</v>
      </c>
      <c r="K787" s="9" t="s">
        <v>58</v>
      </c>
      <c r="L787" s="9" t="s">
        <v>1724</v>
      </c>
      <c r="M787" s="9">
        <v>23</v>
      </c>
      <c r="N787" s="26"/>
      <c r="O787" s="32" t="str">
        <f t="shared" si="50"/>
        <v/>
      </c>
      <c r="P787" s="9">
        <v>642006</v>
      </c>
      <c r="Q787" s="9" t="s">
        <v>1725</v>
      </c>
      <c r="S787" s="9">
        <v>0</v>
      </c>
      <c r="T787" s="12">
        <v>0</v>
      </c>
      <c r="U787" s="9">
        <v>0</v>
      </c>
      <c r="V787">
        <f t="shared" si="0"/>
        <v>2014</v>
      </c>
      <c r="W787">
        <f t="shared" si="1"/>
        <v>5</v>
      </c>
      <c r="X787">
        <f t="shared" si="2"/>
        <v>28</v>
      </c>
      <c r="AJ787" s="13"/>
      <c r="AK787" s="14"/>
      <c r="AP787" s="13"/>
      <c r="AQ787" s="14"/>
      <c r="AT787" t="e">
        <f>VLOOKUP(A787,'Repeat TJ List'!A:A,1,FALSE)</f>
        <v>#N/A</v>
      </c>
    </row>
    <row r="788" spans="1:46" ht="13">
      <c r="A788" s="7" t="s">
        <v>1726</v>
      </c>
      <c r="B788" s="78" t="str">
        <f t="shared" si="51"/>
        <v>Randy</v>
      </c>
      <c r="C788" s="78" t="str">
        <f t="shared" si="52"/>
        <v>Rosario</v>
      </c>
      <c r="D788" s="78" t="str">
        <f t="shared" si="53"/>
        <v>rosarra</v>
      </c>
      <c r="E788" s="8">
        <v>41787</v>
      </c>
      <c r="F788" s="9" t="s">
        <v>73</v>
      </c>
      <c r="G788" s="9" t="s">
        <v>115</v>
      </c>
      <c r="H788" s="26" t="s">
        <v>37</v>
      </c>
      <c r="I788" s="9" t="s">
        <v>53</v>
      </c>
      <c r="J788" s="32" t="s">
        <v>108</v>
      </c>
      <c r="K788" s="26"/>
      <c r="L788" s="26"/>
      <c r="M788" s="9">
        <v>20</v>
      </c>
      <c r="N788" s="11">
        <v>42190</v>
      </c>
      <c r="O788" s="32">
        <f t="shared" si="50"/>
        <v>13</v>
      </c>
      <c r="P788" s="9">
        <v>600968</v>
      </c>
      <c r="Q788" s="9">
        <v>14508</v>
      </c>
      <c r="S788" s="9">
        <v>2</v>
      </c>
      <c r="T788" s="12">
        <v>2.3330000000000002</v>
      </c>
      <c r="U788" s="32">
        <v>1</v>
      </c>
      <c r="V788">
        <f t="shared" si="0"/>
        <v>2014</v>
      </c>
      <c r="W788">
        <f t="shared" si="1"/>
        <v>5</v>
      </c>
      <c r="X788">
        <f t="shared" si="2"/>
        <v>28</v>
      </c>
      <c r="AJ788" s="13"/>
      <c r="AK788" s="14"/>
      <c r="AP788" s="13"/>
      <c r="AQ788" s="14"/>
      <c r="AT788" t="e">
        <f>VLOOKUP(A788,'Repeat TJ List'!A:A,1,FALSE)</f>
        <v>#N/A</v>
      </c>
    </row>
    <row r="789" spans="1:46" ht="13">
      <c r="A789" s="7" t="s">
        <v>1727</v>
      </c>
      <c r="B789" s="78" t="str">
        <f t="shared" si="51"/>
        <v>Keith</v>
      </c>
      <c r="C789" s="78" t="str">
        <f t="shared" si="52"/>
        <v>Butler</v>
      </c>
      <c r="D789" s="78" t="str">
        <f t="shared" si="53"/>
        <v>butleke</v>
      </c>
      <c r="E789" s="8">
        <v>41787</v>
      </c>
      <c r="F789" s="9" t="s">
        <v>57</v>
      </c>
      <c r="G789" s="9" t="s">
        <v>95</v>
      </c>
      <c r="H789" s="26" t="s">
        <v>37</v>
      </c>
      <c r="I789" s="9" t="s">
        <v>38</v>
      </c>
      <c r="J789" s="26" t="s">
        <v>39</v>
      </c>
      <c r="K789" s="9" t="s">
        <v>337</v>
      </c>
      <c r="L789" s="9" t="s">
        <v>1728</v>
      </c>
      <c r="M789" s="9">
        <v>25</v>
      </c>
      <c r="N789" s="11">
        <v>42118</v>
      </c>
      <c r="O789" s="32">
        <f t="shared" si="50"/>
        <v>11</v>
      </c>
      <c r="P789" s="9">
        <v>572751</v>
      </c>
      <c r="Q789" s="9">
        <v>10080</v>
      </c>
      <c r="R789" s="7" t="s">
        <v>60</v>
      </c>
      <c r="S789" s="9">
        <v>0</v>
      </c>
      <c r="T789" s="12">
        <v>0</v>
      </c>
      <c r="U789" s="9">
        <v>0</v>
      </c>
      <c r="V789">
        <f t="shared" si="0"/>
        <v>2014</v>
      </c>
      <c r="W789">
        <f t="shared" si="1"/>
        <v>5</v>
      </c>
      <c r="X789">
        <f t="shared" si="2"/>
        <v>28</v>
      </c>
      <c r="AJ789" s="13"/>
      <c r="AK789" s="14"/>
      <c r="AP789" s="13"/>
      <c r="AQ789" s="14"/>
      <c r="AT789" t="e">
        <f>VLOOKUP(A789,'Repeat TJ List'!A:A,1,FALSE)</f>
        <v>#N/A</v>
      </c>
    </row>
    <row r="790" spans="1:46" ht="13">
      <c r="A790" s="7" t="s">
        <v>1729</v>
      </c>
      <c r="B790" s="78" t="str">
        <f t="shared" si="51"/>
        <v>Scott</v>
      </c>
      <c r="C790" s="78" t="str">
        <f t="shared" si="52"/>
        <v>McGough</v>
      </c>
      <c r="D790" s="78" t="str">
        <f t="shared" si="53"/>
        <v>mcgousc</v>
      </c>
      <c r="E790" s="8">
        <v>41786</v>
      </c>
      <c r="F790" s="9" t="s">
        <v>157</v>
      </c>
      <c r="G790" s="9" t="s">
        <v>84</v>
      </c>
      <c r="H790" s="26" t="s">
        <v>37</v>
      </c>
      <c r="I790" s="9" t="s">
        <v>38</v>
      </c>
      <c r="J790" s="26" t="s">
        <v>39</v>
      </c>
      <c r="K790" s="9" t="s">
        <v>110</v>
      </c>
      <c r="L790" s="9" t="s">
        <v>64</v>
      </c>
      <c r="M790" s="9">
        <v>24</v>
      </c>
      <c r="N790" s="11">
        <v>42170</v>
      </c>
      <c r="O790" s="32">
        <f t="shared" si="50"/>
        <v>13</v>
      </c>
      <c r="P790" s="9">
        <v>543518</v>
      </c>
      <c r="Q790" s="9">
        <v>12056</v>
      </c>
      <c r="S790" s="9">
        <v>6</v>
      </c>
      <c r="T790" s="12">
        <v>6.6669999999999998</v>
      </c>
      <c r="U790" s="32">
        <v>1</v>
      </c>
      <c r="V790">
        <f t="shared" si="0"/>
        <v>2014</v>
      </c>
      <c r="W790">
        <f t="shared" si="1"/>
        <v>5</v>
      </c>
      <c r="X790">
        <f t="shared" si="2"/>
        <v>27</v>
      </c>
      <c r="AJ790" s="13"/>
      <c r="AK790" s="14"/>
      <c r="AP790" s="13"/>
      <c r="AQ790" s="14"/>
      <c r="AT790" t="e">
        <f>VLOOKUP(A790,'Repeat TJ List'!A:A,1,FALSE)</f>
        <v>#N/A</v>
      </c>
    </row>
    <row r="791" spans="1:46" ht="13">
      <c r="A791" s="7" t="s">
        <v>1730</v>
      </c>
      <c r="B791" s="78" t="str">
        <f t="shared" si="51"/>
        <v>Clinton</v>
      </c>
      <c r="C791" s="78" t="str">
        <f t="shared" si="52"/>
        <v>Hollon</v>
      </c>
      <c r="D791" s="78" t="str">
        <f t="shared" si="53"/>
        <v>hollocl</v>
      </c>
      <c r="E791" s="8">
        <v>41786</v>
      </c>
      <c r="F791" s="9" t="s">
        <v>114</v>
      </c>
      <c r="G791" s="9" t="s">
        <v>128</v>
      </c>
      <c r="H791" s="26" t="s">
        <v>37</v>
      </c>
      <c r="I791" s="9" t="s">
        <v>38</v>
      </c>
      <c r="J791" s="26" t="s">
        <v>39</v>
      </c>
      <c r="K791" s="9" t="s">
        <v>337</v>
      </c>
      <c r="L791" s="9"/>
      <c r="M791" s="9">
        <v>19</v>
      </c>
      <c r="N791" s="11">
        <v>42173</v>
      </c>
      <c r="O791" s="32">
        <f t="shared" si="50"/>
        <v>13</v>
      </c>
      <c r="P791" s="9">
        <v>640452</v>
      </c>
      <c r="Q791" s="9" t="s">
        <v>1731</v>
      </c>
      <c r="S791" s="9">
        <v>0</v>
      </c>
      <c r="T791" s="12">
        <v>0</v>
      </c>
      <c r="U791" s="32">
        <v>1</v>
      </c>
      <c r="V791">
        <f t="shared" si="0"/>
        <v>2014</v>
      </c>
      <c r="W791">
        <f t="shared" si="1"/>
        <v>5</v>
      </c>
      <c r="X791">
        <f t="shared" si="2"/>
        <v>27</v>
      </c>
      <c r="AJ791" s="13"/>
      <c r="AK791" s="14"/>
      <c r="AP791" s="13"/>
      <c r="AQ791" s="14"/>
      <c r="AT791" t="e">
        <f>VLOOKUP(A791,'Repeat TJ List'!A:A,1,FALSE)</f>
        <v>#N/A</v>
      </c>
    </row>
    <row r="792" spans="1:46" ht="13">
      <c r="A792" s="7" t="s">
        <v>1732</v>
      </c>
      <c r="B792" s="78" t="str">
        <f t="shared" si="51"/>
        <v>Anthony</v>
      </c>
      <c r="C792" s="78" t="str">
        <f t="shared" si="52"/>
        <v>Fernandez</v>
      </c>
      <c r="D792" s="78" t="str">
        <f t="shared" si="53"/>
        <v>fernaan</v>
      </c>
      <c r="E792" s="8">
        <v>41781</v>
      </c>
      <c r="F792" s="9" t="s">
        <v>100</v>
      </c>
      <c r="G792" s="9" t="s">
        <v>95</v>
      </c>
      <c r="H792" s="26" t="s">
        <v>37</v>
      </c>
      <c r="I792" s="9" t="s">
        <v>53</v>
      </c>
      <c r="J792" s="32" t="s">
        <v>108</v>
      </c>
      <c r="K792" s="26"/>
      <c r="L792" s="26"/>
      <c r="M792" s="9">
        <v>24</v>
      </c>
      <c r="N792" s="11"/>
      <c r="O792" s="32" t="str">
        <f t="shared" si="50"/>
        <v/>
      </c>
      <c r="P792" s="9">
        <v>517529</v>
      </c>
      <c r="Q792" s="9" t="s">
        <v>1733</v>
      </c>
      <c r="R792" s="7" t="s">
        <v>139</v>
      </c>
      <c r="S792" s="9">
        <v>0</v>
      </c>
      <c r="T792" s="12">
        <v>0</v>
      </c>
      <c r="U792" s="9">
        <v>0</v>
      </c>
      <c r="V792">
        <f t="shared" si="0"/>
        <v>2014</v>
      </c>
      <c r="W792">
        <f t="shared" si="1"/>
        <v>5</v>
      </c>
      <c r="X792">
        <f t="shared" si="2"/>
        <v>22</v>
      </c>
      <c r="AJ792" s="13"/>
      <c r="AK792" s="14"/>
      <c r="AP792" s="13"/>
      <c r="AQ792" s="14"/>
      <c r="AT792" t="e">
        <f>VLOOKUP(A792,'Repeat TJ List'!A:A,1,FALSE)</f>
        <v>#N/A</v>
      </c>
    </row>
    <row r="793" spans="1:46" ht="13">
      <c r="A793" s="7" t="s">
        <v>1734</v>
      </c>
      <c r="B793" s="78" t="str">
        <f t="shared" si="51"/>
        <v>Chad</v>
      </c>
      <c r="C793" s="78" t="str">
        <f t="shared" si="52"/>
        <v>Jones</v>
      </c>
      <c r="D793" s="78" t="str">
        <f t="shared" si="53"/>
        <v>jonesch</v>
      </c>
      <c r="E793" s="8">
        <v>41779</v>
      </c>
      <c r="F793" s="9" t="s">
        <v>187</v>
      </c>
      <c r="G793" s="9" t="s">
        <v>128</v>
      </c>
      <c r="H793" s="26" t="s">
        <v>37</v>
      </c>
      <c r="I793" s="9" t="s">
        <v>53</v>
      </c>
      <c r="J793" s="26" t="s">
        <v>39</v>
      </c>
      <c r="K793" s="9" t="s">
        <v>575</v>
      </c>
      <c r="L793" s="9" t="s">
        <v>872</v>
      </c>
      <c r="M793" s="9">
        <v>25</v>
      </c>
      <c r="N793" s="26"/>
      <c r="O793" s="32" t="str">
        <f t="shared" si="50"/>
        <v/>
      </c>
      <c r="P793" s="9">
        <v>643383</v>
      </c>
      <c r="Q793" s="9" t="s">
        <v>1735</v>
      </c>
      <c r="S793" s="9">
        <v>0</v>
      </c>
      <c r="T793" s="12">
        <v>0</v>
      </c>
      <c r="U793" s="9">
        <v>0</v>
      </c>
      <c r="V793">
        <f t="shared" si="0"/>
        <v>2014</v>
      </c>
      <c r="W793">
        <f t="shared" si="1"/>
        <v>5</v>
      </c>
      <c r="X793">
        <f t="shared" si="2"/>
        <v>20</v>
      </c>
      <c r="AJ793" s="13"/>
      <c r="AK793" s="14"/>
      <c r="AP793" s="13"/>
      <c r="AQ793" s="14"/>
      <c r="AT793" t="e">
        <f>VLOOKUP(A793,'Repeat TJ List'!A:A,1,FALSE)</f>
        <v>#N/A</v>
      </c>
    </row>
    <row r="794" spans="1:46" ht="13">
      <c r="A794" s="7" t="s">
        <v>1736</v>
      </c>
      <c r="B794" s="78" t="str">
        <f t="shared" si="51"/>
        <v>Martin</v>
      </c>
      <c r="C794" s="78" t="str">
        <f t="shared" si="52"/>
        <v>Perez</v>
      </c>
      <c r="D794" s="78" t="str">
        <f t="shared" si="53"/>
        <v>perezma</v>
      </c>
      <c r="E794" s="8">
        <v>41778</v>
      </c>
      <c r="F794" s="9" t="s">
        <v>211</v>
      </c>
      <c r="G794" s="9" t="s">
        <v>36</v>
      </c>
      <c r="H794" s="26" t="s">
        <v>37</v>
      </c>
      <c r="I794" s="9" t="s">
        <v>53</v>
      </c>
      <c r="J794" s="32" t="s">
        <v>150</v>
      </c>
      <c r="K794" s="26"/>
      <c r="L794" s="26"/>
      <c r="M794" s="9">
        <v>23</v>
      </c>
      <c r="N794" s="11">
        <v>42202</v>
      </c>
      <c r="O794" s="32">
        <f t="shared" si="50"/>
        <v>14</v>
      </c>
      <c r="P794" s="9">
        <v>527048</v>
      </c>
      <c r="Q794" s="9">
        <v>6902</v>
      </c>
      <c r="R794" s="7" t="s">
        <v>42</v>
      </c>
      <c r="S794" s="9">
        <v>79</v>
      </c>
      <c r="T794" s="12">
        <v>462.33300000000003</v>
      </c>
      <c r="U794" s="32">
        <v>1</v>
      </c>
      <c r="V794">
        <f t="shared" si="0"/>
        <v>2014</v>
      </c>
      <c r="W794">
        <f t="shared" si="1"/>
        <v>5</v>
      </c>
      <c r="X794">
        <f t="shared" si="2"/>
        <v>19</v>
      </c>
      <c r="AC794" s="15">
        <v>42165</v>
      </c>
      <c r="AJ794" s="13"/>
      <c r="AK794" s="14"/>
      <c r="AP794" s="13"/>
      <c r="AQ794" s="14"/>
      <c r="AT794" t="e">
        <f>VLOOKUP(A794,'Repeat TJ List'!A:A,1,FALSE)</f>
        <v>#N/A</v>
      </c>
    </row>
    <row r="795" spans="1:46" ht="13">
      <c r="A795" s="7" t="s">
        <v>1737</v>
      </c>
      <c r="B795" s="78" t="str">
        <f t="shared" si="51"/>
        <v>Jose</v>
      </c>
      <c r="C795" s="78" t="str">
        <f t="shared" si="52"/>
        <v>Fernandez</v>
      </c>
      <c r="D795" s="78" t="str">
        <f t="shared" si="53"/>
        <v>fernajo</v>
      </c>
      <c r="E795" s="8">
        <v>41775</v>
      </c>
      <c r="F795" s="9" t="s">
        <v>157</v>
      </c>
      <c r="G795" s="9" t="s">
        <v>36</v>
      </c>
      <c r="H795" s="26" t="s">
        <v>37</v>
      </c>
      <c r="I795" s="9" t="s">
        <v>38</v>
      </c>
      <c r="J795" s="26" t="s">
        <v>39</v>
      </c>
      <c r="K795" s="9" t="s">
        <v>58</v>
      </c>
      <c r="L795" s="9"/>
      <c r="M795" s="9">
        <v>21</v>
      </c>
      <c r="N795" s="11">
        <v>42187</v>
      </c>
      <c r="O795" s="32">
        <f t="shared" ref="O795:O858" si="54">IF(N795&gt;0,ROUND(((N795-E795)/365)*12,0),"")</f>
        <v>14</v>
      </c>
      <c r="P795" s="9">
        <v>605228</v>
      </c>
      <c r="Q795" s="9">
        <v>11530</v>
      </c>
      <c r="R795" s="7" t="s">
        <v>46</v>
      </c>
      <c r="S795" s="9">
        <v>40</v>
      </c>
      <c r="T795" s="12">
        <v>247</v>
      </c>
      <c r="U795" s="9">
        <v>0</v>
      </c>
      <c r="V795">
        <f t="shared" si="0"/>
        <v>2014</v>
      </c>
      <c r="W795">
        <f t="shared" si="1"/>
        <v>5</v>
      </c>
      <c r="X795">
        <f t="shared" si="2"/>
        <v>16</v>
      </c>
      <c r="AC795" s="15">
        <v>42161</v>
      </c>
      <c r="AJ795" s="13"/>
      <c r="AK795" s="14"/>
      <c r="AP795" s="13"/>
      <c r="AQ795" s="14"/>
      <c r="AT795" t="e">
        <f>VLOOKUP(A795,'Repeat TJ List'!A:A,1,FALSE)</f>
        <v>#N/A</v>
      </c>
    </row>
    <row r="796" spans="1:46" ht="13">
      <c r="A796" s="7" t="s">
        <v>1738</v>
      </c>
      <c r="B796" s="78" t="str">
        <f t="shared" si="51"/>
        <v>Raul</v>
      </c>
      <c r="C796" s="78" t="str">
        <f t="shared" si="52"/>
        <v>Alcantara</v>
      </c>
      <c r="D796" s="78" t="str">
        <f t="shared" si="53"/>
        <v>alcanra</v>
      </c>
      <c r="E796" s="8">
        <v>41773</v>
      </c>
      <c r="F796" s="9" t="s">
        <v>178</v>
      </c>
      <c r="G796" s="9" t="s">
        <v>84</v>
      </c>
      <c r="H796" s="26" t="s">
        <v>37</v>
      </c>
      <c r="I796" s="9" t="s">
        <v>38</v>
      </c>
      <c r="J796" s="32" t="s">
        <v>108</v>
      </c>
      <c r="K796" s="26"/>
      <c r="L796" s="26"/>
      <c r="M796" s="9">
        <v>21</v>
      </c>
      <c r="N796" s="11">
        <v>42468</v>
      </c>
      <c r="O796" s="32">
        <f t="shared" si="54"/>
        <v>23</v>
      </c>
      <c r="P796" s="9">
        <v>593417</v>
      </c>
      <c r="Q796" s="9">
        <v>12790</v>
      </c>
      <c r="S796" s="9">
        <v>13</v>
      </c>
      <c r="T796" s="12">
        <v>46.332999999999998</v>
      </c>
      <c r="U796" s="32">
        <v>1</v>
      </c>
      <c r="V796">
        <f t="shared" si="0"/>
        <v>2014</v>
      </c>
      <c r="W796">
        <f t="shared" si="1"/>
        <v>5</v>
      </c>
      <c r="X796">
        <f t="shared" si="2"/>
        <v>14</v>
      </c>
      <c r="AJ796" s="13"/>
      <c r="AK796" s="14"/>
      <c r="AP796" s="13"/>
      <c r="AQ796" s="14"/>
      <c r="AT796" t="e">
        <f>VLOOKUP(A796,'Repeat TJ List'!A:A,1,FALSE)</f>
        <v>#N/A</v>
      </c>
    </row>
    <row r="797" spans="1:46" ht="13">
      <c r="A797" s="7" t="s">
        <v>1739</v>
      </c>
      <c r="B797" s="78" t="str">
        <f t="shared" si="51"/>
        <v>Jeff</v>
      </c>
      <c r="C797" s="78" t="str">
        <f t="shared" si="52"/>
        <v>Hoffman</v>
      </c>
      <c r="D797" s="78" t="str">
        <f t="shared" si="53"/>
        <v>hoffmje</v>
      </c>
      <c r="E797" s="8">
        <v>41773</v>
      </c>
      <c r="F797" s="9" t="s">
        <v>114</v>
      </c>
      <c r="G797" s="9" t="s">
        <v>63</v>
      </c>
      <c r="H797" s="26" t="s">
        <v>37</v>
      </c>
      <c r="I797" s="9" t="s">
        <v>38</v>
      </c>
      <c r="J797" s="26" t="s">
        <v>39</v>
      </c>
      <c r="K797" s="9" t="s">
        <v>101</v>
      </c>
      <c r="L797" s="9" t="s">
        <v>279</v>
      </c>
      <c r="M797" s="9">
        <v>21</v>
      </c>
      <c r="N797" s="11">
        <v>42144</v>
      </c>
      <c r="O797" s="32">
        <f t="shared" si="54"/>
        <v>12</v>
      </c>
      <c r="P797" s="9">
        <v>656546</v>
      </c>
      <c r="Q797" s="9">
        <v>17432</v>
      </c>
      <c r="S797" s="9">
        <v>31</v>
      </c>
      <c r="T797" s="12">
        <v>130.667</v>
      </c>
      <c r="U797" s="32">
        <v>1</v>
      </c>
      <c r="V797">
        <f t="shared" si="0"/>
        <v>2014</v>
      </c>
      <c r="W797">
        <f t="shared" si="1"/>
        <v>5</v>
      </c>
      <c r="X797">
        <f t="shared" si="2"/>
        <v>14</v>
      </c>
      <c r="AJ797" s="13"/>
      <c r="AK797" s="14"/>
      <c r="AP797" s="13"/>
      <c r="AQ797" s="14"/>
      <c r="AT797" t="e">
        <f>VLOOKUP(A797,'Repeat TJ List'!A:A,1,FALSE)</f>
        <v>#N/A</v>
      </c>
    </row>
    <row r="798" spans="1:46" ht="13">
      <c r="A798" s="7" t="s">
        <v>1740</v>
      </c>
      <c r="B798" s="78" t="str">
        <f t="shared" si="51"/>
        <v>Tyler</v>
      </c>
      <c r="C798" s="78" t="str">
        <f t="shared" si="52"/>
        <v>Bashlor</v>
      </c>
      <c r="D798" s="78" t="str">
        <f t="shared" si="53"/>
        <v>bashlty</v>
      </c>
      <c r="E798" s="8">
        <v>41772</v>
      </c>
      <c r="F798" s="9" t="s">
        <v>70</v>
      </c>
      <c r="G798" s="9" t="s">
        <v>128</v>
      </c>
      <c r="H798" s="26" t="s">
        <v>37</v>
      </c>
      <c r="I798" s="9" t="s">
        <v>38</v>
      </c>
      <c r="J798" s="26" t="s">
        <v>39</v>
      </c>
      <c r="K798" s="9" t="s">
        <v>203</v>
      </c>
      <c r="L798" s="9" t="s">
        <v>1741</v>
      </c>
      <c r="M798" s="9">
        <v>21</v>
      </c>
      <c r="N798" s="11">
        <v>42468</v>
      </c>
      <c r="O798" s="32">
        <f t="shared" si="54"/>
        <v>23</v>
      </c>
      <c r="P798" s="9">
        <v>641341</v>
      </c>
      <c r="Q798" s="9">
        <v>15203</v>
      </c>
      <c r="S798" s="9">
        <v>0</v>
      </c>
      <c r="T798" s="12">
        <v>0</v>
      </c>
      <c r="U798" s="32">
        <v>1</v>
      </c>
      <c r="V798">
        <f t="shared" si="0"/>
        <v>2014</v>
      </c>
      <c r="W798">
        <f t="shared" si="1"/>
        <v>5</v>
      </c>
      <c r="X798">
        <f t="shared" si="2"/>
        <v>13</v>
      </c>
      <c r="AJ798" s="13"/>
      <c r="AK798" s="14"/>
      <c r="AP798" s="13"/>
      <c r="AQ798" s="14"/>
      <c r="AT798" t="e">
        <f>VLOOKUP(A798,'Repeat TJ List'!A:A,1,FALSE)</f>
        <v>#N/A</v>
      </c>
    </row>
    <row r="799" spans="1:46" ht="13">
      <c r="A799" s="7" t="s">
        <v>1742</v>
      </c>
      <c r="B799" s="78" t="str">
        <f t="shared" si="51"/>
        <v>Danny</v>
      </c>
      <c r="C799" s="78" t="str">
        <f t="shared" si="52"/>
        <v>Rosenbaum</v>
      </c>
      <c r="D799" s="78" t="str">
        <f t="shared" si="53"/>
        <v>rosenda</v>
      </c>
      <c r="E799" s="8">
        <v>41767</v>
      </c>
      <c r="F799" s="9" t="s">
        <v>317</v>
      </c>
      <c r="G799" s="9" t="s">
        <v>95</v>
      </c>
      <c r="H799" s="26" t="s">
        <v>37</v>
      </c>
      <c r="I799" s="9" t="s">
        <v>53</v>
      </c>
      <c r="J799" s="26" t="s">
        <v>39</v>
      </c>
      <c r="K799" s="9" t="s">
        <v>253</v>
      </c>
      <c r="L799" s="9" t="s">
        <v>1743</v>
      </c>
      <c r="M799" s="9">
        <v>26</v>
      </c>
      <c r="N799" s="11"/>
      <c r="O799" s="32" t="str">
        <f t="shared" si="54"/>
        <v/>
      </c>
      <c r="P799" s="9">
        <v>572095</v>
      </c>
      <c r="Q799" s="9" t="s">
        <v>1744</v>
      </c>
      <c r="S799" s="9">
        <v>0</v>
      </c>
      <c r="T799" s="12">
        <v>0</v>
      </c>
      <c r="U799" s="9">
        <v>0</v>
      </c>
      <c r="V799">
        <f t="shared" si="0"/>
        <v>2014</v>
      </c>
      <c r="W799">
        <f t="shared" si="1"/>
        <v>5</v>
      </c>
      <c r="X799">
        <f t="shared" si="2"/>
        <v>8</v>
      </c>
      <c r="AJ799" s="13"/>
      <c r="AK799" s="14"/>
      <c r="AP799" s="13"/>
      <c r="AQ799" s="14"/>
      <c r="AT799" t="e">
        <f>VLOOKUP(A799,'Repeat TJ List'!A:A,1,FALSE)</f>
        <v>#N/A</v>
      </c>
    </row>
    <row r="800" spans="1:46" ht="13">
      <c r="A800" s="7" t="s">
        <v>1745</v>
      </c>
      <c r="B800" s="78" t="str">
        <f t="shared" si="51"/>
        <v>James</v>
      </c>
      <c r="C800" s="78" t="str">
        <f t="shared" si="52"/>
        <v>Marvel</v>
      </c>
      <c r="D800" s="78" t="str">
        <f t="shared" si="53"/>
        <v>marveja</v>
      </c>
      <c r="E800" s="8">
        <v>41766</v>
      </c>
      <c r="F800" s="9" t="s">
        <v>176</v>
      </c>
      <c r="G800" s="9" t="s">
        <v>63</v>
      </c>
      <c r="H800" s="9" t="s">
        <v>37</v>
      </c>
      <c r="I800" s="9" t="s">
        <v>38</v>
      </c>
      <c r="J800" s="9" t="s">
        <v>39</v>
      </c>
      <c r="K800" s="9" t="s">
        <v>45</v>
      </c>
      <c r="L800" s="9" t="s">
        <v>896</v>
      </c>
      <c r="M800" s="9">
        <v>20</v>
      </c>
      <c r="N800" s="11">
        <v>42539</v>
      </c>
      <c r="O800" s="32">
        <f t="shared" si="54"/>
        <v>25</v>
      </c>
      <c r="P800" s="9">
        <v>621086</v>
      </c>
      <c r="Q800" s="9">
        <v>19675</v>
      </c>
      <c r="S800" s="9">
        <v>0</v>
      </c>
      <c r="T800" s="12">
        <v>0</v>
      </c>
      <c r="U800" s="32">
        <v>1</v>
      </c>
      <c r="V800">
        <f t="shared" si="0"/>
        <v>2014</v>
      </c>
      <c r="W800">
        <f t="shared" si="1"/>
        <v>5</v>
      </c>
      <c r="X800">
        <f t="shared" si="2"/>
        <v>7</v>
      </c>
      <c r="AJ800" s="13"/>
      <c r="AK800" s="14"/>
      <c r="AP800" s="13"/>
      <c r="AQ800" s="14"/>
      <c r="AT800" t="e">
        <f>VLOOKUP(A800,'Repeat TJ List'!A:A,1,FALSE)</f>
        <v>#N/A</v>
      </c>
    </row>
    <row r="801" spans="1:46" ht="13">
      <c r="A801" s="7" t="s">
        <v>1746</v>
      </c>
      <c r="B801" s="78" t="str">
        <f t="shared" si="51"/>
        <v>Matt</v>
      </c>
      <c r="C801" s="78" t="str">
        <f t="shared" si="52"/>
        <v>Reistetter</v>
      </c>
      <c r="D801" s="78" t="str">
        <f t="shared" si="53"/>
        <v>reistma</v>
      </c>
      <c r="E801" s="8">
        <v>41766</v>
      </c>
      <c r="F801" s="9" t="s">
        <v>317</v>
      </c>
      <c r="G801" s="9" t="s">
        <v>165</v>
      </c>
      <c r="H801" s="32" t="s">
        <v>330</v>
      </c>
      <c r="I801" s="9" t="s">
        <v>38</v>
      </c>
      <c r="J801" s="26" t="s">
        <v>39</v>
      </c>
      <c r="K801" s="9" t="s">
        <v>101</v>
      </c>
      <c r="L801" s="9" t="s">
        <v>1747</v>
      </c>
      <c r="M801" s="9">
        <v>22</v>
      </c>
      <c r="N801" s="11">
        <v>42105</v>
      </c>
      <c r="O801" s="32">
        <f t="shared" si="54"/>
        <v>11</v>
      </c>
      <c r="P801" s="9">
        <v>645798</v>
      </c>
      <c r="Q801" s="9" t="s">
        <v>1748</v>
      </c>
      <c r="S801" s="9">
        <v>0</v>
      </c>
      <c r="T801" s="12">
        <v>0</v>
      </c>
      <c r="U801" s="32">
        <v>1</v>
      </c>
      <c r="V801">
        <f t="shared" si="0"/>
        <v>2014</v>
      </c>
      <c r="W801">
        <f t="shared" si="1"/>
        <v>5</v>
      </c>
      <c r="X801">
        <f t="shared" si="2"/>
        <v>7</v>
      </c>
      <c r="AJ801" s="13"/>
      <c r="AK801" s="14"/>
      <c r="AP801" s="13"/>
      <c r="AQ801" s="14"/>
      <c r="AT801" t="e">
        <f>VLOOKUP(A801,'Repeat TJ List'!A:A,1,FALSE)</f>
        <v>#N/A</v>
      </c>
    </row>
    <row r="802" spans="1:46" ht="13">
      <c r="A802" s="16" t="s">
        <v>1749</v>
      </c>
      <c r="B802" s="78" t="str">
        <f t="shared" si="51"/>
        <v>Brad</v>
      </c>
      <c r="C802" s="78" t="str">
        <f t="shared" si="52"/>
        <v>Kuntz</v>
      </c>
      <c r="D802" s="78" t="str">
        <f t="shared" si="53"/>
        <v>kuntzbr</v>
      </c>
      <c r="E802" s="29">
        <v>41765</v>
      </c>
      <c r="F802" s="18" t="s">
        <v>127</v>
      </c>
      <c r="G802" s="18" t="s">
        <v>63</v>
      </c>
      <c r="H802" s="18" t="s">
        <v>37</v>
      </c>
      <c r="I802" s="18" t="s">
        <v>53</v>
      </c>
      <c r="J802" s="18" t="s">
        <v>39</v>
      </c>
      <c r="K802" s="18" t="s">
        <v>40</v>
      </c>
      <c r="L802" s="18" t="s">
        <v>775</v>
      </c>
      <c r="M802" s="30">
        <v>21</v>
      </c>
      <c r="N802" s="31">
        <v>42177</v>
      </c>
      <c r="O802" s="32">
        <f t="shared" si="54"/>
        <v>14</v>
      </c>
      <c r="P802" s="18">
        <v>665290</v>
      </c>
      <c r="Q802" s="18" t="s">
        <v>1750</v>
      </c>
      <c r="R802" s="7" t="s">
        <v>139</v>
      </c>
      <c r="S802" s="18">
        <v>0</v>
      </c>
      <c r="T802" s="20">
        <v>0</v>
      </c>
      <c r="U802" s="18">
        <v>1</v>
      </c>
      <c r="V802" s="21">
        <f t="shared" si="0"/>
        <v>2014</v>
      </c>
      <c r="W802" s="21">
        <f t="shared" si="1"/>
        <v>5</v>
      </c>
      <c r="X802" s="21">
        <f t="shared" si="2"/>
        <v>6</v>
      </c>
      <c r="Y802" s="23"/>
      <c r="Z802" s="23"/>
      <c r="AA802" s="23"/>
      <c r="AB802" s="23"/>
      <c r="AC802" s="23"/>
      <c r="AD802" s="23"/>
      <c r="AE802" s="23"/>
      <c r="AF802" s="23"/>
      <c r="AG802" s="23"/>
      <c r="AH802" s="23"/>
      <c r="AI802" s="23"/>
      <c r="AJ802" s="24"/>
      <c r="AK802" s="25"/>
      <c r="AL802" s="23"/>
      <c r="AM802" s="23"/>
      <c r="AN802" s="23"/>
      <c r="AO802" s="23"/>
      <c r="AP802" s="24"/>
      <c r="AQ802" s="25"/>
      <c r="AR802" s="23"/>
      <c r="AS802" s="23"/>
      <c r="AT802" t="e">
        <f>VLOOKUP(A802,'Repeat TJ List'!A:A,1,FALSE)</f>
        <v>#N/A</v>
      </c>
    </row>
    <row r="803" spans="1:46" ht="13">
      <c r="A803" s="7" t="s">
        <v>1751</v>
      </c>
      <c r="B803" s="78" t="str">
        <f t="shared" si="51"/>
        <v>Pete</v>
      </c>
      <c r="C803" s="78" t="str">
        <f t="shared" si="52"/>
        <v>Kelich</v>
      </c>
      <c r="D803" s="78" t="str">
        <f t="shared" si="53"/>
        <v>kelicpe</v>
      </c>
      <c r="E803" s="8">
        <v>41760</v>
      </c>
      <c r="F803" s="9" t="s">
        <v>48</v>
      </c>
      <c r="G803" s="9" t="s">
        <v>115</v>
      </c>
      <c r="H803" s="9" t="s">
        <v>37</v>
      </c>
      <c r="I803" s="9" t="s">
        <v>38</v>
      </c>
      <c r="J803" s="9" t="s">
        <v>39</v>
      </c>
      <c r="K803" s="9" t="s">
        <v>277</v>
      </c>
      <c r="L803" s="9" t="s">
        <v>1752</v>
      </c>
      <c r="M803" s="9">
        <v>23</v>
      </c>
      <c r="N803" s="11">
        <v>42228</v>
      </c>
      <c r="O803" s="32">
        <f t="shared" si="54"/>
        <v>15</v>
      </c>
      <c r="P803" s="9">
        <v>641744</v>
      </c>
      <c r="Q803" s="9" t="s">
        <v>1753</v>
      </c>
      <c r="R803" s="7"/>
      <c r="S803" s="9">
        <v>0</v>
      </c>
      <c r="T803" s="12">
        <v>0</v>
      </c>
      <c r="U803" s="32">
        <v>1</v>
      </c>
      <c r="V803">
        <f t="shared" si="0"/>
        <v>2014</v>
      </c>
      <c r="W803">
        <f t="shared" si="1"/>
        <v>5</v>
      </c>
      <c r="X803">
        <f t="shared" si="2"/>
        <v>1</v>
      </c>
      <c r="AJ803" s="13"/>
      <c r="AK803" s="14"/>
      <c r="AP803" s="13"/>
      <c r="AQ803" s="14"/>
      <c r="AT803" t="e">
        <f>VLOOKUP(A803,'Repeat TJ List'!A:A,1,FALSE)</f>
        <v>#N/A</v>
      </c>
    </row>
    <row r="804" spans="1:46" ht="13">
      <c r="A804" s="7" t="s">
        <v>1754</v>
      </c>
      <c r="B804" s="78" t="str">
        <f t="shared" si="51"/>
        <v>A.J.</v>
      </c>
      <c r="C804" s="78" t="str">
        <f t="shared" si="52"/>
        <v>Griffin</v>
      </c>
      <c r="D804" s="78" t="str">
        <f t="shared" si="53"/>
        <v>griffa.</v>
      </c>
      <c r="E804" s="8">
        <v>41759</v>
      </c>
      <c r="F804" s="9" t="s">
        <v>178</v>
      </c>
      <c r="G804" s="9" t="s">
        <v>36</v>
      </c>
      <c r="H804" s="26" t="s">
        <v>37</v>
      </c>
      <c r="I804" s="9" t="s">
        <v>38</v>
      </c>
      <c r="J804" s="26" t="s">
        <v>39</v>
      </c>
      <c r="K804" s="9" t="s">
        <v>45</v>
      </c>
      <c r="L804" s="9" t="s">
        <v>1367</v>
      </c>
      <c r="M804" s="9">
        <v>26</v>
      </c>
      <c r="N804" s="11">
        <v>42468</v>
      </c>
      <c r="O804" s="32">
        <f t="shared" si="54"/>
        <v>23</v>
      </c>
      <c r="P804" s="9">
        <v>456167</v>
      </c>
      <c r="Q804" s="9">
        <v>11132</v>
      </c>
      <c r="R804" s="7" t="s">
        <v>733</v>
      </c>
      <c r="S804" s="9">
        <v>41</v>
      </c>
      <c r="T804" s="12">
        <v>196.333</v>
      </c>
      <c r="U804" s="32">
        <v>1</v>
      </c>
      <c r="V804">
        <f t="shared" si="0"/>
        <v>2014</v>
      </c>
      <c r="W804">
        <f t="shared" si="1"/>
        <v>4</v>
      </c>
      <c r="X804">
        <f t="shared" si="2"/>
        <v>30</v>
      </c>
      <c r="AC804" s="15">
        <v>42157</v>
      </c>
      <c r="AJ804" s="13"/>
      <c r="AK804" s="14"/>
      <c r="AP804" s="13"/>
      <c r="AQ804" s="14"/>
      <c r="AT804" t="e">
        <f>VLOOKUP(A804,'Repeat TJ List'!A:A,1,FALSE)</f>
        <v>#N/A</v>
      </c>
    </row>
    <row r="805" spans="1:46" ht="13">
      <c r="A805" s="7" t="s">
        <v>1755</v>
      </c>
      <c r="B805" s="78" t="str">
        <f t="shared" si="51"/>
        <v>Pedro</v>
      </c>
      <c r="C805" s="78" t="str">
        <f t="shared" si="52"/>
        <v>Figueroa</v>
      </c>
      <c r="D805" s="78" t="str">
        <f t="shared" si="53"/>
        <v>figuepe</v>
      </c>
      <c r="E805" s="8">
        <v>41759</v>
      </c>
      <c r="F805" s="9" t="s">
        <v>211</v>
      </c>
      <c r="G805" s="9" t="s">
        <v>36</v>
      </c>
      <c r="H805" s="26" t="s">
        <v>37</v>
      </c>
      <c r="I805" s="9" t="s">
        <v>53</v>
      </c>
      <c r="J805" s="32" t="s">
        <v>108</v>
      </c>
      <c r="K805" s="26"/>
      <c r="L805" s="26"/>
      <c r="M805" s="9">
        <v>28</v>
      </c>
      <c r="N805" s="26"/>
      <c r="O805" s="32" t="str">
        <f t="shared" si="54"/>
        <v/>
      </c>
      <c r="P805" s="9">
        <v>471896</v>
      </c>
      <c r="Q805" s="9">
        <v>6616</v>
      </c>
      <c r="R805" s="7" t="s">
        <v>42</v>
      </c>
      <c r="S805" s="9">
        <v>0</v>
      </c>
      <c r="T805" s="12">
        <v>0</v>
      </c>
      <c r="U805" s="9">
        <v>0</v>
      </c>
      <c r="V805">
        <f t="shared" si="0"/>
        <v>2014</v>
      </c>
      <c r="W805">
        <f t="shared" si="1"/>
        <v>4</v>
      </c>
      <c r="X805">
        <f t="shared" si="2"/>
        <v>30</v>
      </c>
      <c r="AJ805" s="13"/>
      <c r="AK805" s="14"/>
      <c r="AP805" s="13"/>
      <c r="AQ805" s="14"/>
      <c r="AT805" t="str">
        <f>VLOOKUP(A805,'Repeat TJ List'!A:A,1,FALSE)</f>
        <v>Pedro Figueroa</v>
      </c>
    </row>
    <row r="806" spans="1:46" ht="13">
      <c r="A806" s="7" t="s">
        <v>1756</v>
      </c>
      <c r="B806" s="78" t="str">
        <f t="shared" si="51"/>
        <v>Ivan</v>
      </c>
      <c r="C806" s="78" t="str">
        <f t="shared" si="52"/>
        <v>Nova</v>
      </c>
      <c r="D806" s="78" t="str">
        <f t="shared" si="53"/>
        <v>novaiv</v>
      </c>
      <c r="E806" s="8">
        <v>41758</v>
      </c>
      <c r="F806" s="9" t="s">
        <v>107</v>
      </c>
      <c r="G806" s="9" t="s">
        <v>36</v>
      </c>
      <c r="H806" s="26" t="s">
        <v>37</v>
      </c>
      <c r="I806" s="9" t="s">
        <v>38</v>
      </c>
      <c r="J806" s="32" t="s">
        <v>108</v>
      </c>
      <c r="K806" s="26"/>
      <c r="L806" s="26"/>
      <c r="M806" s="9">
        <v>27</v>
      </c>
      <c r="N806" s="11">
        <v>42179</v>
      </c>
      <c r="O806" s="32">
        <f t="shared" si="54"/>
        <v>14</v>
      </c>
      <c r="P806" s="9">
        <v>467100</v>
      </c>
      <c r="Q806" s="9">
        <v>1994</v>
      </c>
      <c r="R806" s="7" t="s">
        <v>139</v>
      </c>
      <c r="S806" s="9">
        <v>74</v>
      </c>
      <c r="T806" s="12">
        <v>443</v>
      </c>
      <c r="U806" s="32">
        <v>1</v>
      </c>
      <c r="V806">
        <f t="shared" si="0"/>
        <v>2014</v>
      </c>
      <c r="W806">
        <f t="shared" si="1"/>
        <v>4</v>
      </c>
      <c r="X806">
        <f t="shared" si="2"/>
        <v>29</v>
      </c>
      <c r="AC806" s="15">
        <v>42163</v>
      </c>
      <c r="AJ806" s="13"/>
      <c r="AK806" s="14"/>
      <c r="AP806" s="13"/>
      <c r="AQ806" s="14"/>
      <c r="AT806" t="e">
        <f>VLOOKUP(A806,'Repeat TJ List'!A:A,1,FALSE)</f>
        <v>#N/A</v>
      </c>
    </row>
    <row r="807" spans="1:46" ht="13">
      <c r="A807" s="7" t="s">
        <v>1757</v>
      </c>
      <c r="B807" s="78" t="str">
        <f t="shared" si="51"/>
        <v>Johnny</v>
      </c>
      <c r="C807" s="78" t="str">
        <f t="shared" si="52"/>
        <v>Hellweg</v>
      </c>
      <c r="D807" s="78" t="str">
        <f t="shared" si="53"/>
        <v>hellwjo</v>
      </c>
      <c r="E807" s="8">
        <v>41758</v>
      </c>
      <c r="F807" s="9" t="s">
        <v>127</v>
      </c>
      <c r="G807" s="9" t="s">
        <v>95</v>
      </c>
      <c r="H807" s="26" t="s">
        <v>37</v>
      </c>
      <c r="I807" s="9" t="s">
        <v>38</v>
      </c>
      <c r="J807" s="26" t="s">
        <v>39</v>
      </c>
      <c r="K807" s="9" t="s">
        <v>553</v>
      </c>
      <c r="L807" s="9" t="s">
        <v>1724</v>
      </c>
      <c r="M807" s="9">
        <v>25</v>
      </c>
      <c r="N807" s="11">
        <v>42535</v>
      </c>
      <c r="O807" s="32">
        <f t="shared" si="54"/>
        <v>26</v>
      </c>
      <c r="P807" s="9">
        <v>518782</v>
      </c>
      <c r="Q807" s="9">
        <v>10065</v>
      </c>
      <c r="R807" s="7" t="s">
        <v>139</v>
      </c>
      <c r="S807" s="9">
        <v>0</v>
      </c>
      <c r="T807" s="12">
        <v>0</v>
      </c>
      <c r="U807" s="32">
        <v>1</v>
      </c>
      <c r="V807">
        <f t="shared" si="0"/>
        <v>2014</v>
      </c>
      <c r="W807">
        <f t="shared" si="1"/>
        <v>4</v>
      </c>
      <c r="X807">
        <f t="shared" si="2"/>
        <v>29</v>
      </c>
      <c r="AJ807" s="13"/>
      <c r="AK807" s="14"/>
      <c r="AP807" s="13"/>
      <c r="AQ807" s="14"/>
      <c r="AT807" t="e">
        <f>VLOOKUP(A807,'Repeat TJ List'!A:A,1,FALSE)</f>
        <v>#N/A</v>
      </c>
    </row>
    <row r="808" spans="1:46" ht="13">
      <c r="A808" s="7" t="s">
        <v>1758</v>
      </c>
      <c r="B808" s="78" t="str">
        <f t="shared" si="51"/>
        <v>Mac</v>
      </c>
      <c r="C808" s="78" t="str">
        <f t="shared" si="52"/>
        <v>Williamson</v>
      </c>
      <c r="D808" s="78" t="str">
        <f t="shared" si="53"/>
        <v>willima</v>
      </c>
      <c r="E808" s="8">
        <v>41758</v>
      </c>
      <c r="F808" s="9" t="s">
        <v>78</v>
      </c>
      <c r="G808" s="9" t="s">
        <v>91</v>
      </c>
      <c r="H808" s="32" t="s">
        <v>131</v>
      </c>
      <c r="I808" s="9" t="s">
        <v>38</v>
      </c>
      <c r="J808" s="26" t="s">
        <v>39</v>
      </c>
      <c r="K808" s="9" t="s">
        <v>152</v>
      </c>
      <c r="L808" s="9" t="s">
        <v>1538</v>
      </c>
      <c r="M808" s="9">
        <v>23</v>
      </c>
      <c r="N808" s="11">
        <v>42103</v>
      </c>
      <c r="O808" s="32">
        <f t="shared" si="54"/>
        <v>11</v>
      </c>
      <c r="P808" s="9">
        <v>607776</v>
      </c>
      <c r="Q808" s="9">
        <v>14158</v>
      </c>
      <c r="R808" s="7" t="s">
        <v>139</v>
      </c>
      <c r="S808" s="9">
        <v>38</v>
      </c>
      <c r="T808" s="12">
        <v>107</v>
      </c>
      <c r="U808" s="32">
        <v>1</v>
      </c>
      <c r="V808">
        <f t="shared" si="0"/>
        <v>2014</v>
      </c>
      <c r="W808">
        <f t="shared" si="1"/>
        <v>4</v>
      </c>
      <c r="X808">
        <f t="shared" si="2"/>
        <v>29</v>
      </c>
      <c r="AJ808" s="13"/>
      <c r="AK808" s="14"/>
      <c r="AP808" s="13"/>
      <c r="AQ808" s="14"/>
      <c r="AT808" t="e">
        <f>VLOOKUP(A808,'Repeat TJ List'!A:A,1,FALSE)</f>
        <v>#N/A</v>
      </c>
    </row>
    <row r="809" spans="1:46" ht="13">
      <c r="A809" s="7" t="s">
        <v>1759</v>
      </c>
      <c r="B809" s="78" t="str">
        <f t="shared" si="51"/>
        <v>Vicente</v>
      </c>
      <c r="C809" s="78" t="str">
        <f t="shared" si="52"/>
        <v>Campos</v>
      </c>
      <c r="D809" s="78" t="str">
        <f t="shared" si="53"/>
        <v>campovi</v>
      </c>
      <c r="E809" s="8">
        <v>41754</v>
      </c>
      <c r="F809" s="9" t="s">
        <v>107</v>
      </c>
      <c r="G809" s="9" t="s">
        <v>115</v>
      </c>
      <c r="H809" s="26" t="s">
        <v>37</v>
      </c>
      <c r="I809" s="9" t="s">
        <v>38</v>
      </c>
      <c r="J809" s="32" t="s">
        <v>150</v>
      </c>
      <c r="K809" s="26"/>
      <c r="L809" s="26"/>
      <c r="M809" s="9">
        <v>21</v>
      </c>
      <c r="N809" s="11">
        <v>42188</v>
      </c>
      <c r="O809" s="32">
        <f t="shared" si="54"/>
        <v>14</v>
      </c>
      <c r="P809" s="9">
        <v>553883</v>
      </c>
      <c r="Q809" s="9">
        <v>11681</v>
      </c>
      <c r="S809" s="9">
        <v>1</v>
      </c>
      <c r="T809" s="12">
        <v>5.6669999999999998</v>
      </c>
      <c r="U809" s="32">
        <v>1</v>
      </c>
      <c r="V809">
        <f t="shared" si="0"/>
        <v>2014</v>
      </c>
      <c r="W809">
        <f t="shared" si="1"/>
        <v>4</v>
      </c>
      <c r="X809">
        <f t="shared" si="2"/>
        <v>25</v>
      </c>
      <c r="AJ809" s="13"/>
      <c r="AK809" s="14"/>
      <c r="AP809" s="13"/>
      <c r="AQ809" s="14"/>
      <c r="AT809" t="e">
        <f>VLOOKUP(A809,'Repeat TJ List'!A:A,1,FALSE)</f>
        <v>#N/A</v>
      </c>
    </row>
    <row r="810" spans="1:46" ht="13">
      <c r="A810" s="7" t="s">
        <v>1760</v>
      </c>
      <c r="B810" s="78" t="str">
        <f t="shared" si="51"/>
        <v>Josh</v>
      </c>
      <c r="C810" s="78" t="str">
        <f t="shared" si="52"/>
        <v>Johnson</v>
      </c>
      <c r="D810" s="78" t="str">
        <f t="shared" si="53"/>
        <v>johnsjo</v>
      </c>
      <c r="E810" s="8">
        <v>41753</v>
      </c>
      <c r="F810" s="9" t="s">
        <v>48</v>
      </c>
      <c r="G810" s="9" t="s">
        <v>36</v>
      </c>
      <c r="H810" s="26" t="s">
        <v>37</v>
      </c>
      <c r="I810" s="9" t="s">
        <v>38</v>
      </c>
      <c r="J810" s="26" t="s">
        <v>39</v>
      </c>
      <c r="K810" s="9" t="s">
        <v>122</v>
      </c>
      <c r="L810" s="9"/>
      <c r="M810" s="9">
        <v>30</v>
      </c>
      <c r="N810" s="26"/>
      <c r="O810" s="32" t="str">
        <f t="shared" si="54"/>
        <v/>
      </c>
      <c r="P810" s="9">
        <v>435178</v>
      </c>
      <c r="Q810" s="9">
        <v>4567</v>
      </c>
      <c r="R810" s="7" t="s">
        <v>139</v>
      </c>
      <c r="S810" s="9">
        <v>0</v>
      </c>
      <c r="T810" s="12">
        <v>0</v>
      </c>
      <c r="U810" s="32">
        <v>0</v>
      </c>
      <c r="V810">
        <f t="shared" si="0"/>
        <v>2014</v>
      </c>
      <c r="W810">
        <f t="shared" si="1"/>
        <v>4</v>
      </c>
      <c r="X810">
        <f t="shared" si="2"/>
        <v>24</v>
      </c>
      <c r="AC810" s="15">
        <v>42251</v>
      </c>
      <c r="AJ810" s="13"/>
      <c r="AK810" s="14"/>
      <c r="AP810" s="13"/>
      <c r="AQ810" s="14"/>
      <c r="AT810" t="str">
        <f>VLOOKUP(A810,'Repeat TJ List'!A:A,1,FALSE)</f>
        <v>Josh Johnson</v>
      </c>
    </row>
    <row r="811" spans="1:46" ht="13">
      <c r="A811" s="7" t="s">
        <v>1761</v>
      </c>
      <c r="B811" s="78" t="str">
        <f t="shared" si="51"/>
        <v>Ben</v>
      </c>
      <c r="C811" s="78" t="str">
        <f t="shared" si="52"/>
        <v>Smith</v>
      </c>
      <c r="D811" s="78" t="str">
        <f t="shared" si="53"/>
        <v>smithbe</v>
      </c>
      <c r="E811" s="8">
        <v>41753</v>
      </c>
      <c r="F811" s="9" t="s">
        <v>121</v>
      </c>
      <c r="G811" s="9" t="s">
        <v>63</v>
      </c>
      <c r="H811" s="26" t="s">
        <v>37</v>
      </c>
      <c r="I811" s="9" t="s">
        <v>53</v>
      </c>
      <c r="J811" s="26" t="s">
        <v>39</v>
      </c>
      <c r="K811" s="9" t="s">
        <v>203</v>
      </c>
      <c r="L811" s="9" t="s">
        <v>1156</v>
      </c>
      <c r="M811" s="9">
        <v>21</v>
      </c>
      <c r="N811" s="38">
        <v>42539</v>
      </c>
      <c r="O811" s="32">
        <f t="shared" si="54"/>
        <v>26</v>
      </c>
      <c r="P811" s="9">
        <v>656971</v>
      </c>
      <c r="Q811" s="9" t="s">
        <v>1762</v>
      </c>
      <c r="S811" s="9">
        <v>0</v>
      </c>
      <c r="T811" s="12">
        <v>0</v>
      </c>
      <c r="U811" s="32">
        <v>1</v>
      </c>
      <c r="V811">
        <f t="shared" si="0"/>
        <v>2014</v>
      </c>
      <c r="W811">
        <f t="shared" si="1"/>
        <v>4</v>
      </c>
      <c r="X811">
        <f t="shared" si="2"/>
        <v>24</v>
      </c>
      <c r="AJ811" s="13"/>
      <c r="AK811" s="14"/>
      <c r="AP811" s="13"/>
      <c r="AQ811" s="14"/>
      <c r="AT811" t="e">
        <f>VLOOKUP(A811,'Repeat TJ List'!A:A,1,FALSE)</f>
        <v>#N/A</v>
      </c>
    </row>
    <row r="812" spans="1:46" ht="13">
      <c r="A812" s="7" t="s">
        <v>1763</v>
      </c>
      <c r="B812" s="78" t="str">
        <f t="shared" si="51"/>
        <v>Matt</v>
      </c>
      <c r="C812" s="78" t="str">
        <f t="shared" si="52"/>
        <v>Moore</v>
      </c>
      <c r="D812" s="78" t="str">
        <f t="shared" si="53"/>
        <v>moorema</v>
      </c>
      <c r="E812" s="8">
        <v>41751</v>
      </c>
      <c r="F812" s="9" t="s">
        <v>257</v>
      </c>
      <c r="G812" s="9" t="s">
        <v>36</v>
      </c>
      <c r="H812" s="26" t="s">
        <v>37</v>
      </c>
      <c r="I812" s="9" t="s">
        <v>53</v>
      </c>
      <c r="J812" s="26" t="s">
        <v>39</v>
      </c>
      <c r="K812" s="9" t="s">
        <v>1389</v>
      </c>
      <c r="L812" s="9"/>
      <c r="M812" s="9">
        <v>25</v>
      </c>
      <c r="N812" s="11">
        <v>42187</v>
      </c>
      <c r="O812" s="32">
        <f t="shared" si="54"/>
        <v>14</v>
      </c>
      <c r="P812" s="9">
        <v>519043</v>
      </c>
      <c r="Q812" s="9">
        <v>1890</v>
      </c>
      <c r="R812" s="7" t="s">
        <v>139</v>
      </c>
      <c r="S812" s="9">
        <v>77</v>
      </c>
      <c r="T812" s="12">
        <v>435.66699999999997</v>
      </c>
      <c r="U812" s="32">
        <v>1</v>
      </c>
      <c r="V812">
        <f t="shared" si="0"/>
        <v>2014</v>
      </c>
      <c r="W812">
        <f t="shared" si="1"/>
        <v>4</v>
      </c>
      <c r="X812">
        <f t="shared" si="2"/>
        <v>22</v>
      </c>
      <c r="AC812" s="15">
        <v>42158</v>
      </c>
      <c r="AJ812" s="13"/>
      <c r="AK812" s="14"/>
      <c r="AP812" s="13"/>
      <c r="AQ812" s="14"/>
      <c r="AT812" t="e">
        <f>VLOOKUP(A812,'Repeat TJ List'!A:A,1,FALSE)</f>
        <v>#N/A</v>
      </c>
    </row>
    <row r="813" spans="1:46" ht="13">
      <c r="A813" s="7" t="s">
        <v>1764</v>
      </c>
      <c r="B813" s="78" t="str">
        <f t="shared" si="51"/>
        <v>Junior</v>
      </c>
      <c r="C813" s="78" t="str">
        <f t="shared" si="52"/>
        <v>Morillo</v>
      </c>
      <c r="D813" s="78" t="str">
        <f t="shared" si="53"/>
        <v>morilju</v>
      </c>
      <c r="E813" s="8">
        <v>41751</v>
      </c>
      <c r="F813" s="9" t="s">
        <v>187</v>
      </c>
      <c r="G813" s="9" t="s">
        <v>115</v>
      </c>
      <c r="H813" s="26" t="s">
        <v>37</v>
      </c>
      <c r="I813" s="9" t="s">
        <v>53</v>
      </c>
      <c r="J813" s="32" t="s">
        <v>150</v>
      </c>
      <c r="K813" s="26"/>
      <c r="L813" s="26"/>
      <c r="M813" s="9">
        <v>22</v>
      </c>
      <c r="N813" s="11">
        <v>42160</v>
      </c>
      <c r="O813" s="32">
        <f t="shared" si="54"/>
        <v>13</v>
      </c>
      <c r="P813" s="9">
        <v>570624</v>
      </c>
      <c r="Q813" s="9" t="s">
        <v>1765</v>
      </c>
      <c r="S813" s="9">
        <v>0</v>
      </c>
      <c r="T813" s="12">
        <v>0</v>
      </c>
      <c r="U813" s="32">
        <v>1</v>
      </c>
      <c r="V813">
        <f t="shared" si="0"/>
        <v>2014</v>
      </c>
      <c r="W813">
        <f t="shared" si="1"/>
        <v>4</v>
      </c>
      <c r="X813">
        <f t="shared" si="2"/>
        <v>22</v>
      </c>
      <c r="AJ813" s="13"/>
      <c r="AK813" s="14"/>
      <c r="AP813" s="13"/>
      <c r="AQ813" s="14"/>
      <c r="AT813" t="e">
        <f>VLOOKUP(A813,'Repeat TJ List'!A:A,1,FALSE)</f>
        <v>#N/A</v>
      </c>
    </row>
    <row r="814" spans="1:46" ht="13">
      <c r="A814" s="7" t="s">
        <v>1766</v>
      </c>
      <c r="B814" s="78" t="str">
        <f t="shared" si="51"/>
        <v>Matt</v>
      </c>
      <c r="C814" s="78" t="str">
        <f t="shared" si="52"/>
        <v>Krook</v>
      </c>
      <c r="D814" s="78" t="str">
        <f t="shared" si="53"/>
        <v>krookma</v>
      </c>
      <c r="E814" s="8">
        <v>41751</v>
      </c>
      <c r="F814" s="9" t="s">
        <v>78</v>
      </c>
      <c r="G814" s="9" t="s">
        <v>63</v>
      </c>
      <c r="H814" s="9" t="s">
        <v>37</v>
      </c>
      <c r="I814" s="9" t="s">
        <v>53</v>
      </c>
      <c r="J814" s="9" t="s">
        <v>39</v>
      </c>
      <c r="K814" s="9" t="s">
        <v>45</v>
      </c>
      <c r="L814" s="9" t="s">
        <v>64</v>
      </c>
      <c r="M814" s="9">
        <v>19</v>
      </c>
      <c r="N814" s="11">
        <v>42544</v>
      </c>
      <c r="O814" s="32">
        <f t="shared" si="54"/>
        <v>26</v>
      </c>
      <c r="P814" s="9">
        <v>640454</v>
      </c>
      <c r="Q814" s="9" t="s">
        <v>1767</v>
      </c>
      <c r="R814" s="7" t="s">
        <v>139</v>
      </c>
      <c r="S814" s="9">
        <v>0</v>
      </c>
      <c r="T814" s="12">
        <v>0</v>
      </c>
      <c r="U814" s="32">
        <v>1</v>
      </c>
      <c r="V814">
        <f t="shared" si="0"/>
        <v>2014</v>
      </c>
      <c r="W814">
        <f t="shared" si="1"/>
        <v>4</v>
      </c>
      <c r="X814">
        <f t="shared" si="2"/>
        <v>22</v>
      </c>
      <c r="AJ814" s="13"/>
      <c r="AK814" s="14"/>
      <c r="AP814" s="13"/>
      <c r="AQ814" s="14"/>
      <c r="AT814" t="e">
        <f>VLOOKUP(A814,'Repeat TJ List'!A:A,1,FALSE)</f>
        <v>#N/A</v>
      </c>
    </row>
    <row r="815" spans="1:46" ht="13">
      <c r="A815" s="7" t="s">
        <v>1768</v>
      </c>
      <c r="B815" s="78" t="str">
        <f t="shared" si="51"/>
        <v>Cory</v>
      </c>
      <c r="C815" s="78" t="str">
        <f t="shared" si="52"/>
        <v>Gearrin</v>
      </c>
      <c r="D815" s="78" t="str">
        <f t="shared" si="53"/>
        <v>gearrco</v>
      </c>
      <c r="E815" s="8">
        <v>41745</v>
      </c>
      <c r="F815" s="9" t="s">
        <v>340</v>
      </c>
      <c r="G815" s="9" t="s">
        <v>36</v>
      </c>
      <c r="H815" s="26" t="s">
        <v>37</v>
      </c>
      <c r="I815" s="9" t="s">
        <v>38</v>
      </c>
      <c r="J815" s="26" t="s">
        <v>39</v>
      </c>
      <c r="K815" s="9" t="s">
        <v>312</v>
      </c>
      <c r="L815" s="9" t="s">
        <v>1769</v>
      </c>
      <c r="M815" s="9">
        <v>28</v>
      </c>
      <c r="N815" s="11">
        <v>42258</v>
      </c>
      <c r="O815" s="32">
        <f t="shared" si="54"/>
        <v>17</v>
      </c>
      <c r="P815" s="9">
        <v>518715</v>
      </c>
      <c r="Q815" s="9">
        <v>7947</v>
      </c>
      <c r="R815" s="7" t="s">
        <v>71</v>
      </c>
      <c r="S815" s="9">
        <v>131</v>
      </c>
      <c r="T815" s="12">
        <v>120</v>
      </c>
      <c r="U815" s="32">
        <v>1</v>
      </c>
      <c r="V815">
        <f t="shared" si="0"/>
        <v>2014</v>
      </c>
      <c r="W815">
        <f t="shared" si="1"/>
        <v>4</v>
      </c>
      <c r="X815">
        <f t="shared" si="2"/>
        <v>16</v>
      </c>
      <c r="AC815" s="15">
        <v>42131</v>
      </c>
      <c r="AJ815" s="13"/>
      <c r="AK815" s="14"/>
      <c r="AP815" s="13"/>
      <c r="AQ815" s="14"/>
      <c r="AT815" t="e">
        <f>VLOOKUP(A815,'Repeat TJ List'!A:A,1,FALSE)</f>
        <v>#N/A</v>
      </c>
    </row>
    <row r="816" spans="1:46" ht="13">
      <c r="A816" s="7" t="s">
        <v>1770</v>
      </c>
      <c r="B816" s="78" t="str">
        <f t="shared" si="51"/>
        <v>Brian</v>
      </c>
      <c r="C816" s="78" t="str">
        <f t="shared" si="52"/>
        <v>Moran</v>
      </c>
      <c r="D816" s="78" t="str">
        <f t="shared" si="53"/>
        <v>moranbr</v>
      </c>
      <c r="E816" s="8">
        <v>41744</v>
      </c>
      <c r="F816" s="9" t="s">
        <v>35</v>
      </c>
      <c r="G816" s="9" t="s">
        <v>95</v>
      </c>
      <c r="H816" s="26" t="s">
        <v>37</v>
      </c>
      <c r="I816" s="9" t="s">
        <v>53</v>
      </c>
      <c r="J816" s="26" t="s">
        <v>39</v>
      </c>
      <c r="K816" s="9" t="s">
        <v>101</v>
      </c>
      <c r="L816" s="9" t="s">
        <v>152</v>
      </c>
      <c r="M816" s="9">
        <v>25</v>
      </c>
      <c r="N816" s="11">
        <v>42594</v>
      </c>
      <c r="O816" s="32">
        <f t="shared" si="54"/>
        <v>28</v>
      </c>
      <c r="P816" s="9">
        <v>572383</v>
      </c>
      <c r="Q816" s="9">
        <v>9646</v>
      </c>
      <c r="S816" s="9">
        <v>0</v>
      </c>
      <c r="T816" s="12">
        <v>0</v>
      </c>
      <c r="U816" s="32">
        <v>1</v>
      </c>
      <c r="V816">
        <f t="shared" si="0"/>
        <v>2014</v>
      </c>
      <c r="W816">
        <f t="shared" si="1"/>
        <v>4</v>
      </c>
      <c r="X816">
        <f t="shared" si="2"/>
        <v>15</v>
      </c>
      <c r="AJ816" s="13"/>
      <c r="AK816" s="14"/>
      <c r="AP816" s="13"/>
      <c r="AQ816" s="14"/>
      <c r="AT816" t="e">
        <f>VLOOKUP(A816,'Repeat TJ List'!A:A,1,FALSE)</f>
        <v>#N/A</v>
      </c>
    </row>
    <row r="817" spans="1:46" ht="13">
      <c r="A817" s="7" t="s">
        <v>1771</v>
      </c>
      <c r="B817" s="78" t="str">
        <f t="shared" si="51"/>
        <v>Braden</v>
      </c>
      <c r="C817" s="78" t="str">
        <f t="shared" si="52"/>
        <v>Webb</v>
      </c>
      <c r="D817" s="78" t="str">
        <f t="shared" si="53"/>
        <v>webbbr</v>
      </c>
      <c r="E817" s="8">
        <v>41740</v>
      </c>
      <c r="F817" s="9" t="s">
        <v>127</v>
      </c>
      <c r="G817" s="9" t="s">
        <v>158</v>
      </c>
      <c r="H817" s="9" t="s">
        <v>37</v>
      </c>
      <c r="I817" s="9" t="s">
        <v>38</v>
      </c>
      <c r="J817" s="9" t="s">
        <v>39</v>
      </c>
      <c r="K817" s="9" t="s">
        <v>122</v>
      </c>
      <c r="L817" s="9" t="s">
        <v>415</v>
      </c>
      <c r="M817" s="9">
        <v>19</v>
      </c>
      <c r="N817" s="11">
        <v>42834</v>
      </c>
      <c r="O817" s="32">
        <f t="shared" si="54"/>
        <v>36</v>
      </c>
      <c r="P817" s="9">
        <v>657096</v>
      </c>
      <c r="Q817" s="9" t="s">
        <v>1772</v>
      </c>
      <c r="S817" s="9">
        <v>0</v>
      </c>
      <c r="T817" s="12">
        <v>0</v>
      </c>
      <c r="U817" s="32">
        <v>1</v>
      </c>
      <c r="V817">
        <f t="shared" si="0"/>
        <v>2014</v>
      </c>
      <c r="W817">
        <f t="shared" si="1"/>
        <v>4</v>
      </c>
      <c r="X817">
        <f t="shared" si="2"/>
        <v>11</v>
      </c>
      <c r="AJ817" s="13"/>
      <c r="AK817" s="14"/>
      <c r="AP817" s="13"/>
      <c r="AQ817" s="14"/>
      <c r="AT817" t="e">
        <f>VLOOKUP(A817,'Repeat TJ List'!A:A,1,FALSE)</f>
        <v>#N/A</v>
      </c>
    </row>
    <row r="818" spans="1:46" ht="13">
      <c r="A818" s="7" t="s">
        <v>1773</v>
      </c>
      <c r="B818" s="78" t="str">
        <f t="shared" si="51"/>
        <v>Wes</v>
      </c>
      <c r="C818" s="78" t="str">
        <f t="shared" si="52"/>
        <v>Benjamin</v>
      </c>
      <c r="D818" s="78" t="str">
        <f t="shared" si="53"/>
        <v>benjawe</v>
      </c>
      <c r="E818" s="8">
        <v>41739</v>
      </c>
      <c r="F818" s="9" t="s">
        <v>211</v>
      </c>
      <c r="G818" s="9" t="s">
        <v>63</v>
      </c>
      <c r="H818" s="26" t="s">
        <v>37</v>
      </c>
      <c r="I818" s="9" t="s">
        <v>53</v>
      </c>
      <c r="J818" s="26" t="s">
        <v>39</v>
      </c>
      <c r="K818" s="9" t="s">
        <v>141</v>
      </c>
      <c r="L818" s="9" t="s">
        <v>88</v>
      </c>
      <c r="M818" s="9">
        <v>20</v>
      </c>
      <c r="N818" s="11">
        <v>42177</v>
      </c>
      <c r="O818" s="32">
        <f t="shared" si="54"/>
        <v>14</v>
      </c>
      <c r="P818" s="9">
        <v>605138</v>
      </c>
      <c r="Q818" s="9" t="s">
        <v>1774</v>
      </c>
      <c r="R818" s="7" t="s">
        <v>139</v>
      </c>
      <c r="S818" s="9">
        <v>0</v>
      </c>
      <c r="T818" s="12">
        <v>0</v>
      </c>
      <c r="U818" s="32">
        <v>1</v>
      </c>
      <c r="V818">
        <f t="shared" si="0"/>
        <v>2014</v>
      </c>
      <c r="W818">
        <f t="shared" si="1"/>
        <v>4</v>
      </c>
      <c r="X818">
        <f t="shared" si="2"/>
        <v>10</v>
      </c>
      <c r="AJ818" s="13"/>
      <c r="AK818" s="14"/>
      <c r="AP818" s="13"/>
      <c r="AQ818" s="14"/>
      <c r="AT818" t="e">
        <f>VLOOKUP(A818,'Repeat TJ List'!A:A,1,FALSE)</f>
        <v>#N/A</v>
      </c>
    </row>
    <row r="819" spans="1:46" ht="13">
      <c r="A819" s="7" t="s">
        <v>175</v>
      </c>
      <c r="B819" s="78" t="str">
        <f t="shared" si="51"/>
        <v>Jameson</v>
      </c>
      <c r="C819" s="78" t="str">
        <f t="shared" si="52"/>
        <v>Taillon</v>
      </c>
      <c r="D819" s="78" t="str">
        <f t="shared" si="53"/>
        <v>taillja</v>
      </c>
      <c r="E819" s="8">
        <v>41738</v>
      </c>
      <c r="F819" s="9" t="s">
        <v>176</v>
      </c>
      <c r="G819" s="9" t="s">
        <v>95</v>
      </c>
      <c r="H819" s="26" t="s">
        <v>37</v>
      </c>
      <c r="I819" s="9" t="s">
        <v>38</v>
      </c>
      <c r="J819" s="26" t="s">
        <v>39</v>
      </c>
      <c r="K819" s="9" t="s">
        <v>40</v>
      </c>
      <c r="L819" s="9"/>
      <c r="M819" s="9">
        <v>22</v>
      </c>
      <c r="N819" s="11">
        <v>42473</v>
      </c>
      <c r="O819" s="32">
        <f t="shared" si="54"/>
        <v>24</v>
      </c>
      <c r="P819" s="9">
        <v>592791</v>
      </c>
      <c r="Q819" s="9">
        <v>11674</v>
      </c>
      <c r="R819" s="7" t="s">
        <v>71</v>
      </c>
      <c r="S819" s="9">
        <v>43</v>
      </c>
      <c r="T819" s="12">
        <v>237.667</v>
      </c>
      <c r="U819" s="32">
        <v>1</v>
      </c>
      <c r="V819">
        <f t="shared" si="0"/>
        <v>2014</v>
      </c>
      <c r="W819">
        <f t="shared" si="1"/>
        <v>4</v>
      </c>
      <c r="X819">
        <f t="shared" si="2"/>
        <v>9</v>
      </c>
      <c r="AJ819" s="13"/>
      <c r="AK819" s="14"/>
      <c r="AP819" s="13"/>
      <c r="AQ819" s="14"/>
      <c r="AT819" t="str">
        <f>VLOOKUP(A819,'Repeat TJ List'!A:A,1,FALSE)</f>
        <v>Jameson Taillon</v>
      </c>
    </row>
    <row r="820" spans="1:46" ht="13">
      <c r="A820" s="7" t="s">
        <v>1775</v>
      </c>
      <c r="B820" s="78" t="str">
        <f t="shared" si="51"/>
        <v>Bobby</v>
      </c>
      <c r="C820" s="78" t="str">
        <f t="shared" si="52"/>
        <v>Parnell</v>
      </c>
      <c r="D820" s="78" t="str">
        <f t="shared" si="53"/>
        <v>parnebo</v>
      </c>
      <c r="E820" s="8">
        <v>41737</v>
      </c>
      <c r="F820" s="9" t="s">
        <v>70</v>
      </c>
      <c r="G820" s="9" t="s">
        <v>36</v>
      </c>
      <c r="H820" s="26" t="s">
        <v>37</v>
      </c>
      <c r="I820" s="9" t="s">
        <v>38</v>
      </c>
      <c r="J820" s="26" t="s">
        <v>39</v>
      </c>
      <c r="K820" s="9" t="s">
        <v>152</v>
      </c>
      <c r="L820" s="9" t="s">
        <v>1776</v>
      </c>
      <c r="M820" s="9">
        <v>29</v>
      </c>
      <c r="N820" s="11">
        <v>42168</v>
      </c>
      <c r="O820" s="32">
        <f t="shared" si="54"/>
        <v>14</v>
      </c>
      <c r="P820" s="9">
        <v>458730</v>
      </c>
      <c r="Q820" s="9">
        <v>9926</v>
      </c>
      <c r="R820" s="7" t="s">
        <v>71</v>
      </c>
      <c r="S820" s="9">
        <v>36</v>
      </c>
      <c r="T820" s="12">
        <v>29.332999999999998</v>
      </c>
      <c r="U820" s="32">
        <v>1</v>
      </c>
      <c r="V820">
        <f t="shared" si="0"/>
        <v>2014</v>
      </c>
      <c r="W820">
        <f t="shared" si="1"/>
        <v>4</v>
      </c>
      <c r="X820">
        <f t="shared" si="2"/>
        <v>8</v>
      </c>
      <c r="AC820" s="15">
        <v>42108</v>
      </c>
      <c r="AJ820" s="13"/>
      <c r="AK820" s="14"/>
      <c r="AP820" s="13"/>
      <c r="AQ820" s="14"/>
      <c r="AT820" t="e">
        <f>VLOOKUP(A820,'Repeat TJ List'!A:A,1,FALSE)</f>
        <v>#N/A</v>
      </c>
    </row>
    <row r="821" spans="1:46" ht="13">
      <c r="A821" s="7" t="s">
        <v>1777</v>
      </c>
      <c r="B821" s="78" t="str">
        <f t="shared" si="51"/>
        <v>Erik</v>
      </c>
      <c r="C821" s="78" t="str">
        <f t="shared" si="52"/>
        <v>Davis</v>
      </c>
      <c r="D821" s="78" t="str">
        <f t="shared" si="53"/>
        <v>daviser</v>
      </c>
      <c r="E821" s="8">
        <v>41731</v>
      </c>
      <c r="F821" s="9" t="s">
        <v>317</v>
      </c>
      <c r="G821" s="9" t="s">
        <v>36</v>
      </c>
      <c r="H821" s="26" t="s">
        <v>37</v>
      </c>
      <c r="I821" s="9" t="s">
        <v>38</v>
      </c>
      <c r="J821" s="26" t="s">
        <v>39</v>
      </c>
      <c r="K821" s="9" t="s">
        <v>45</v>
      </c>
      <c r="L821" s="9" t="s">
        <v>657</v>
      </c>
      <c r="M821" s="9">
        <v>27</v>
      </c>
      <c r="N821" s="26"/>
      <c r="O821" s="32" t="str">
        <f t="shared" si="54"/>
        <v/>
      </c>
      <c r="P821" s="9">
        <v>458530</v>
      </c>
      <c r="Q821" s="9">
        <v>8422</v>
      </c>
      <c r="R821" s="7" t="s">
        <v>46</v>
      </c>
      <c r="S821" s="9">
        <v>0</v>
      </c>
      <c r="T821" s="12">
        <v>0</v>
      </c>
      <c r="U821" s="9">
        <v>0</v>
      </c>
      <c r="V821">
        <f t="shared" si="0"/>
        <v>2014</v>
      </c>
      <c r="W821">
        <f t="shared" si="1"/>
        <v>4</v>
      </c>
      <c r="X821">
        <f t="shared" si="2"/>
        <v>2</v>
      </c>
      <c r="AC821" s="15">
        <v>42132</v>
      </c>
      <c r="AJ821" s="13"/>
      <c r="AK821" s="14"/>
      <c r="AP821" s="13"/>
      <c r="AQ821" s="14"/>
      <c r="AT821" t="e">
        <f>VLOOKUP(A821,'Repeat TJ List'!A:A,1,FALSE)</f>
        <v>#N/A</v>
      </c>
    </row>
    <row r="822" spans="1:46" ht="13">
      <c r="A822" s="7" t="s">
        <v>1778</v>
      </c>
      <c r="B822" s="78" t="str">
        <f t="shared" si="51"/>
        <v>Ross</v>
      </c>
      <c r="C822" s="78" t="str">
        <f t="shared" si="52"/>
        <v>Stripling</v>
      </c>
      <c r="D822" s="78" t="str">
        <f t="shared" si="53"/>
        <v>stripro</v>
      </c>
      <c r="E822" s="8">
        <v>41731</v>
      </c>
      <c r="F822" s="9" t="s">
        <v>306</v>
      </c>
      <c r="G822" s="9" t="s">
        <v>84</v>
      </c>
      <c r="H822" s="26" t="s">
        <v>37</v>
      </c>
      <c r="I822" s="9" t="s">
        <v>38</v>
      </c>
      <c r="J822" s="26" t="s">
        <v>39</v>
      </c>
      <c r="K822" s="9" t="s">
        <v>40</v>
      </c>
      <c r="L822" s="9" t="s">
        <v>201</v>
      </c>
      <c r="M822" s="9">
        <v>24</v>
      </c>
      <c r="N822" s="11">
        <v>42174</v>
      </c>
      <c r="O822" s="32">
        <f t="shared" si="54"/>
        <v>15</v>
      </c>
      <c r="P822" s="9">
        <v>548389</v>
      </c>
      <c r="Q822" s="9">
        <v>13273</v>
      </c>
      <c r="R822" s="7" t="s">
        <v>46</v>
      </c>
      <c r="S822" s="9">
        <v>71</v>
      </c>
      <c r="T822" s="12">
        <v>174.333</v>
      </c>
      <c r="U822" s="32">
        <v>1</v>
      </c>
      <c r="V822">
        <f t="shared" si="0"/>
        <v>2014</v>
      </c>
      <c r="W822">
        <f t="shared" si="1"/>
        <v>4</v>
      </c>
      <c r="X822">
        <f t="shared" si="2"/>
        <v>2</v>
      </c>
      <c r="AJ822" s="13"/>
      <c r="AK822" s="14"/>
      <c r="AP822" s="13"/>
      <c r="AQ822" s="14"/>
      <c r="AT822" t="e">
        <f>VLOOKUP(A822,'Repeat TJ List'!A:A,1,FALSE)</f>
        <v>#N/A</v>
      </c>
    </row>
    <row r="823" spans="1:46" ht="13">
      <c r="A823" s="7" t="s">
        <v>1779</v>
      </c>
      <c r="B823" s="78" t="str">
        <f t="shared" si="51"/>
        <v>Peter</v>
      </c>
      <c r="C823" s="78" t="str">
        <f t="shared" si="52"/>
        <v>Moylan</v>
      </c>
      <c r="D823" s="78" t="str">
        <f t="shared" si="53"/>
        <v>moylape</v>
      </c>
      <c r="E823" s="8">
        <v>41730</v>
      </c>
      <c r="F823" s="9" t="s">
        <v>306</v>
      </c>
      <c r="G823" s="9" t="s">
        <v>36</v>
      </c>
      <c r="H823" s="26" t="s">
        <v>37</v>
      </c>
      <c r="I823" s="9" t="s">
        <v>38</v>
      </c>
      <c r="J823" s="32" t="s">
        <v>169</v>
      </c>
      <c r="K823" s="26"/>
      <c r="L823" s="26"/>
      <c r="M823" s="9">
        <v>35</v>
      </c>
      <c r="N823" s="11">
        <v>42232</v>
      </c>
      <c r="O823" s="32">
        <f t="shared" si="54"/>
        <v>17</v>
      </c>
      <c r="P823" s="9">
        <v>493247</v>
      </c>
      <c r="Q823" s="9">
        <v>4891</v>
      </c>
      <c r="R823" s="7" t="s">
        <v>139</v>
      </c>
      <c r="S823" s="9">
        <v>151</v>
      </c>
      <c r="T823" s="12">
        <v>114.333</v>
      </c>
      <c r="U823" s="32">
        <v>1</v>
      </c>
      <c r="V823">
        <f t="shared" si="0"/>
        <v>2014</v>
      </c>
      <c r="W823">
        <f t="shared" si="1"/>
        <v>4</v>
      </c>
      <c r="X823">
        <f t="shared" si="2"/>
        <v>1</v>
      </c>
      <c r="AC823" s="15">
        <v>42155</v>
      </c>
      <c r="AJ823" s="13"/>
      <c r="AK823" s="14"/>
      <c r="AP823" s="13"/>
      <c r="AQ823" s="14"/>
      <c r="AT823" t="str">
        <f>VLOOKUP(A823,'Repeat TJ List'!A:A,1,FALSE)</f>
        <v>Peter Moylan</v>
      </c>
    </row>
    <row r="824" spans="1:46" ht="13">
      <c r="A824" s="7" t="s">
        <v>1780</v>
      </c>
      <c r="B824" s="78" t="str">
        <f t="shared" si="51"/>
        <v>Kyle</v>
      </c>
      <c r="C824" s="78" t="str">
        <f t="shared" si="52"/>
        <v>Hart</v>
      </c>
      <c r="D824" s="78" t="str">
        <f t="shared" si="53"/>
        <v>hartky</v>
      </c>
      <c r="E824" s="8">
        <v>41730</v>
      </c>
      <c r="F824" s="9" t="s">
        <v>67</v>
      </c>
      <c r="G824" s="9" t="s">
        <v>63</v>
      </c>
      <c r="H824" s="9" t="s">
        <v>37</v>
      </c>
      <c r="I824" s="9" t="s">
        <v>53</v>
      </c>
      <c r="J824" s="9" t="s">
        <v>39</v>
      </c>
      <c r="K824" s="9" t="s">
        <v>253</v>
      </c>
      <c r="L824" s="9" t="s">
        <v>198</v>
      </c>
      <c r="M824" s="9">
        <v>21</v>
      </c>
      <c r="N824" s="38">
        <v>42595</v>
      </c>
      <c r="O824" s="32">
        <f t="shared" si="54"/>
        <v>28</v>
      </c>
      <c r="P824" s="9">
        <v>606996</v>
      </c>
      <c r="Q824" s="9" t="s">
        <v>1781</v>
      </c>
      <c r="R824" s="7"/>
      <c r="S824" s="9">
        <v>0</v>
      </c>
      <c r="T824" s="12">
        <v>0</v>
      </c>
      <c r="U824" s="32">
        <v>1</v>
      </c>
      <c r="V824">
        <f t="shared" si="0"/>
        <v>2014</v>
      </c>
      <c r="W824">
        <f t="shared" si="1"/>
        <v>4</v>
      </c>
      <c r="X824">
        <f t="shared" si="2"/>
        <v>1</v>
      </c>
      <c r="AJ824" s="13"/>
      <c r="AK824" s="14"/>
      <c r="AP824" s="13"/>
      <c r="AQ824" s="14"/>
      <c r="AT824" t="e">
        <f>VLOOKUP(A824,'Repeat TJ List'!A:A,1,FALSE)</f>
        <v>#N/A</v>
      </c>
    </row>
    <row r="825" spans="1:46" ht="13">
      <c r="A825" s="7" t="s">
        <v>1284</v>
      </c>
      <c r="B825" s="78" t="str">
        <f t="shared" si="51"/>
        <v>Mason</v>
      </c>
      <c r="C825" s="78" t="str">
        <f t="shared" si="52"/>
        <v>Hope</v>
      </c>
      <c r="D825" s="78" t="str">
        <f t="shared" si="53"/>
        <v>hopema</v>
      </c>
      <c r="E825" s="8">
        <v>41730</v>
      </c>
      <c r="F825" s="9" t="s">
        <v>157</v>
      </c>
      <c r="G825" s="9" t="s">
        <v>115</v>
      </c>
      <c r="H825" s="9" t="s">
        <v>37</v>
      </c>
      <c r="I825" s="9" t="s">
        <v>38</v>
      </c>
      <c r="J825" s="9" t="s">
        <v>39</v>
      </c>
      <c r="K825" s="9" t="s">
        <v>122</v>
      </c>
      <c r="L825" s="9"/>
      <c r="M825" s="9">
        <v>22</v>
      </c>
      <c r="N825" s="26"/>
      <c r="O825" s="32" t="str">
        <f t="shared" si="54"/>
        <v/>
      </c>
      <c r="P825" s="9">
        <v>605285</v>
      </c>
      <c r="Q825" s="9" t="s">
        <v>1285</v>
      </c>
      <c r="R825" s="7"/>
      <c r="S825" s="9">
        <v>0</v>
      </c>
      <c r="T825" s="12">
        <v>0</v>
      </c>
      <c r="U825" s="32">
        <v>0</v>
      </c>
      <c r="V825">
        <f t="shared" si="0"/>
        <v>2014</v>
      </c>
      <c r="W825">
        <f t="shared" si="1"/>
        <v>4</v>
      </c>
      <c r="X825">
        <f t="shared" si="2"/>
        <v>1</v>
      </c>
      <c r="AJ825" s="13"/>
      <c r="AK825" s="14"/>
      <c r="AP825" s="13"/>
      <c r="AQ825" s="14"/>
      <c r="AT825" t="str">
        <f>VLOOKUP(A825,'Repeat TJ List'!A:A,1,FALSE)</f>
        <v>Mason Hope</v>
      </c>
    </row>
    <row r="826" spans="1:46" ht="13">
      <c r="A826" s="7" t="s">
        <v>1782</v>
      </c>
      <c r="B826" s="78" t="str">
        <f t="shared" si="51"/>
        <v>Corey</v>
      </c>
      <c r="C826" s="78" t="str">
        <f t="shared" si="52"/>
        <v>Williams</v>
      </c>
      <c r="D826" s="78" t="str">
        <f t="shared" si="53"/>
        <v>willico</v>
      </c>
      <c r="E826" s="8">
        <v>41730</v>
      </c>
      <c r="F826" s="9" t="s">
        <v>73</v>
      </c>
      <c r="G826" s="9" t="s">
        <v>84</v>
      </c>
      <c r="H826" s="26" t="s">
        <v>37</v>
      </c>
      <c r="I826" s="9" t="s">
        <v>53</v>
      </c>
      <c r="J826" s="26" t="s">
        <v>39</v>
      </c>
      <c r="K826" s="9" t="s">
        <v>49</v>
      </c>
      <c r="L826" s="9" t="s">
        <v>80</v>
      </c>
      <c r="M826" s="9">
        <v>23</v>
      </c>
      <c r="N826" s="11">
        <v>42231</v>
      </c>
      <c r="O826" s="32">
        <f t="shared" si="54"/>
        <v>16</v>
      </c>
      <c r="P826" s="9">
        <v>605534</v>
      </c>
      <c r="Q826" s="9" t="s">
        <v>1783</v>
      </c>
      <c r="S826" s="9">
        <v>0</v>
      </c>
      <c r="T826" s="12">
        <v>0</v>
      </c>
      <c r="U826" s="32">
        <v>1</v>
      </c>
      <c r="V826">
        <f t="shared" si="0"/>
        <v>2014</v>
      </c>
      <c r="W826">
        <f t="shared" si="1"/>
        <v>4</v>
      </c>
      <c r="X826">
        <f t="shared" si="2"/>
        <v>1</v>
      </c>
      <c r="AJ826" s="13"/>
      <c r="AK826" s="14"/>
      <c r="AP826" s="13"/>
      <c r="AQ826" s="14"/>
      <c r="AT826" t="e">
        <f>VLOOKUP(A826,'Repeat TJ List'!A:A,1,FALSE)</f>
        <v>#N/A</v>
      </c>
    </row>
    <row r="827" spans="1:46" ht="13">
      <c r="A827" s="7" t="s">
        <v>1784</v>
      </c>
      <c r="B827" s="78" t="str">
        <f t="shared" si="51"/>
        <v>Jeff</v>
      </c>
      <c r="C827" s="78" t="str">
        <f t="shared" si="52"/>
        <v>Burke</v>
      </c>
      <c r="D827" s="78" t="str">
        <f t="shared" si="53"/>
        <v>burkeje</v>
      </c>
      <c r="E827" s="8">
        <v>41730</v>
      </c>
      <c r="F827" s="9" t="s">
        <v>78</v>
      </c>
      <c r="G827" s="9" t="s">
        <v>63</v>
      </c>
      <c r="H827" s="9" t="s">
        <v>37</v>
      </c>
      <c r="I827" s="9" t="s">
        <v>38</v>
      </c>
      <c r="J827" s="9" t="s">
        <v>39</v>
      </c>
      <c r="K827" s="9" t="s">
        <v>312</v>
      </c>
      <c r="L827" s="9" t="s">
        <v>1785</v>
      </c>
      <c r="M827" s="9">
        <v>21</v>
      </c>
      <c r="N827" s="38">
        <v>42540</v>
      </c>
      <c r="O827" s="32">
        <f t="shared" si="54"/>
        <v>27</v>
      </c>
      <c r="P827" s="9">
        <v>629976</v>
      </c>
      <c r="Q827" s="9" t="s">
        <v>1786</v>
      </c>
      <c r="S827" s="9">
        <v>0</v>
      </c>
      <c r="T827" s="12">
        <v>0</v>
      </c>
      <c r="U827" s="32">
        <v>1</v>
      </c>
      <c r="V827">
        <f t="shared" si="0"/>
        <v>2014</v>
      </c>
      <c r="W827">
        <f t="shared" si="1"/>
        <v>4</v>
      </c>
      <c r="X827">
        <f t="shared" si="2"/>
        <v>1</v>
      </c>
      <c r="AJ827" s="13"/>
      <c r="AK827" s="14"/>
      <c r="AP827" s="13"/>
      <c r="AQ827" s="14"/>
      <c r="AT827" t="e">
        <f>VLOOKUP(A827,'Repeat TJ List'!A:A,1,FALSE)</f>
        <v>#N/A</v>
      </c>
    </row>
    <row r="828" spans="1:46" ht="13">
      <c r="A828" s="7" t="s">
        <v>1787</v>
      </c>
      <c r="B828" s="78" t="str">
        <f t="shared" si="51"/>
        <v>Nick</v>
      </c>
      <c r="C828" s="78" t="str">
        <f t="shared" si="52"/>
        <v>McBride</v>
      </c>
      <c r="D828" s="78" t="str">
        <f t="shared" si="53"/>
        <v>mcbrini</v>
      </c>
      <c r="E828" s="8">
        <v>41730</v>
      </c>
      <c r="F828" s="9" t="s">
        <v>211</v>
      </c>
      <c r="G828" s="9" t="s">
        <v>91</v>
      </c>
      <c r="H828" s="26" t="s">
        <v>37</v>
      </c>
      <c r="I828" s="9" t="s">
        <v>38</v>
      </c>
      <c r="J828" s="26" t="s">
        <v>39</v>
      </c>
      <c r="K828" s="9" t="s">
        <v>152</v>
      </c>
      <c r="L828" s="9"/>
      <c r="M828" s="9">
        <v>23</v>
      </c>
      <c r="N828" s="26"/>
      <c r="O828" s="32" t="str">
        <f t="shared" si="54"/>
        <v/>
      </c>
      <c r="P828" s="9">
        <v>571931</v>
      </c>
      <c r="Q828" s="9" t="s">
        <v>1788</v>
      </c>
      <c r="S828" s="9">
        <v>0</v>
      </c>
      <c r="T828" s="12">
        <v>0</v>
      </c>
      <c r="U828" s="9">
        <v>0</v>
      </c>
      <c r="V828">
        <f t="shared" si="0"/>
        <v>2014</v>
      </c>
      <c r="W828">
        <f t="shared" si="1"/>
        <v>4</v>
      </c>
      <c r="X828">
        <f t="shared" si="2"/>
        <v>1</v>
      </c>
      <c r="AJ828" s="13"/>
      <c r="AK828" s="14"/>
      <c r="AP828" s="13"/>
      <c r="AQ828" s="14"/>
      <c r="AT828" t="e">
        <f>VLOOKUP(A828,'Repeat TJ List'!A:A,1,FALSE)</f>
        <v>#N/A</v>
      </c>
    </row>
    <row r="829" spans="1:46" ht="13">
      <c r="A829" s="7" t="s">
        <v>1789</v>
      </c>
      <c r="B829" s="78" t="str">
        <f t="shared" si="51"/>
        <v>Robert</v>
      </c>
      <c r="C829" s="78" t="str">
        <f t="shared" si="52"/>
        <v>Calvano</v>
      </c>
      <c r="D829" s="78" t="str">
        <f t="shared" si="53"/>
        <v>calvaro</v>
      </c>
      <c r="E829" s="8">
        <v>41729</v>
      </c>
      <c r="F829" s="9" t="s">
        <v>57</v>
      </c>
      <c r="G829" s="9" t="s">
        <v>63</v>
      </c>
      <c r="H829" s="9" t="s">
        <v>37</v>
      </c>
      <c r="I829" s="9" t="s">
        <v>38</v>
      </c>
      <c r="J829" s="9" t="s">
        <v>39</v>
      </c>
      <c r="K829" s="9" t="s">
        <v>88</v>
      </c>
      <c r="L829" s="9" t="s">
        <v>1790</v>
      </c>
      <c r="M829" s="9">
        <v>21</v>
      </c>
      <c r="N829" s="38">
        <v>42548</v>
      </c>
      <c r="O829" s="32">
        <f t="shared" si="54"/>
        <v>27</v>
      </c>
      <c r="P829" s="9">
        <v>670322</v>
      </c>
      <c r="Q829" s="9" t="s">
        <v>1791</v>
      </c>
      <c r="R829" s="7"/>
      <c r="S829" s="9">
        <v>0</v>
      </c>
      <c r="T829" s="12">
        <v>0</v>
      </c>
      <c r="U829" s="32">
        <v>1</v>
      </c>
      <c r="V829">
        <f t="shared" si="0"/>
        <v>2014</v>
      </c>
      <c r="W829">
        <f t="shared" si="1"/>
        <v>3</v>
      </c>
      <c r="X829">
        <f t="shared" si="2"/>
        <v>31</v>
      </c>
      <c r="AJ829" s="13"/>
      <c r="AK829" s="14"/>
      <c r="AP829" s="13"/>
      <c r="AQ829" s="14"/>
      <c r="AT829" t="e">
        <f>VLOOKUP(A829,'Repeat TJ List'!A:A,1,FALSE)</f>
        <v>#N/A</v>
      </c>
    </row>
    <row r="830" spans="1:46" ht="13">
      <c r="A830" s="7" t="s">
        <v>1792</v>
      </c>
      <c r="B830" s="78" t="str">
        <f t="shared" si="51"/>
        <v>Bruce</v>
      </c>
      <c r="C830" s="78" t="str">
        <f t="shared" si="52"/>
        <v>Rondon</v>
      </c>
      <c r="D830" s="78" t="str">
        <f t="shared" si="53"/>
        <v>rondobr</v>
      </c>
      <c r="E830" s="8">
        <v>41727</v>
      </c>
      <c r="F830" s="9" t="s">
        <v>87</v>
      </c>
      <c r="G830" s="9" t="s">
        <v>36</v>
      </c>
      <c r="H830" s="26" t="s">
        <v>37</v>
      </c>
      <c r="I830" s="9" t="s">
        <v>38</v>
      </c>
      <c r="J830" s="32" t="s">
        <v>150</v>
      </c>
      <c r="K830" s="26"/>
      <c r="L830" s="26"/>
      <c r="M830" s="9">
        <v>23</v>
      </c>
      <c r="N830" s="11">
        <v>42180</v>
      </c>
      <c r="O830" s="32">
        <f t="shared" si="54"/>
        <v>15</v>
      </c>
      <c r="P830" s="9">
        <v>541652</v>
      </c>
      <c r="Q830" s="9">
        <v>5766</v>
      </c>
      <c r="R830" s="7" t="s">
        <v>139</v>
      </c>
      <c r="S830" s="9">
        <v>93</v>
      </c>
      <c r="T830" s="12">
        <v>83</v>
      </c>
      <c r="U830" s="32">
        <v>1</v>
      </c>
      <c r="V830">
        <f t="shared" si="0"/>
        <v>2014</v>
      </c>
      <c r="W830">
        <f t="shared" si="1"/>
        <v>3</v>
      </c>
      <c r="X830">
        <f t="shared" si="2"/>
        <v>29</v>
      </c>
      <c r="AC830" s="15">
        <v>42145</v>
      </c>
      <c r="AJ830" s="13"/>
      <c r="AK830" s="14"/>
      <c r="AP830" s="13"/>
      <c r="AQ830" s="14"/>
      <c r="AT830" t="e">
        <f>VLOOKUP(A830,'Repeat TJ List'!A:A,1,FALSE)</f>
        <v>#N/A</v>
      </c>
    </row>
    <row r="831" spans="1:46" ht="13">
      <c r="A831" s="7" t="s">
        <v>140</v>
      </c>
      <c r="B831" s="78" t="str">
        <f t="shared" si="51"/>
        <v>Connor</v>
      </c>
      <c r="C831" s="78" t="str">
        <f t="shared" si="52"/>
        <v>Sadzeck</v>
      </c>
      <c r="D831" s="78" t="str">
        <f t="shared" si="53"/>
        <v>sadzeco</v>
      </c>
      <c r="E831" s="8">
        <v>41724</v>
      </c>
      <c r="F831" s="9" t="s">
        <v>211</v>
      </c>
      <c r="G831" s="9" t="s">
        <v>115</v>
      </c>
      <c r="H831" s="26" t="s">
        <v>37</v>
      </c>
      <c r="I831" s="9" t="s">
        <v>38</v>
      </c>
      <c r="J831" s="26" t="s">
        <v>39</v>
      </c>
      <c r="K831" s="9" t="s">
        <v>141</v>
      </c>
      <c r="L831" s="9" t="s">
        <v>142</v>
      </c>
      <c r="M831" s="9">
        <v>22</v>
      </c>
      <c r="N831" s="11">
        <v>42143</v>
      </c>
      <c r="O831" s="32">
        <f t="shared" si="54"/>
        <v>14</v>
      </c>
      <c r="P831" s="9">
        <v>592712</v>
      </c>
      <c r="Q831" s="9">
        <v>13483</v>
      </c>
      <c r="R831" s="7" t="s">
        <v>42</v>
      </c>
      <c r="S831" s="9">
        <v>0</v>
      </c>
      <c r="T831" s="12">
        <v>0</v>
      </c>
      <c r="U831" s="32">
        <v>1</v>
      </c>
      <c r="V831">
        <f t="shared" si="0"/>
        <v>2014</v>
      </c>
      <c r="W831">
        <f t="shared" si="1"/>
        <v>3</v>
      </c>
      <c r="X831">
        <f t="shared" si="2"/>
        <v>26</v>
      </c>
      <c r="AJ831" s="13"/>
      <c r="AK831" s="14"/>
      <c r="AP831" s="13"/>
      <c r="AQ831" s="14"/>
      <c r="AT831" t="str">
        <f>VLOOKUP(A831,'Repeat TJ List'!A:A,1,FALSE)</f>
        <v>Connor Sadzeck</v>
      </c>
    </row>
    <row r="832" spans="1:46" ht="13">
      <c r="A832" s="7" t="s">
        <v>1793</v>
      </c>
      <c r="B832" s="78" t="str">
        <f t="shared" si="51"/>
        <v>Patrick</v>
      </c>
      <c r="C832" s="78" t="str">
        <f t="shared" si="52"/>
        <v>Corbin</v>
      </c>
      <c r="D832" s="78" t="str">
        <f t="shared" si="53"/>
        <v>corbipa</v>
      </c>
      <c r="E832" s="8">
        <v>41723</v>
      </c>
      <c r="F832" s="9" t="s">
        <v>323</v>
      </c>
      <c r="G832" s="9" t="s">
        <v>36</v>
      </c>
      <c r="H832" s="26" t="s">
        <v>37</v>
      </c>
      <c r="I832" s="9" t="s">
        <v>53</v>
      </c>
      <c r="J832" s="26" t="s">
        <v>39</v>
      </c>
      <c r="K832" s="9" t="s">
        <v>101</v>
      </c>
      <c r="L832" s="9" t="s">
        <v>1794</v>
      </c>
      <c r="M832" s="9">
        <v>24</v>
      </c>
      <c r="N832" s="11">
        <v>42189</v>
      </c>
      <c r="O832" s="32">
        <f t="shared" si="54"/>
        <v>15</v>
      </c>
      <c r="P832" s="9">
        <v>571578</v>
      </c>
      <c r="Q832" s="9">
        <v>9323</v>
      </c>
      <c r="R832" s="7" t="s">
        <v>139</v>
      </c>
      <c r="S832" s="9">
        <v>85</v>
      </c>
      <c r="T832" s="12">
        <v>430.33300000000003</v>
      </c>
      <c r="U832" s="32">
        <v>1</v>
      </c>
      <c r="V832">
        <f t="shared" si="0"/>
        <v>2014</v>
      </c>
      <c r="W832">
        <f t="shared" si="1"/>
        <v>3</v>
      </c>
      <c r="X832">
        <f t="shared" si="2"/>
        <v>25</v>
      </c>
      <c r="AC832" s="15">
        <v>42163</v>
      </c>
      <c r="AJ832" s="13"/>
      <c r="AK832" s="14"/>
      <c r="AP832" s="13"/>
      <c r="AQ832" s="14"/>
      <c r="AT832" t="e">
        <f>VLOOKUP(A832,'Repeat TJ List'!A:A,1,FALSE)</f>
        <v>#N/A</v>
      </c>
    </row>
    <row r="833" spans="1:46" ht="13">
      <c r="A833" s="7" t="s">
        <v>1795</v>
      </c>
      <c r="B833" s="78" t="str">
        <f t="shared" si="51"/>
        <v>Jarrod</v>
      </c>
      <c r="C833" s="78" t="str">
        <f t="shared" si="52"/>
        <v>Parker</v>
      </c>
      <c r="D833" s="78" t="str">
        <f t="shared" si="53"/>
        <v>parkeja</v>
      </c>
      <c r="E833" s="8">
        <v>41722</v>
      </c>
      <c r="F833" s="9" t="s">
        <v>178</v>
      </c>
      <c r="G833" s="9" t="s">
        <v>36</v>
      </c>
      <c r="H833" s="26" t="s">
        <v>37</v>
      </c>
      <c r="I833" s="9" t="s">
        <v>38</v>
      </c>
      <c r="J833" s="26" t="s">
        <v>39</v>
      </c>
      <c r="K833" s="9" t="s">
        <v>198</v>
      </c>
      <c r="L833" s="9"/>
      <c r="M833" s="9">
        <v>25</v>
      </c>
      <c r="N833" s="26"/>
      <c r="O833" s="32" t="str">
        <f t="shared" si="54"/>
        <v/>
      </c>
      <c r="P833" s="9">
        <v>519105</v>
      </c>
      <c r="Q833" s="9">
        <v>4913</v>
      </c>
      <c r="R833" s="7" t="s">
        <v>139</v>
      </c>
      <c r="S833" s="9">
        <v>0</v>
      </c>
      <c r="T833" s="12">
        <v>0</v>
      </c>
      <c r="U833" s="9">
        <v>0</v>
      </c>
      <c r="V833">
        <f t="shared" si="0"/>
        <v>2014</v>
      </c>
      <c r="W833">
        <f t="shared" si="1"/>
        <v>3</v>
      </c>
      <c r="X833">
        <f t="shared" si="2"/>
        <v>24</v>
      </c>
      <c r="AC833" s="15">
        <v>42117</v>
      </c>
      <c r="AJ833" s="13"/>
      <c r="AK833" s="14"/>
      <c r="AP833" s="13"/>
      <c r="AQ833" s="14"/>
      <c r="AT833" t="str">
        <f>VLOOKUP(A833,'Repeat TJ List'!A:A,1,FALSE)</f>
        <v>Jarrod Parker</v>
      </c>
    </row>
    <row r="834" spans="1:46" ht="13">
      <c r="A834" s="7" t="s">
        <v>1796</v>
      </c>
      <c r="B834" s="78" t="str">
        <f t="shared" si="51"/>
        <v>David</v>
      </c>
      <c r="C834" s="78" t="str">
        <f t="shared" si="52"/>
        <v>Hernandez</v>
      </c>
      <c r="D834" s="78" t="str">
        <f t="shared" si="53"/>
        <v>hernada</v>
      </c>
      <c r="E834" s="8">
        <v>41722</v>
      </c>
      <c r="F834" s="9" t="s">
        <v>323</v>
      </c>
      <c r="G834" s="9" t="s">
        <v>36</v>
      </c>
      <c r="H834" s="26" t="s">
        <v>37</v>
      </c>
      <c r="I834" s="9" t="s">
        <v>38</v>
      </c>
      <c r="J834" s="26" t="s">
        <v>39</v>
      </c>
      <c r="K834" s="9" t="s">
        <v>45</v>
      </c>
      <c r="L834" s="9" t="s">
        <v>1797</v>
      </c>
      <c r="M834" s="9">
        <v>29</v>
      </c>
      <c r="N834" s="11">
        <v>42162</v>
      </c>
      <c r="O834" s="32">
        <f t="shared" si="54"/>
        <v>14</v>
      </c>
      <c r="P834" s="9">
        <v>456696</v>
      </c>
      <c r="Q834" s="9">
        <v>4259</v>
      </c>
      <c r="R834" s="7" t="s">
        <v>139</v>
      </c>
      <c r="S834" s="9">
        <v>174</v>
      </c>
      <c r="T834" s="12">
        <v>161.333</v>
      </c>
      <c r="U834" s="32">
        <v>1</v>
      </c>
      <c r="V834">
        <f t="shared" si="0"/>
        <v>2014</v>
      </c>
      <c r="W834">
        <f t="shared" si="1"/>
        <v>3</v>
      </c>
      <c r="X834">
        <f t="shared" si="2"/>
        <v>24</v>
      </c>
      <c r="AC834" s="15">
        <v>42140</v>
      </c>
      <c r="AJ834" s="13"/>
      <c r="AK834" s="14"/>
      <c r="AP834" s="13"/>
      <c r="AQ834" s="14"/>
      <c r="AT834" t="e">
        <f>VLOOKUP(A834,'Repeat TJ List'!A:A,1,FALSE)</f>
        <v>#N/A</v>
      </c>
    </row>
    <row r="835" spans="1:46" ht="13">
      <c r="A835" s="7" t="s">
        <v>1798</v>
      </c>
      <c r="B835" s="78" t="str">
        <f t="shared" ref="B835:B898" si="55">LEFT(A835,SEARCH(" ",A835,1)-1)</f>
        <v>Brandon</v>
      </c>
      <c r="C835" s="78" t="str">
        <f t="shared" ref="C835:C898" si="56">MID(A835,SEARCH(" ",A835,1)+1,LEN(A835))</f>
        <v>Beachy</v>
      </c>
      <c r="D835" s="78" t="str">
        <f t="shared" ref="D835:D898" si="57">LEFT(LOWER((C835)),5)&amp;LEFT(LOWER(B835),2)</f>
        <v>beachbr</v>
      </c>
      <c r="E835" s="8">
        <v>41719</v>
      </c>
      <c r="F835" s="9" t="s">
        <v>340</v>
      </c>
      <c r="G835" s="9" t="s">
        <v>36</v>
      </c>
      <c r="H835" s="26" t="s">
        <v>37</v>
      </c>
      <c r="I835" s="9" t="s">
        <v>38</v>
      </c>
      <c r="J835" s="26" t="s">
        <v>39</v>
      </c>
      <c r="K835" s="9" t="s">
        <v>198</v>
      </c>
      <c r="L835" s="9" t="s">
        <v>1582</v>
      </c>
      <c r="M835" s="9">
        <v>27</v>
      </c>
      <c r="N835" s="11">
        <v>42196</v>
      </c>
      <c r="O835" s="32">
        <f t="shared" si="54"/>
        <v>16</v>
      </c>
      <c r="P835" s="9">
        <v>545404</v>
      </c>
      <c r="Q835" s="9">
        <v>8851</v>
      </c>
      <c r="R835" s="7" t="s">
        <v>46</v>
      </c>
      <c r="S835" s="9">
        <v>2</v>
      </c>
      <c r="T835" s="12">
        <v>8</v>
      </c>
      <c r="U835" s="32">
        <v>1</v>
      </c>
      <c r="V835">
        <f t="shared" si="0"/>
        <v>2014</v>
      </c>
      <c r="W835">
        <f t="shared" si="1"/>
        <v>3</v>
      </c>
      <c r="X835">
        <f t="shared" si="2"/>
        <v>21</v>
      </c>
      <c r="AC835" s="15">
        <v>42171</v>
      </c>
      <c r="AJ835" s="13"/>
      <c r="AK835" s="14"/>
      <c r="AP835" s="13"/>
      <c r="AQ835" s="14"/>
      <c r="AT835" t="str">
        <f>VLOOKUP(A835,'Repeat TJ List'!A:A,1,FALSE)</f>
        <v>Brandon Beachy</v>
      </c>
    </row>
    <row r="836" spans="1:46" ht="13">
      <c r="A836" s="7" t="s">
        <v>1799</v>
      </c>
      <c r="B836" s="78" t="str">
        <f t="shared" si="55"/>
        <v>Clay</v>
      </c>
      <c r="C836" s="78" t="str">
        <f t="shared" si="56"/>
        <v>Holmes</v>
      </c>
      <c r="D836" s="78" t="str">
        <f t="shared" si="57"/>
        <v>holmecl</v>
      </c>
      <c r="E836" s="8">
        <v>41717</v>
      </c>
      <c r="F836" s="9" t="s">
        <v>176</v>
      </c>
      <c r="G836" s="9" t="s">
        <v>115</v>
      </c>
      <c r="H836" s="26" t="s">
        <v>37</v>
      </c>
      <c r="I836" s="9" t="s">
        <v>38</v>
      </c>
      <c r="J836" s="26" t="s">
        <v>39</v>
      </c>
      <c r="K836" s="9" t="s">
        <v>49</v>
      </c>
      <c r="L836" s="9"/>
      <c r="M836" s="9">
        <v>21</v>
      </c>
      <c r="N836" s="11">
        <v>42195</v>
      </c>
      <c r="O836" s="32">
        <f t="shared" si="54"/>
        <v>16</v>
      </c>
      <c r="P836" s="9">
        <v>605280</v>
      </c>
      <c r="Q836" s="9">
        <v>13649</v>
      </c>
      <c r="S836" s="9">
        <v>0</v>
      </c>
      <c r="T836" s="12">
        <v>0</v>
      </c>
      <c r="U836" s="32">
        <v>1</v>
      </c>
      <c r="V836">
        <f t="shared" si="0"/>
        <v>2014</v>
      </c>
      <c r="W836">
        <f t="shared" si="1"/>
        <v>3</v>
      </c>
      <c r="X836">
        <f t="shared" si="2"/>
        <v>19</v>
      </c>
      <c r="AJ836" s="13"/>
      <c r="AK836" s="14"/>
      <c r="AP836" s="13"/>
      <c r="AQ836" s="14"/>
      <c r="AT836" t="e">
        <f>VLOOKUP(A836,'Repeat TJ List'!A:A,1,FALSE)</f>
        <v>#N/A</v>
      </c>
    </row>
    <row r="837" spans="1:46" ht="13">
      <c r="A837" s="7" t="s">
        <v>1800</v>
      </c>
      <c r="B837" s="78" t="str">
        <f t="shared" si="55"/>
        <v>Jace</v>
      </c>
      <c r="C837" s="78" t="str">
        <f t="shared" si="56"/>
        <v>Chancellor</v>
      </c>
      <c r="D837" s="78" t="str">
        <f t="shared" si="57"/>
        <v>chancja</v>
      </c>
      <c r="E837" s="8">
        <v>41717</v>
      </c>
      <c r="F837" s="9" t="s">
        <v>48</v>
      </c>
      <c r="G837" s="9" t="s">
        <v>63</v>
      </c>
      <c r="H837" s="26" t="s">
        <v>37</v>
      </c>
      <c r="I837" s="9" t="s">
        <v>38</v>
      </c>
      <c r="J837" s="26" t="s">
        <v>39</v>
      </c>
      <c r="K837" s="9" t="s">
        <v>40</v>
      </c>
      <c r="L837" s="9" t="s">
        <v>1801</v>
      </c>
      <c r="M837" s="9">
        <v>23</v>
      </c>
      <c r="N837" s="26"/>
      <c r="O837" s="32" t="str">
        <f t="shared" si="54"/>
        <v/>
      </c>
      <c r="P837" s="9">
        <v>641451</v>
      </c>
      <c r="Q837" s="9"/>
      <c r="S837" s="9">
        <v>0</v>
      </c>
      <c r="T837" s="12">
        <v>0</v>
      </c>
      <c r="U837" s="9">
        <v>0</v>
      </c>
      <c r="V837">
        <f t="shared" si="0"/>
        <v>2014</v>
      </c>
      <c r="W837">
        <f t="shared" si="1"/>
        <v>3</v>
      </c>
      <c r="X837">
        <f t="shared" si="2"/>
        <v>19</v>
      </c>
      <c r="AJ837" s="13"/>
      <c r="AK837" s="14"/>
      <c r="AP837" s="13"/>
      <c r="AQ837" s="14"/>
      <c r="AT837" t="e">
        <f>VLOOKUP(A837,'Repeat TJ List'!A:A,1,FALSE)</f>
        <v>#N/A</v>
      </c>
    </row>
    <row r="838" spans="1:46" ht="13">
      <c r="A838" s="7" t="s">
        <v>1802</v>
      </c>
      <c r="B838" s="78" t="str">
        <f t="shared" si="55"/>
        <v>Kris</v>
      </c>
      <c r="C838" s="78" t="str">
        <f t="shared" si="56"/>
        <v>Medlen</v>
      </c>
      <c r="D838" s="78" t="str">
        <f t="shared" si="57"/>
        <v>medlekr</v>
      </c>
      <c r="E838" s="8">
        <v>41716</v>
      </c>
      <c r="F838" s="9" t="s">
        <v>340</v>
      </c>
      <c r="G838" s="9" t="s">
        <v>36</v>
      </c>
      <c r="H838" s="26" t="s">
        <v>37</v>
      </c>
      <c r="I838" s="9" t="s">
        <v>38</v>
      </c>
      <c r="J838" s="26" t="s">
        <v>39</v>
      </c>
      <c r="K838" s="9" t="s">
        <v>45</v>
      </c>
      <c r="L838" s="9" t="s">
        <v>1803</v>
      </c>
      <c r="M838" s="9">
        <v>28</v>
      </c>
      <c r="N838" s="11">
        <v>42205</v>
      </c>
      <c r="O838" s="32">
        <f t="shared" si="54"/>
        <v>16</v>
      </c>
      <c r="P838" s="9">
        <v>450665</v>
      </c>
      <c r="Q838" s="9">
        <v>9417</v>
      </c>
      <c r="R838" s="7" t="s">
        <v>139</v>
      </c>
      <c r="S838" s="9">
        <v>22</v>
      </c>
      <c r="T838" s="12">
        <v>86.667000000000002</v>
      </c>
      <c r="U838" s="9">
        <v>0</v>
      </c>
      <c r="V838">
        <f t="shared" si="0"/>
        <v>2014</v>
      </c>
      <c r="W838">
        <f t="shared" si="1"/>
        <v>3</v>
      </c>
      <c r="X838">
        <f t="shared" si="2"/>
        <v>18</v>
      </c>
      <c r="AC838" s="15">
        <v>42174</v>
      </c>
      <c r="AJ838" s="13"/>
      <c r="AK838" s="14"/>
      <c r="AP838" s="13"/>
      <c r="AQ838" s="14"/>
      <c r="AT838" t="str">
        <f>VLOOKUP(A838,'Repeat TJ List'!A:A,1,FALSE)</f>
        <v>Kris Medlen</v>
      </c>
    </row>
    <row r="839" spans="1:46" ht="13">
      <c r="A839" s="7" t="s">
        <v>1804</v>
      </c>
      <c r="B839" s="78" t="str">
        <f t="shared" si="55"/>
        <v>Luke</v>
      </c>
      <c r="C839" s="78" t="str">
        <f t="shared" si="56"/>
        <v>Hochevar</v>
      </c>
      <c r="D839" s="78" t="str">
        <f t="shared" si="57"/>
        <v>hochelu</v>
      </c>
      <c r="E839" s="8">
        <v>41716</v>
      </c>
      <c r="F839" s="9" t="s">
        <v>329</v>
      </c>
      <c r="G839" s="9" t="s">
        <v>36</v>
      </c>
      <c r="H839" s="26" t="s">
        <v>37</v>
      </c>
      <c r="I839" s="9" t="s">
        <v>38</v>
      </c>
      <c r="J839" s="26" t="s">
        <v>39</v>
      </c>
      <c r="K839" s="9" t="s">
        <v>54</v>
      </c>
      <c r="L839" s="9" t="s">
        <v>312</v>
      </c>
      <c r="M839" s="9">
        <v>30</v>
      </c>
      <c r="N839" s="11">
        <v>42131</v>
      </c>
      <c r="O839" s="32">
        <f t="shared" si="54"/>
        <v>14</v>
      </c>
      <c r="P839" s="9">
        <v>460024</v>
      </c>
      <c r="Q839" s="9">
        <v>6943</v>
      </c>
      <c r="R839" s="7" t="s">
        <v>46</v>
      </c>
      <c r="S839" s="9">
        <v>89</v>
      </c>
      <c r="T839" s="12">
        <v>88</v>
      </c>
      <c r="U839" s="32">
        <v>1</v>
      </c>
      <c r="V839">
        <f t="shared" si="0"/>
        <v>2014</v>
      </c>
      <c r="W839">
        <f t="shared" si="1"/>
        <v>3</v>
      </c>
      <c r="X839">
        <f t="shared" si="2"/>
        <v>18</v>
      </c>
      <c r="AC839" s="15">
        <v>42103</v>
      </c>
      <c r="AJ839" s="13"/>
      <c r="AK839" s="14"/>
      <c r="AP839" s="13"/>
      <c r="AQ839" s="14"/>
      <c r="AT839" t="e">
        <f>VLOOKUP(A839,'Repeat TJ List'!A:A,1,FALSE)</f>
        <v>#N/A</v>
      </c>
    </row>
    <row r="840" spans="1:46" ht="13">
      <c r="A840" s="7" t="s">
        <v>1805</v>
      </c>
      <c r="B840" s="78" t="str">
        <f t="shared" si="55"/>
        <v>Miguel</v>
      </c>
      <c r="C840" s="78" t="str">
        <f t="shared" si="56"/>
        <v>Sano</v>
      </c>
      <c r="D840" s="78" t="str">
        <f t="shared" si="57"/>
        <v>sanomi</v>
      </c>
      <c r="E840" s="8">
        <v>41710</v>
      </c>
      <c r="F840" s="9" t="s">
        <v>73</v>
      </c>
      <c r="G840" s="9" t="s">
        <v>84</v>
      </c>
      <c r="H840" s="32" t="s">
        <v>149</v>
      </c>
      <c r="I840" s="9" t="s">
        <v>38</v>
      </c>
      <c r="J840" s="9" t="s">
        <v>108</v>
      </c>
      <c r="K840" s="26"/>
      <c r="L840" s="26"/>
      <c r="M840" s="9">
        <v>21</v>
      </c>
      <c r="N840" s="11">
        <v>42103</v>
      </c>
      <c r="O840" s="32">
        <f t="shared" si="54"/>
        <v>13</v>
      </c>
      <c r="P840" s="9">
        <v>593934</v>
      </c>
      <c r="Q840" s="9">
        <v>12164</v>
      </c>
      <c r="R840" s="7" t="s">
        <v>71</v>
      </c>
      <c r="S840" s="9">
        <v>310</v>
      </c>
      <c r="T840" s="12">
        <v>1313</v>
      </c>
      <c r="U840" s="32">
        <v>1</v>
      </c>
      <c r="V840">
        <f t="shared" si="0"/>
        <v>2014</v>
      </c>
      <c r="W840">
        <f t="shared" si="1"/>
        <v>3</v>
      </c>
      <c r="X840">
        <f t="shared" si="2"/>
        <v>12</v>
      </c>
      <c r="AJ840" s="13"/>
      <c r="AK840" s="14"/>
      <c r="AP840" s="13"/>
      <c r="AQ840" s="14"/>
      <c r="AT840" t="e">
        <f>VLOOKUP(A840,'Repeat TJ List'!A:A,1,FALSE)</f>
        <v>#N/A</v>
      </c>
    </row>
    <row r="841" spans="1:46" ht="13">
      <c r="A841" s="7" t="s">
        <v>1806</v>
      </c>
      <c r="B841" s="78" t="str">
        <f t="shared" si="55"/>
        <v>Jordan</v>
      </c>
      <c r="C841" s="78" t="str">
        <f t="shared" si="56"/>
        <v>Stephens</v>
      </c>
      <c r="D841" s="78" t="str">
        <f t="shared" si="57"/>
        <v>stephjo</v>
      </c>
      <c r="E841" s="8">
        <v>41704</v>
      </c>
      <c r="F841" s="9" t="s">
        <v>62</v>
      </c>
      <c r="G841" s="9" t="s">
        <v>63</v>
      </c>
      <c r="H841" s="9" t="s">
        <v>37</v>
      </c>
      <c r="I841" s="9" t="s">
        <v>38</v>
      </c>
      <c r="J841" s="9" t="s">
        <v>39</v>
      </c>
      <c r="K841" s="9" t="s">
        <v>40</v>
      </c>
      <c r="L841" s="9" t="s">
        <v>566</v>
      </c>
      <c r="M841" s="9">
        <v>21</v>
      </c>
      <c r="N841" s="11">
        <v>42201</v>
      </c>
      <c r="O841" s="32">
        <f t="shared" si="54"/>
        <v>16</v>
      </c>
      <c r="P841" s="9">
        <v>596111</v>
      </c>
      <c r="Q841" s="9" t="s">
        <v>1807</v>
      </c>
      <c r="S841" s="9">
        <v>0</v>
      </c>
      <c r="T841" s="12">
        <v>0</v>
      </c>
      <c r="U841" s="32">
        <v>1</v>
      </c>
      <c r="V841">
        <f t="shared" si="0"/>
        <v>2014</v>
      </c>
      <c r="W841">
        <f t="shared" si="1"/>
        <v>3</v>
      </c>
      <c r="X841">
        <f t="shared" si="2"/>
        <v>6</v>
      </c>
      <c r="AJ841" s="13"/>
      <c r="AK841" s="14"/>
      <c r="AP841" s="13"/>
      <c r="AQ841" s="14"/>
      <c r="AT841" t="e">
        <f>VLOOKUP(A841,'Repeat TJ List'!A:A,1,FALSE)</f>
        <v>#N/A</v>
      </c>
    </row>
    <row r="842" spans="1:46" ht="13">
      <c r="A842" s="7" t="s">
        <v>1808</v>
      </c>
      <c r="B842" s="78" t="str">
        <f t="shared" si="55"/>
        <v>Jacob</v>
      </c>
      <c r="C842" s="78" t="str">
        <f t="shared" si="56"/>
        <v>Bray</v>
      </c>
      <c r="D842" s="78" t="str">
        <f t="shared" si="57"/>
        <v>brayja</v>
      </c>
      <c r="E842" s="8">
        <v>41699</v>
      </c>
      <c r="F842" s="9" t="s">
        <v>52</v>
      </c>
      <c r="G842" s="9" t="s">
        <v>128</v>
      </c>
      <c r="H842" s="26" t="s">
        <v>37</v>
      </c>
      <c r="I842" s="9" t="s">
        <v>38</v>
      </c>
      <c r="J842" s="26" t="s">
        <v>39</v>
      </c>
      <c r="K842" s="9" t="s">
        <v>173</v>
      </c>
      <c r="L842" s="9" t="s">
        <v>854</v>
      </c>
      <c r="M842" s="9">
        <v>21</v>
      </c>
      <c r="N842" s="11">
        <v>42177</v>
      </c>
      <c r="O842" s="32">
        <f t="shared" si="54"/>
        <v>16</v>
      </c>
      <c r="P842" s="9">
        <v>641392</v>
      </c>
      <c r="Q842" s="9" t="s">
        <v>1809</v>
      </c>
      <c r="S842" s="9">
        <v>0</v>
      </c>
      <c r="T842" s="12">
        <v>0</v>
      </c>
      <c r="U842" s="32">
        <v>1</v>
      </c>
      <c r="V842">
        <f t="shared" si="0"/>
        <v>2014</v>
      </c>
      <c r="W842">
        <f t="shared" si="1"/>
        <v>3</v>
      </c>
      <c r="X842">
        <f t="shared" si="2"/>
        <v>1</v>
      </c>
      <c r="AJ842" s="13"/>
      <c r="AK842" s="14"/>
      <c r="AP842" s="13"/>
      <c r="AQ842" s="14"/>
      <c r="AT842" t="e">
        <f>VLOOKUP(A842,'Repeat TJ List'!A:A,1,FALSE)</f>
        <v>#N/A</v>
      </c>
    </row>
    <row r="843" spans="1:46" ht="13">
      <c r="A843" s="7" t="s">
        <v>1810</v>
      </c>
      <c r="B843" s="78" t="str">
        <f t="shared" si="55"/>
        <v>Scott</v>
      </c>
      <c r="C843" s="78" t="str">
        <f t="shared" si="56"/>
        <v>Moss</v>
      </c>
      <c r="D843" s="78" t="str">
        <f t="shared" si="57"/>
        <v>mosssc</v>
      </c>
      <c r="E843" s="8">
        <v>41699</v>
      </c>
      <c r="F843" s="9" t="s">
        <v>187</v>
      </c>
      <c r="G843" s="9" t="s">
        <v>63</v>
      </c>
      <c r="H843" s="9" t="s">
        <v>37</v>
      </c>
      <c r="I843" s="9" t="s">
        <v>53</v>
      </c>
      <c r="J843" s="9" t="s">
        <v>39</v>
      </c>
      <c r="K843" s="9" t="s">
        <v>58</v>
      </c>
      <c r="L843" s="9" t="s">
        <v>58</v>
      </c>
      <c r="M843" s="9">
        <v>19</v>
      </c>
      <c r="N843" s="11">
        <v>42562</v>
      </c>
      <c r="O843" s="32">
        <f t="shared" si="54"/>
        <v>28</v>
      </c>
      <c r="P843" s="9">
        <v>641900</v>
      </c>
      <c r="Q843" s="9" t="s">
        <v>1811</v>
      </c>
      <c r="R843" s="7"/>
      <c r="S843" s="9">
        <v>0</v>
      </c>
      <c r="T843" s="12">
        <v>0</v>
      </c>
      <c r="U843" s="32">
        <v>1</v>
      </c>
      <c r="V843">
        <f t="shared" si="0"/>
        <v>2014</v>
      </c>
      <c r="W843">
        <f t="shared" si="1"/>
        <v>3</v>
      </c>
      <c r="X843">
        <f t="shared" si="2"/>
        <v>1</v>
      </c>
      <c r="AJ843" s="13"/>
      <c r="AK843" s="14"/>
      <c r="AP843" s="13"/>
      <c r="AQ843" s="14"/>
      <c r="AT843" t="e">
        <f>VLOOKUP(A843,'Repeat TJ List'!A:A,1,FALSE)</f>
        <v>#N/A</v>
      </c>
    </row>
    <row r="844" spans="1:46" ht="13">
      <c r="A844" s="7" t="s">
        <v>1812</v>
      </c>
      <c r="B844" s="78" t="str">
        <f t="shared" si="55"/>
        <v>Derek</v>
      </c>
      <c r="C844" s="78" t="str">
        <f t="shared" si="56"/>
        <v>DeYoung</v>
      </c>
      <c r="D844" s="78" t="str">
        <f t="shared" si="57"/>
        <v>deyoude</v>
      </c>
      <c r="E844" s="8">
        <v>41699</v>
      </c>
      <c r="F844" s="9" t="s">
        <v>178</v>
      </c>
      <c r="G844" s="9" t="s">
        <v>115</v>
      </c>
      <c r="H844" s="9" t="s">
        <v>37</v>
      </c>
      <c r="I844" s="9" t="s">
        <v>38</v>
      </c>
      <c r="J844" s="9" t="s">
        <v>39</v>
      </c>
      <c r="K844" s="9" t="s">
        <v>141</v>
      </c>
      <c r="L844" s="9" t="s">
        <v>1813</v>
      </c>
      <c r="M844" s="9">
        <v>22</v>
      </c>
      <c r="N844" s="11"/>
      <c r="O844" s="32" t="str">
        <f t="shared" si="54"/>
        <v/>
      </c>
      <c r="P844" s="9">
        <v>623478</v>
      </c>
      <c r="Q844" s="9" t="s">
        <v>1814</v>
      </c>
      <c r="S844" s="9">
        <v>0</v>
      </c>
      <c r="T844" s="12">
        <v>0</v>
      </c>
      <c r="U844" s="9">
        <v>0</v>
      </c>
      <c r="V844">
        <f t="shared" si="0"/>
        <v>2014</v>
      </c>
      <c r="W844">
        <f t="shared" si="1"/>
        <v>3</v>
      </c>
      <c r="X844">
        <f t="shared" si="2"/>
        <v>1</v>
      </c>
      <c r="AJ844" s="13"/>
      <c r="AK844" s="14"/>
      <c r="AP844" s="13"/>
      <c r="AQ844" s="14"/>
      <c r="AT844" t="e">
        <f>VLOOKUP(A844,'Repeat TJ List'!A:A,1,FALSE)</f>
        <v>#N/A</v>
      </c>
    </row>
    <row r="845" spans="1:46" ht="13">
      <c r="A845" s="7" t="s">
        <v>1815</v>
      </c>
      <c r="B845" s="78" t="str">
        <f t="shared" si="55"/>
        <v>Barret</v>
      </c>
      <c r="C845" s="78" t="str">
        <f t="shared" si="56"/>
        <v>Loux</v>
      </c>
      <c r="D845" s="78" t="str">
        <f t="shared" si="57"/>
        <v>louxba</v>
      </c>
      <c r="E845" s="8">
        <v>41699</v>
      </c>
      <c r="F845" s="9" t="s">
        <v>164</v>
      </c>
      <c r="G845" s="9" t="s">
        <v>95</v>
      </c>
      <c r="H845" s="26" t="s">
        <v>37</v>
      </c>
      <c r="I845" s="9" t="s">
        <v>38</v>
      </c>
      <c r="J845" s="26" t="s">
        <v>39</v>
      </c>
      <c r="K845" s="9" t="s">
        <v>40</v>
      </c>
      <c r="L845" s="9" t="s">
        <v>201</v>
      </c>
      <c r="M845" s="9">
        <v>25</v>
      </c>
      <c r="N845" s="11">
        <v>42106</v>
      </c>
      <c r="O845" s="32">
        <f t="shared" si="54"/>
        <v>13</v>
      </c>
      <c r="P845" s="9">
        <v>518954</v>
      </c>
      <c r="Q845" s="9" t="s">
        <v>1816</v>
      </c>
      <c r="S845" s="9">
        <v>0</v>
      </c>
      <c r="T845" s="12">
        <v>0</v>
      </c>
      <c r="U845" s="32">
        <v>1</v>
      </c>
      <c r="V845">
        <f t="shared" si="0"/>
        <v>2014</v>
      </c>
      <c r="W845">
        <f t="shared" si="1"/>
        <v>3</v>
      </c>
      <c r="X845">
        <f t="shared" si="2"/>
        <v>1</v>
      </c>
      <c r="AJ845" s="13"/>
      <c r="AK845" s="14"/>
      <c r="AP845" s="13"/>
      <c r="AQ845" s="14"/>
      <c r="AT845" t="e">
        <f>VLOOKUP(A845,'Repeat TJ List'!A:A,1,FALSE)</f>
        <v>#N/A</v>
      </c>
    </row>
    <row r="846" spans="1:46" ht="13">
      <c r="A846" s="7" t="s">
        <v>1817</v>
      </c>
      <c r="B846" s="78" t="str">
        <f t="shared" si="55"/>
        <v>Keaton</v>
      </c>
      <c r="C846" s="78" t="str">
        <f t="shared" si="56"/>
        <v>Siomkin</v>
      </c>
      <c r="D846" s="78" t="str">
        <f t="shared" si="57"/>
        <v>siomkke</v>
      </c>
      <c r="E846" s="8">
        <v>41699</v>
      </c>
      <c r="F846" s="9" t="s">
        <v>57</v>
      </c>
      <c r="G846" s="9" t="s">
        <v>63</v>
      </c>
      <c r="H846" s="9" t="s">
        <v>37</v>
      </c>
      <c r="I846" s="9" t="s">
        <v>38</v>
      </c>
      <c r="J846" s="9" t="s">
        <v>39</v>
      </c>
      <c r="K846" s="9" t="s">
        <v>45</v>
      </c>
      <c r="L846" s="9" t="s">
        <v>45</v>
      </c>
      <c r="M846" s="9">
        <v>22</v>
      </c>
      <c r="N846" s="11">
        <v>42545</v>
      </c>
      <c r="O846" s="32">
        <f t="shared" si="54"/>
        <v>28</v>
      </c>
      <c r="P846" s="9">
        <v>670525</v>
      </c>
      <c r="Q846" s="9" t="s">
        <v>1818</v>
      </c>
      <c r="R846" s="7"/>
      <c r="S846" s="9">
        <v>0</v>
      </c>
      <c r="T846" s="12">
        <v>0</v>
      </c>
      <c r="U846" s="9">
        <v>1</v>
      </c>
      <c r="V846">
        <f t="shared" si="0"/>
        <v>2014</v>
      </c>
      <c r="W846">
        <f t="shared" si="1"/>
        <v>3</v>
      </c>
      <c r="X846">
        <f t="shared" si="2"/>
        <v>1</v>
      </c>
      <c r="AJ846" s="13"/>
      <c r="AK846" s="14"/>
      <c r="AP846" s="13"/>
      <c r="AQ846" s="14"/>
      <c r="AT846" t="e">
        <f>VLOOKUP(A846,'Repeat TJ List'!A:A,1,FALSE)</f>
        <v>#N/A</v>
      </c>
    </row>
    <row r="847" spans="1:46" ht="13">
      <c r="A847" s="7" t="s">
        <v>1819</v>
      </c>
      <c r="B847" s="78" t="str">
        <f t="shared" si="55"/>
        <v>Cory</v>
      </c>
      <c r="C847" s="78" t="str">
        <f t="shared" si="56"/>
        <v>Luebke</v>
      </c>
      <c r="D847" s="78" t="str">
        <f t="shared" si="57"/>
        <v>luebkco</v>
      </c>
      <c r="E847" s="8">
        <v>41688</v>
      </c>
      <c r="F847" s="9" t="s">
        <v>48</v>
      </c>
      <c r="G847" s="9" t="s">
        <v>36</v>
      </c>
      <c r="H847" s="26" t="s">
        <v>37</v>
      </c>
      <c r="I847" s="9" t="s">
        <v>53</v>
      </c>
      <c r="J847" s="26" t="s">
        <v>39</v>
      </c>
      <c r="K847" s="9" t="s">
        <v>253</v>
      </c>
      <c r="L847" s="9" t="s">
        <v>404</v>
      </c>
      <c r="M847" s="9">
        <v>29</v>
      </c>
      <c r="N847" s="11">
        <v>42467</v>
      </c>
      <c r="O847" s="32">
        <f t="shared" si="54"/>
        <v>26</v>
      </c>
      <c r="P847" s="9">
        <v>458537</v>
      </c>
      <c r="Q847" s="9">
        <v>1984</v>
      </c>
      <c r="R847" s="7" t="s">
        <v>139</v>
      </c>
      <c r="S847" s="9">
        <v>9</v>
      </c>
      <c r="T847" s="12">
        <v>8.6669999999999998</v>
      </c>
      <c r="U847" s="9">
        <v>0</v>
      </c>
      <c r="V847">
        <f t="shared" si="0"/>
        <v>2014</v>
      </c>
      <c r="W847">
        <f t="shared" si="1"/>
        <v>2</v>
      </c>
      <c r="X847">
        <f t="shared" si="2"/>
        <v>18</v>
      </c>
      <c r="AC847" s="15">
        <v>42168</v>
      </c>
      <c r="AJ847" s="13"/>
      <c r="AK847" s="14"/>
      <c r="AP847" s="13"/>
      <c r="AQ847" s="14"/>
      <c r="AT847" t="str">
        <f>VLOOKUP(A847,'Repeat TJ List'!A:A,1,FALSE)</f>
        <v>Cory Luebke</v>
      </c>
    </row>
    <row r="848" spans="1:46" ht="13">
      <c r="A848" s="7" t="s">
        <v>1820</v>
      </c>
      <c r="B848" s="78" t="str">
        <f t="shared" si="55"/>
        <v>Colton</v>
      </c>
      <c r="C848" s="78" t="str">
        <f t="shared" si="56"/>
        <v>Turner</v>
      </c>
      <c r="D848" s="78" t="str">
        <f t="shared" si="57"/>
        <v>turneco</v>
      </c>
      <c r="E848" s="8">
        <v>41674</v>
      </c>
      <c r="F848" s="9" t="s">
        <v>114</v>
      </c>
      <c r="G848" s="9" t="s">
        <v>165</v>
      </c>
      <c r="H848" s="9" t="s">
        <v>37</v>
      </c>
      <c r="I848" s="9" t="s">
        <v>53</v>
      </c>
      <c r="J848" s="9" t="s">
        <v>39</v>
      </c>
      <c r="K848" s="9" t="s">
        <v>40</v>
      </c>
      <c r="L848" s="9" t="s">
        <v>1088</v>
      </c>
      <c r="M848" s="9">
        <v>23</v>
      </c>
      <c r="N848" s="11">
        <v>42106</v>
      </c>
      <c r="O848" s="32">
        <f t="shared" si="54"/>
        <v>14</v>
      </c>
      <c r="P848" s="9">
        <v>621394</v>
      </c>
      <c r="Q848" s="9" t="s">
        <v>1821</v>
      </c>
      <c r="R848" s="7" t="s">
        <v>139</v>
      </c>
      <c r="S848" s="9">
        <v>0</v>
      </c>
      <c r="T848" s="12">
        <v>0</v>
      </c>
      <c r="U848" s="32">
        <v>1</v>
      </c>
      <c r="V848">
        <f t="shared" si="0"/>
        <v>2014</v>
      </c>
      <c r="W848">
        <f t="shared" si="1"/>
        <v>2</v>
      </c>
      <c r="X848">
        <f t="shared" si="2"/>
        <v>4</v>
      </c>
      <c r="AJ848" s="13"/>
      <c r="AK848" s="14"/>
      <c r="AP848" s="13"/>
      <c r="AQ848" s="14"/>
      <c r="AT848" t="e">
        <f>VLOOKUP(A848,'Repeat TJ List'!A:A,1,FALSE)</f>
        <v>#N/A</v>
      </c>
    </row>
    <row r="849" spans="1:46" ht="13">
      <c r="A849" s="43" t="s">
        <v>1822</v>
      </c>
      <c r="B849" s="78" t="str">
        <f t="shared" si="55"/>
        <v>Cole</v>
      </c>
      <c r="C849" s="78" t="str">
        <f t="shared" si="56"/>
        <v>Irvin</v>
      </c>
      <c r="D849" s="78" t="str">
        <f t="shared" si="57"/>
        <v>irvinco</v>
      </c>
      <c r="E849" s="8">
        <v>41673</v>
      </c>
      <c r="F849" s="9" t="s">
        <v>124</v>
      </c>
      <c r="G849" s="9" t="s">
        <v>63</v>
      </c>
      <c r="H849" s="9" t="s">
        <v>37</v>
      </c>
      <c r="I849" s="9" t="s">
        <v>53</v>
      </c>
      <c r="J849" s="9" t="s">
        <v>39</v>
      </c>
      <c r="K849" s="9" t="s">
        <v>45</v>
      </c>
      <c r="L849" s="9" t="s">
        <v>64</v>
      </c>
      <c r="M849" s="9">
        <v>20</v>
      </c>
      <c r="N849" s="11">
        <v>42555</v>
      </c>
      <c r="O849" s="32">
        <f t="shared" si="54"/>
        <v>29</v>
      </c>
      <c r="P849" s="9">
        <v>608344</v>
      </c>
      <c r="Q849" s="9">
        <v>19244</v>
      </c>
      <c r="S849" s="9">
        <v>0</v>
      </c>
      <c r="T849" s="12">
        <v>0</v>
      </c>
      <c r="U849" s="32">
        <v>1</v>
      </c>
      <c r="V849">
        <f t="shared" si="0"/>
        <v>2014</v>
      </c>
      <c r="W849">
        <f t="shared" si="1"/>
        <v>2</v>
      </c>
      <c r="X849">
        <f t="shared" si="2"/>
        <v>3</v>
      </c>
      <c r="AJ849" s="13"/>
      <c r="AK849" s="14"/>
      <c r="AP849" s="13"/>
      <c r="AQ849" s="14"/>
      <c r="AT849" t="e">
        <f>VLOOKUP(A849,'Repeat TJ List'!A:A,1,FALSE)</f>
        <v>#N/A</v>
      </c>
    </row>
    <row r="850" spans="1:46" ht="13">
      <c r="A850" s="7" t="s">
        <v>1823</v>
      </c>
      <c r="B850" s="78" t="str">
        <f t="shared" si="55"/>
        <v>Joe</v>
      </c>
      <c r="C850" s="78" t="str">
        <f t="shared" si="56"/>
        <v>Rogers</v>
      </c>
      <c r="D850" s="78" t="str">
        <f t="shared" si="57"/>
        <v>rogerjo</v>
      </c>
      <c r="E850" s="8">
        <v>41671</v>
      </c>
      <c r="F850" s="9" t="s">
        <v>87</v>
      </c>
      <c r="G850" s="9" t="s">
        <v>91</v>
      </c>
      <c r="H850" s="9" t="s">
        <v>37</v>
      </c>
      <c r="I850" s="9" t="s">
        <v>53</v>
      </c>
      <c r="J850" s="9" t="s">
        <v>39</v>
      </c>
      <c r="K850" s="9" t="s">
        <v>58</v>
      </c>
      <c r="L850" s="9" t="s">
        <v>174</v>
      </c>
      <c r="M850" s="9">
        <v>23</v>
      </c>
      <c r="N850" s="11">
        <v>42103</v>
      </c>
      <c r="O850" s="32">
        <f t="shared" si="54"/>
        <v>14</v>
      </c>
      <c r="P850" s="9">
        <v>608707</v>
      </c>
      <c r="Q850" s="9" t="s">
        <v>1824</v>
      </c>
      <c r="S850" s="9">
        <v>0</v>
      </c>
      <c r="T850" s="12">
        <v>0</v>
      </c>
      <c r="U850" s="32">
        <v>1</v>
      </c>
      <c r="V850">
        <f t="shared" si="0"/>
        <v>2014</v>
      </c>
      <c r="W850">
        <f t="shared" si="1"/>
        <v>2</v>
      </c>
      <c r="X850">
        <f t="shared" si="2"/>
        <v>1</v>
      </c>
      <c r="AJ850" s="13"/>
      <c r="AK850" s="14"/>
      <c r="AP850" s="13"/>
      <c r="AQ850" s="14"/>
      <c r="AT850" t="e">
        <f>VLOOKUP(A850,'Repeat TJ List'!A:A,1,FALSE)</f>
        <v>#N/A</v>
      </c>
    </row>
    <row r="851" spans="1:46" ht="13">
      <c r="A851" s="7" t="s">
        <v>1825</v>
      </c>
      <c r="B851" s="78" t="str">
        <f t="shared" si="55"/>
        <v>Jose</v>
      </c>
      <c r="C851" s="78" t="str">
        <f t="shared" si="56"/>
        <v>Martinez</v>
      </c>
      <c r="D851" s="78" t="str">
        <f t="shared" si="57"/>
        <v>martijo</v>
      </c>
      <c r="E851" s="8">
        <v>41640</v>
      </c>
      <c r="F851" s="9" t="s">
        <v>323</v>
      </c>
      <c r="G851" s="9" t="s">
        <v>115</v>
      </c>
      <c r="H851" s="9" t="s">
        <v>37</v>
      </c>
      <c r="I851" s="9" t="s">
        <v>38</v>
      </c>
      <c r="J851" s="9" t="s">
        <v>108</v>
      </c>
      <c r="K851" s="9"/>
      <c r="L851" s="9"/>
      <c r="M851" s="9">
        <v>20</v>
      </c>
      <c r="N851" s="11">
        <v>42180</v>
      </c>
      <c r="O851" s="32">
        <f t="shared" si="54"/>
        <v>18</v>
      </c>
      <c r="P851" s="9">
        <v>612791</v>
      </c>
      <c r="Q851" s="9" t="s">
        <v>1826</v>
      </c>
      <c r="S851" s="9">
        <v>0</v>
      </c>
      <c r="T851" s="12">
        <v>0</v>
      </c>
      <c r="U851" s="32">
        <v>1</v>
      </c>
      <c r="V851">
        <f t="shared" si="0"/>
        <v>2014</v>
      </c>
      <c r="W851">
        <f t="shared" si="1"/>
        <v>1</v>
      </c>
      <c r="X851">
        <f t="shared" si="2"/>
        <v>1</v>
      </c>
      <c r="AJ851" s="13"/>
      <c r="AK851" s="14"/>
      <c r="AP851" s="13"/>
      <c r="AQ851" s="14"/>
      <c r="AT851" t="e">
        <f>VLOOKUP(A851,'Repeat TJ List'!A:A,1,FALSE)</f>
        <v>#N/A</v>
      </c>
    </row>
    <row r="852" spans="1:46" ht="13">
      <c r="A852" s="7" t="s">
        <v>1827</v>
      </c>
      <c r="B852" s="78" t="str">
        <f t="shared" si="55"/>
        <v>Matt</v>
      </c>
      <c r="C852" s="78" t="str">
        <f t="shared" si="56"/>
        <v>Mercer</v>
      </c>
      <c r="D852" s="78" t="str">
        <f t="shared" si="57"/>
        <v>mercema</v>
      </c>
      <c r="E852" s="15">
        <v>41640</v>
      </c>
      <c r="F852" s="9" t="s">
        <v>323</v>
      </c>
      <c r="G852" s="9" t="s">
        <v>158</v>
      </c>
      <c r="H852" s="9" t="s">
        <v>37</v>
      </c>
      <c r="I852" s="9" t="s">
        <v>38</v>
      </c>
      <c r="J852" s="9" t="s">
        <v>39</v>
      </c>
      <c r="K852" s="9" t="s">
        <v>74</v>
      </c>
      <c r="L852" s="9" t="s">
        <v>64</v>
      </c>
      <c r="M852" s="9">
        <v>17</v>
      </c>
      <c r="N852" s="11">
        <v>43277</v>
      </c>
      <c r="O852" s="32">
        <f t="shared" si="54"/>
        <v>54</v>
      </c>
      <c r="P852" s="9">
        <v>663868</v>
      </c>
      <c r="Q852" s="9" t="s">
        <v>1828</v>
      </c>
      <c r="S852" s="9">
        <v>0</v>
      </c>
      <c r="T852" s="12">
        <v>0</v>
      </c>
      <c r="U852" s="9">
        <v>1</v>
      </c>
      <c r="V852">
        <f t="shared" si="0"/>
        <v>2014</v>
      </c>
      <c r="W852">
        <f t="shared" si="1"/>
        <v>1</v>
      </c>
      <c r="X852">
        <f t="shared" si="2"/>
        <v>1</v>
      </c>
      <c r="AJ852" s="13"/>
      <c r="AK852" s="14"/>
      <c r="AP852" s="13"/>
      <c r="AQ852" s="14"/>
      <c r="AT852" t="e">
        <f>VLOOKUP(A852,'Repeat TJ List'!A:A,1,FALSE)</f>
        <v>#N/A</v>
      </c>
    </row>
    <row r="853" spans="1:46" ht="13">
      <c r="A853" s="7" t="s">
        <v>1829</v>
      </c>
      <c r="B853" s="78" t="str">
        <f t="shared" si="55"/>
        <v>Brandon</v>
      </c>
      <c r="C853" s="78" t="str">
        <f t="shared" si="56"/>
        <v>Young</v>
      </c>
      <c r="D853" s="78" t="str">
        <f t="shared" si="57"/>
        <v>youngbr</v>
      </c>
      <c r="E853" s="15">
        <v>41640</v>
      </c>
      <c r="F853" s="9" t="s">
        <v>52</v>
      </c>
      <c r="G853" s="9" t="s">
        <v>158</v>
      </c>
      <c r="H853" s="9" t="s">
        <v>37</v>
      </c>
      <c r="I853" s="9" t="s">
        <v>38</v>
      </c>
      <c r="J853" s="9" t="s">
        <v>39</v>
      </c>
      <c r="K853" s="9" t="s">
        <v>40</v>
      </c>
      <c r="L853" s="9" t="s">
        <v>1830</v>
      </c>
      <c r="M853" s="9">
        <v>15</v>
      </c>
      <c r="N853" s="11"/>
      <c r="O853" s="32" t="str">
        <f t="shared" si="54"/>
        <v/>
      </c>
      <c r="P853" s="9"/>
      <c r="Q853" s="9"/>
      <c r="S853" s="9">
        <v>0</v>
      </c>
      <c r="T853" s="12">
        <v>0</v>
      </c>
      <c r="U853" s="9">
        <v>1</v>
      </c>
      <c r="V853">
        <f t="shared" si="0"/>
        <v>2014</v>
      </c>
      <c r="W853">
        <f t="shared" si="1"/>
        <v>1</v>
      </c>
      <c r="X853">
        <f t="shared" si="2"/>
        <v>1</v>
      </c>
      <c r="AJ853" s="13"/>
      <c r="AK853" s="14"/>
      <c r="AP853" s="13"/>
      <c r="AQ853" s="14"/>
      <c r="AT853" t="e">
        <f>VLOOKUP(A853,'Repeat TJ List'!A:A,1,FALSE)</f>
        <v>#N/A</v>
      </c>
    </row>
    <row r="854" spans="1:46" ht="13">
      <c r="A854" s="7" t="s">
        <v>1831</v>
      </c>
      <c r="B854" s="78" t="str">
        <f t="shared" si="55"/>
        <v>Erling</v>
      </c>
      <c r="C854" s="78" t="str">
        <f t="shared" si="56"/>
        <v>Moreno</v>
      </c>
      <c r="D854" s="78" t="str">
        <f t="shared" si="57"/>
        <v>morener</v>
      </c>
      <c r="E854" s="8">
        <v>41640</v>
      </c>
      <c r="F854" s="9" t="s">
        <v>164</v>
      </c>
      <c r="G854" s="9" t="s">
        <v>128</v>
      </c>
      <c r="H854" s="9" t="s">
        <v>37</v>
      </c>
      <c r="I854" s="9" t="s">
        <v>38</v>
      </c>
      <c r="J854" s="9" t="s">
        <v>935</v>
      </c>
      <c r="K854" s="9"/>
      <c r="L854" s="9"/>
      <c r="M854" s="9">
        <v>17</v>
      </c>
      <c r="N854" s="11">
        <v>42175</v>
      </c>
      <c r="O854" s="32">
        <f t="shared" si="54"/>
        <v>18</v>
      </c>
      <c r="P854" s="9">
        <v>650400</v>
      </c>
      <c r="Q854" s="9" t="s">
        <v>1832</v>
      </c>
      <c r="S854" s="9">
        <v>0</v>
      </c>
      <c r="T854" s="12">
        <v>0</v>
      </c>
      <c r="U854" s="32">
        <v>1</v>
      </c>
      <c r="V854">
        <f t="shared" si="0"/>
        <v>2014</v>
      </c>
      <c r="W854">
        <f t="shared" si="1"/>
        <v>1</v>
      </c>
      <c r="X854">
        <f t="shared" si="2"/>
        <v>1</v>
      </c>
      <c r="AJ854" s="13"/>
      <c r="AK854" s="14"/>
      <c r="AP854" s="13"/>
      <c r="AQ854" s="14"/>
      <c r="AT854" t="e">
        <f>VLOOKUP(A854,'Repeat TJ List'!A:A,1,FALSE)</f>
        <v>#N/A</v>
      </c>
    </row>
    <row r="855" spans="1:46" ht="13">
      <c r="A855" s="7" t="s">
        <v>1833</v>
      </c>
      <c r="B855" s="78" t="str">
        <f t="shared" si="55"/>
        <v>Anthony</v>
      </c>
      <c r="C855" s="78" t="str">
        <f t="shared" si="56"/>
        <v>Prieto</v>
      </c>
      <c r="D855" s="78" t="str">
        <f t="shared" si="57"/>
        <v>prietan</v>
      </c>
      <c r="E855" s="8">
        <v>41640</v>
      </c>
      <c r="F855" s="9" t="s">
        <v>164</v>
      </c>
      <c r="G855" s="9" t="s">
        <v>128</v>
      </c>
      <c r="H855" s="26" t="s">
        <v>37</v>
      </c>
      <c r="I855" s="9" t="s">
        <v>53</v>
      </c>
      <c r="J855" s="26" t="s">
        <v>39</v>
      </c>
      <c r="K855" s="9" t="s">
        <v>40</v>
      </c>
      <c r="L855" s="9"/>
      <c r="M855" s="9">
        <v>20</v>
      </c>
      <c r="N855" s="26"/>
      <c r="O855" s="32" t="str">
        <f t="shared" si="54"/>
        <v/>
      </c>
      <c r="P855" s="9">
        <v>621342</v>
      </c>
      <c r="Q855" s="9" t="s">
        <v>1834</v>
      </c>
      <c r="S855" s="9">
        <v>0</v>
      </c>
      <c r="T855" s="12">
        <v>0</v>
      </c>
      <c r="U855" s="32">
        <v>0</v>
      </c>
      <c r="V855">
        <f t="shared" si="0"/>
        <v>2014</v>
      </c>
      <c r="W855">
        <f t="shared" si="1"/>
        <v>1</v>
      </c>
      <c r="X855">
        <f t="shared" si="2"/>
        <v>1</v>
      </c>
      <c r="AJ855" s="13"/>
      <c r="AK855" s="14"/>
      <c r="AP855" s="13"/>
      <c r="AQ855" s="14"/>
      <c r="AT855" t="e">
        <f>VLOOKUP(A855,'Repeat TJ List'!A:A,1,FALSE)</f>
        <v>#N/A</v>
      </c>
    </row>
    <row r="856" spans="1:46" ht="13">
      <c r="A856" s="7" t="s">
        <v>1835</v>
      </c>
      <c r="B856" s="78" t="str">
        <f t="shared" si="55"/>
        <v>Austin</v>
      </c>
      <c r="C856" s="78" t="str">
        <f t="shared" si="56"/>
        <v>Reed</v>
      </c>
      <c r="D856" s="78" t="str">
        <f t="shared" si="57"/>
        <v>reedau</v>
      </c>
      <c r="E856" s="8">
        <v>41640</v>
      </c>
      <c r="F856" s="9" t="s">
        <v>164</v>
      </c>
      <c r="G856" s="9" t="s">
        <v>91</v>
      </c>
      <c r="H856" s="9" t="s">
        <v>37</v>
      </c>
      <c r="I856" s="9" t="s">
        <v>38</v>
      </c>
      <c r="J856" s="9" t="s">
        <v>39</v>
      </c>
      <c r="K856" s="9" t="s">
        <v>45</v>
      </c>
      <c r="L856" s="9"/>
      <c r="M856" s="9">
        <v>22</v>
      </c>
      <c r="N856" s="26"/>
      <c r="O856" s="32" t="str">
        <f t="shared" si="54"/>
        <v/>
      </c>
      <c r="P856" s="9">
        <v>592666</v>
      </c>
      <c r="Q856" s="9" t="s">
        <v>1836</v>
      </c>
      <c r="S856" s="9">
        <v>0</v>
      </c>
      <c r="T856" s="12">
        <v>0</v>
      </c>
      <c r="U856" s="9">
        <v>0</v>
      </c>
      <c r="V856">
        <f t="shared" si="0"/>
        <v>2014</v>
      </c>
      <c r="W856">
        <f t="shared" si="1"/>
        <v>1</v>
      </c>
      <c r="X856">
        <f t="shared" si="2"/>
        <v>1</v>
      </c>
      <c r="AJ856" s="13"/>
      <c r="AK856" s="14"/>
      <c r="AP856" s="13"/>
      <c r="AQ856" s="14"/>
      <c r="AT856" t="e">
        <f>VLOOKUP(A856,'Repeat TJ List'!A:A,1,FALSE)</f>
        <v>#N/A</v>
      </c>
    </row>
    <row r="857" spans="1:46" ht="13">
      <c r="A857" s="7" t="s">
        <v>1837</v>
      </c>
      <c r="B857" s="78" t="str">
        <f t="shared" si="55"/>
        <v>Chris</v>
      </c>
      <c r="C857" s="78" t="str">
        <f t="shared" si="56"/>
        <v>Clarke</v>
      </c>
      <c r="D857" s="78" t="str">
        <f t="shared" si="57"/>
        <v>clarkch</v>
      </c>
      <c r="E857" s="15">
        <v>41640</v>
      </c>
      <c r="F857" s="9" t="s">
        <v>164</v>
      </c>
      <c r="G857" s="9" t="s">
        <v>158</v>
      </c>
      <c r="H857" s="9" t="s">
        <v>37</v>
      </c>
      <c r="I857" s="9" t="s">
        <v>38</v>
      </c>
      <c r="J857" s="9" t="s">
        <v>39</v>
      </c>
      <c r="K857" s="9" t="s">
        <v>45</v>
      </c>
      <c r="L857" s="9" t="s">
        <v>903</v>
      </c>
      <c r="M857" s="9">
        <v>15</v>
      </c>
      <c r="N857" s="11">
        <v>43653</v>
      </c>
      <c r="O857" s="32">
        <f t="shared" si="54"/>
        <v>66</v>
      </c>
      <c r="P857" s="9">
        <v>669247</v>
      </c>
      <c r="Q857" s="9" t="s">
        <v>1838</v>
      </c>
      <c r="S857" s="9">
        <v>0</v>
      </c>
      <c r="T857" s="12">
        <v>0</v>
      </c>
      <c r="U857" s="9">
        <v>1</v>
      </c>
      <c r="V857">
        <f t="shared" si="0"/>
        <v>2014</v>
      </c>
      <c r="W857">
        <f t="shared" si="1"/>
        <v>1</v>
      </c>
      <c r="X857">
        <f t="shared" si="2"/>
        <v>1</v>
      </c>
      <c r="AJ857" s="13"/>
      <c r="AK857" s="14"/>
      <c r="AP857" s="13"/>
      <c r="AQ857" s="14"/>
      <c r="AT857" t="e">
        <f>VLOOKUP(A857,'Repeat TJ List'!A:A,1,FALSE)</f>
        <v>#N/A</v>
      </c>
    </row>
    <row r="858" spans="1:46" ht="13">
      <c r="A858" s="7" t="s">
        <v>1839</v>
      </c>
      <c r="B858" s="78" t="str">
        <f t="shared" si="55"/>
        <v>Simon</v>
      </c>
      <c r="C858" s="78" t="str">
        <f t="shared" si="56"/>
        <v>Castro</v>
      </c>
      <c r="D858" s="78" t="str">
        <f t="shared" si="57"/>
        <v>castrsi</v>
      </c>
      <c r="E858" s="8">
        <v>41640</v>
      </c>
      <c r="F858" s="9" t="s">
        <v>62</v>
      </c>
      <c r="G858" s="9" t="s">
        <v>95</v>
      </c>
      <c r="H858" s="9" t="s">
        <v>37</v>
      </c>
      <c r="I858" s="9" t="s">
        <v>38</v>
      </c>
      <c r="J858" s="9" t="s">
        <v>108</v>
      </c>
      <c r="K858" s="9"/>
      <c r="L858" s="9"/>
      <c r="M858" s="9">
        <v>26</v>
      </c>
      <c r="N858" s="11">
        <v>42104</v>
      </c>
      <c r="O858" s="32">
        <f t="shared" si="54"/>
        <v>15</v>
      </c>
      <c r="P858" s="9">
        <v>501563</v>
      </c>
      <c r="Q858" s="9">
        <v>9243</v>
      </c>
      <c r="S858" s="9">
        <v>37</v>
      </c>
      <c r="T858" s="12">
        <v>47.332999999999998</v>
      </c>
      <c r="U858" s="9">
        <v>1</v>
      </c>
      <c r="V858">
        <f t="shared" si="0"/>
        <v>2014</v>
      </c>
      <c r="W858">
        <f t="shared" si="1"/>
        <v>1</v>
      </c>
      <c r="X858">
        <f t="shared" si="2"/>
        <v>1</v>
      </c>
      <c r="AJ858" s="13"/>
      <c r="AK858" s="14"/>
      <c r="AP858" s="13"/>
      <c r="AQ858" s="14"/>
      <c r="AT858" t="e">
        <f>VLOOKUP(A858,'Repeat TJ List'!A:A,1,FALSE)</f>
        <v>#N/A</v>
      </c>
    </row>
    <row r="859" spans="1:46" ht="13">
      <c r="A859" s="7" t="s">
        <v>1840</v>
      </c>
      <c r="B859" s="78" t="str">
        <f t="shared" si="55"/>
        <v>Zach</v>
      </c>
      <c r="C859" s="78" t="str">
        <f t="shared" si="56"/>
        <v>Remillard</v>
      </c>
      <c r="D859" s="78" t="str">
        <f t="shared" si="57"/>
        <v>remilza</v>
      </c>
      <c r="E859" s="8">
        <v>41640</v>
      </c>
      <c r="F859" s="9" t="s">
        <v>62</v>
      </c>
      <c r="G859" s="9" t="s">
        <v>63</v>
      </c>
      <c r="H859" s="9" t="s">
        <v>149</v>
      </c>
      <c r="I859" s="9" t="s">
        <v>38</v>
      </c>
      <c r="J859" s="9" t="s">
        <v>39</v>
      </c>
      <c r="K859" s="9" t="s">
        <v>101</v>
      </c>
      <c r="L859" s="9" t="s">
        <v>1156</v>
      </c>
      <c r="M859" s="9">
        <v>20</v>
      </c>
      <c r="N859" s="11">
        <v>42564</v>
      </c>
      <c r="O859" s="32">
        <f t="shared" ref="O859:O922" si="58">IF(N859&gt;0,ROUND(((N859-E859)/365)*12,0),"")</f>
        <v>30</v>
      </c>
      <c r="P859" s="9">
        <v>621545</v>
      </c>
      <c r="Q859" s="9" t="s">
        <v>1841</v>
      </c>
      <c r="S859" s="9">
        <v>0</v>
      </c>
      <c r="T859" s="12">
        <v>0</v>
      </c>
      <c r="U859" s="32">
        <v>1</v>
      </c>
      <c r="V859">
        <f t="shared" si="0"/>
        <v>2014</v>
      </c>
      <c r="W859">
        <f t="shared" si="1"/>
        <v>1</v>
      </c>
      <c r="X859">
        <f t="shared" si="2"/>
        <v>1</v>
      </c>
      <c r="AJ859" s="13"/>
      <c r="AK859" s="14"/>
      <c r="AP859" s="13"/>
      <c r="AQ859" s="14"/>
      <c r="AT859" t="e">
        <f>VLOOKUP(A859,'Repeat TJ List'!A:A,1,FALSE)</f>
        <v>#N/A</v>
      </c>
    </row>
    <row r="860" spans="1:46" ht="13">
      <c r="A860" s="7" t="s">
        <v>1842</v>
      </c>
      <c r="B860" s="78" t="str">
        <f t="shared" si="55"/>
        <v>Jose</v>
      </c>
      <c r="C860" s="78" t="str">
        <f t="shared" si="56"/>
        <v>Lopez</v>
      </c>
      <c r="D860" s="78" t="str">
        <f t="shared" si="57"/>
        <v>lopezjo</v>
      </c>
      <c r="E860" s="8">
        <v>41640</v>
      </c>
      <c r="F860" s="9" t="s">
        <v>187</v>
      </c>
      <c r="G860" s="9" t="s">
        <v>63</v>
      </c>
      <c r="H860" s="26" t="s">
        <v>37</v>
      </c>
      <c r="I860" s="9" t="s">
        <v>38</v>
      </c>
      <c r="J860" s="26" t="s">
        <v>39</v>
      </c>
      <c r="K860" s="9" t="s">
        <v>277</v>
      </c>
      <c r="L860" s="9" t="s">
        <v>597</v>
      </c>
      <c r="M860" s="9">
        <v>20</v>
      </c>
      <c r="N860" s="11">
        <v>42173</v>
      </c>
      <c r="O860" s="32">
        <f t="shared" si="58"/>
        <v>18</v>
      </c>
      <c r="P860" s="9">
        <v>656661</v>
      </c>
      <c r="Q860" s="9" t="s">
        <v>1843</v>
      </c>
      <c r="S860" s="9">
        <v>0</v>
      </c>
      <c r="T860" s="12">
        <v>0</v>
      </c>
      <c r="U860" s="32">
        <v>1</v>
      </c>
      <c r="V860">
        <f t="shared" si="0"/>
        <v>2014</v>
      </c>
      <c r="W860">
        <f t="shared" si="1"/>
        <v>1</v>
      </c>
      <c r="X860">
        <f t="shared" si="2"/>
        <v>1</v>
      </c>
      <c r="AJ860" s="13"/>
      <c r="AK860" s="14"/>
      <c r="AP860" s="13"/>
      <c r="AQ860" s="14"/>
      <c r="AT860" t="e">
        <f>VLOOKUP(A860,'Repeat TJ List'!A:A,1,FALSE)</f>
        <v>#N/A</v>
      </c>
    </row>
    <row r="861" spans="1:46" ht="13">
      <c r="A861" s="43" t="s">
        <v>1844</v>
      </c>
      <c r="B861" s="78" t="str">
        <f t="shared" si="55"/>
        <v>Bren</v>
      </c>
      <c r="C861" s="78" t="str">
        <f t="shared" si="56"/>
        <v>Spillane</v>
      </c>
      <c r="D861" s="78" t="str">
        <f t="shared" si="57"/>
        <v>spillbr</v>
      </c>
      <c r="E861" s="8">
        <v>41640</v>
      </c>
      <c r="F861" s="9" t="s">
        <v>187</v>
      </c>
      <c r="G861" s="9" t="s">
        <v>158</v>
      </c>
      <c r="H861" s="9" t="s">
        <v>149</v>
      </c>
      <c r="I861" s="9" t="s">
        <v>38</v>
      </c>
      <c r="J861" s="9" t="s">
        <v>39</v>
      </c>
      <c r="K861" s="9" t="s">
        <v>141</v>
      </c>
      <c r="L861" s="9" t="s">
        <v>141</v>
      </c>
      <c r="M861" s="9">
        <v>17</v>
      </c>
      <c r="N861" s="11">
        <v>43266</v>
      </c>
      <c r="O861" s="32">
        <f t="shared" si="58"/>
        <v>53</v>
      </c>
      <c r="P861" s="9">
        <v>665023</v>
      </c>
      <c r="Q861" s="9" t="s">
        <v>1845</v>
      </c>
      <c r="S861" s="9">
        <v>0</v>
      </c>
      <c r="T861" s="12">
        <v>0</v>
      </c>
      <c r="U861" s="9">
        <v>1</v>
      </c>
      <c r="V861">
        <f t="shared" si="0"/>
        <v>2014</v>
      </c>
      <c r="W861">
        <f t="shared" si="1"/>
        <v>1</v>
      </c>
      <c r="X861">
        <f t="shared" si="2"/>
        <v>1</v>
      </c>
      <c r="AJ861" s="13"/>
      <c r="AK861" s="14"/>
      <c r="AP861" s="13"/>
      <c r="AQ861" s="14"/>
      <c r="AT861" t="e">
        <f>VLOOKUP(A861,'Repeat TJ List'!A:A,1,FALSE)</f>
        <v>#N/A</v>
      </c>
    </row>
    <row r="862" spans="1:46" ht="13">
      <c r="A862" s="7" t="s">
        <v>1846</v>
      </c>
      <c r="B862" s="78" t="str">
        <f t="shared" si="55"/>
        <v>Matt</v>
      </c>
      <c r="C862" s="78" t="str">
        <f t="shared" si="56"/>
        <v>Crouse</v>
      </c>
      <c r="D862" s="78" t="str">
        <f t="shared" si="57"/>
        <v>crousma</v>
      </c>
      <c r="E862" s="8">
        <v>41640</v>
      </c>
      <c r="F862" s="9" t="s">
        <v>87</v>
      </c>
      <c r="G862" s="9" t="s">
        <v>84</v>
      </c>
      <c r="H862" s="9" t="s">
        <v>37</v>
      </c>
      <c r="I862" s="9" t="s">
        <v>53</v>
      </c>
      <c r="J862" s="9" t="s">
        <v>39</v>
      </c>
      <c r="K862" s="9" t="s">
        <v>302</v>
      </c>
      <c r="L862" s="9" t="s">
        <v>104</v>
      </c>
      <c r="M862" s="9">
        <v>23</v>
      </c>
      <c r="N862" s="11">
        <v>42191</v>
      </c>
      <c r="O862" s="32">
        <f t="shared" si="58"/>
        <v>18</v>
      </c>
      <c r="P862" s="9">
        <v>607412</v>
      </c>
      <c r="Q862" s="9" t="s">
        <v>1847</v>
      </c>
      <c r="S862" s="9">
        <v>0</v>
      </c>
      <c r="T862" s="12">
        <v>0</v>
      </c>
      <c r="U862" s="32">
        <v>1</v>
      </c>
      <c r="V862">
        <f t="shared" si="0"/>
        <v>2014</v>
      </c>
      <c r="W862">
        <f t="shared" si="1"/>
        <v>1</v>
      </c>
      <c r="X862">
        <f t="shared" si="2"/>
        <v>1</v>
      </c>
      <c r="AJ862" s="13"/>
      <c r="AK862" s="14"/>
      <c r="AP862" s="13"/>
      <c r="AQ862" s="14"/>
      <c r="AT862" t="e">
        <f>VLOOKUP(A862,'Repeat TJ List'!A:A,1,FALSE)</f>
        <v>#N/A</v>
      </c>
    </row>
    <row r="863" spans="1:46" ht="13">
      <c r="A863" s="7" t="s">
        <v>1848</v>
      </c>
      <c r="B863" s="78" t="str">
        <f t="shared" si="55"/>
        <v>Kyle</v>
      </c>
      <c r="C863" s="78" t="str">
        <f t="shared" si="56"/>
        <v>Dowdy</v>
      </c>
      <c r="D863" s="78" t="str">
        <f t="shared" si="57"/>
        <v>dowdyky</v>
      </c>
      <c r="E863" s="8">
        <v>41640</v>
      </c>
      <c r="F863" s="9" t="s">
        <v>87</v>
      </c>
      <c r="G863" s="9" t="s">
        <v>63</v>
      </c>
      <c r="H863" s="9" t="s">
        <v>37</v>
      </c>
      <c r="I863" s="9" t="s">
        <v>38</v>
      </c>
      <c r="J863" s="9" t="s">
        <v>39</v>
      </c>
      <c r="K863" s="9" t="s">
        <v>45</v>
      </c>
      <c r="L863" s="9" t="s">
        <v>1849</v>
      </c>
      <c r="M863" s="9">
        <v>21</v>
      </c>
      <c r="N863" s="11">
        <v>42478</v>
      </c>
      <c r="O863" s="32">
        <f t="shared" si="58"/>
        <v>28</v>
      </c>
      <c r="P863" s="9">
        <v>664871</v>
      </c>
      <c r="Q863" s="9">
        <v>19285</v>
      </c>
      <c r="S863" s="9">
        <v>0</v>
      </c>
      <c r="T863" s="12">
        <v>0</v>
      </c>
      <c r="U863" s="9">
        <v>1</v>
      </c>
      <c r="V863">
        <f t="shared" si="0"/>
        <v>2014</v>
      </c>
      <c r="W863">
        <f t="shared" si="1"/>
        <v>1</v>
      </c>
      <c r="X863">
        <f t="shared" si="2"/>
        <v>1</v>
      </c>
      <c r="AJ863" s="13"/>
      <c r="AK863" s="14"/>
      <c r="AP863" s="13"/>
      <c r="AQ863" s="14"/>
      <c r="AT863" t="e">
        <f>VLOOKUP(A863,'Repeat TJ List'!A:A,1,FALSE)</f>
        <v>#N/A</v>
      </c>
    </row>
    <row r="864" spans="1:46" ht="13">
      <c r="A864" s="7" t="s">
        <v>1850</v>
      </c>
      <c r="B864" s="78" t="str">
        <f t="shared" si="55"/>
        <v>Jonas</v>
      </c>
      <c r="C864" s="78" t="str">
        <f t="shared" si="56"/>
        <v>Dufek</v>
      </c>
      <c r="D864" s="78" t="str">
        <f t="shared" si="57"/>
        <v>dufekjo</v>
      </c>
      <c r="E864" s="8">
        <v>41640</v>
      </c>
      <c r="F864" s="9" t="s">
        <v>121</v>
      </c>
      <c r="G864" s="9" t="s">
        <v>84</v>
      </c>
      <c r="H864" s="9" t="s">
        <v>37</v>
      </c>
      <c r="I864" s="9" t="s">
        <v>38</v>
      </c>
      <c r="J864" s="9" t="s">
        <v>39</v>
      </c>
      <c r="K864" s="9" t="s">
        <v>207</v>
      </c>
      <c r="L864" s="9" t="s">
        <v>55</v>
      </c>
      <c r="M864" s="9">
        <v>26</v>
      </c>
      <c r="N864" s="11">
        <v>42119</v>
      </c>
      <c r="O864" s="32">
        <f t="shared" si="58"/>
        <v>16</v>
      </c>
      <c r="P864" s="9">
        <v>606969</v>
      </c>
      <c r="Q864" s="9" t="s">
        <v>1851</v>
      </c>
      <c r="S864" s="9">
        <v>0</v>
      </c>
      <c r="T864" s="12">
        <v>0</v>
      </c>
      <c r="U864" s="9">
        <v>0</v>
      </c>
      <c r="V864">
        <f t="shared" si="0"/>
        <v>2014</v>
      </c>
      <c r="W864">
        <f t="shared" si="1"/>
        <v>1</v>
      </c>
      <c r="X864">
        <f t="shared" si="2"/>
        <v>1</v>
      </c>
      <c r="AJ864" s="13"/>
      <c r="AK864" s="14"/>
      <c r="AP864" s="13"/>
      <c r="AQ864" s="14"/>
      <c r="AT864" t="e">
        <f>VLOOKUP(A864,'Repeat TJ List'!A:A,1,FALSE)</f>
        <v>#N/A</v>
      </c>
    </row>
    <row r="865" spans="1:46" ht="13">
      <c r="A865" s="7" t="s">
        <v>1852</v>
      </c>
      <c r="B865" s="78" t="str">
        <f t="shared" si="55"/>
        <v>Sebastian</v>
      </c>
      <c r="C865" s="78" t="str">
        <f t="shared" si="56"/>
        <v>Kessay</v>
      </c>
      <c r="D865" s="78" t="str">
        <f t="shared" si="57"/>
        <v>kessase</v>
      </c>
      <c r="E865" s="8">
        <v>41640</v>
      </c>
      <c r="F865" s="9" t="s">
        <v>121</v>
      </c>
      <c r="G865" s="9" t="s">
        <v>165</v>
      </c>
      <c r="H865" s="9" t="s">
        <v>37</v>
      </c>
      <c r="I865" s="9" t="s">
        <v>53</v>
      </c>
      <c r="J865" s="9" t="s">
        <v>39</v>
      </c>
      <c r="K865" s="9" t="s">
        <v>220</v>
      </c>
      <c r="L865" s="9" t="s">
        <v>1853</v>
      </c>
      <c r="M865" s="9">
        <v>21</v>
      </c>
      <c r="N865" s="11">
        <v>42471</v>
      </c>
      <c r="O865" s="32">
        <f t="shared" si="58"/>
        <v>27</v>
      </c>
      <c r="P865" s="9">
        <v>643394</v>
      </c>
      <c r="Q865" s="9" t="s">
        <v>1854</v>
      </c>
      <c r="S865" s="9">
        <v>0</v>
      </c>
      <c r="T865" s="12">
        <v>0</v>
      </c>
      <c r="U865" s="32">
        <v>1</v>
      </c>
      <c r="V865">
        <f t="shared" si="0"/>
        <v>2014</v>
      </c>
      <c r="W865">
        <f t="shared" si="1"/>
        <v>1</v>
      </c>
      <c r="X865">
        <f t="shared" si="2"/>
        <v>1</v>
      </c>
      <c r="AJ865" s="13"/>
      <c r="AK865" s="14"/>
      <c r="AP865" s="13"/>
      <c r="AQ865" s="14"/>
      <c r="AT865" t="e">
        <f>VLOOKUP(A865,'Repeat TJ List'!A:A,1,FALSE)</f>
        <v>#N/A</v>
      </c>
    </row>
    <row r="866" spans="1:46" ht="13">
      <c r="A866" s="7" t="s">
        <v>1855</v>
      </c>
      <c r="B866" s="78" t="str">
        <f t="shared" si="55"/>
        <v>Cole</v>
      </c>
      <c r="C866" s="78" t="str">
        <f t="shared" si="56"/>
        <v>McDonald</v>
      </c>
      <c r="D866" s="78" t="str">
        <f t="shared" si="57"/>
        <v>mcdonco</v>
      </c>
      <c r="E866" s="15">
        <v>41640</v>
      </c>
      <c r="F866" s="9" t="s">
        <v>121</v>
      </c>
      <c r="G866" s="9" t="s">
        <v>158</v>
      </c>
      <c r="H866" s="9" t="s">
        <v>37</v>
      </c>
      <c r="I866" s="9" t="s">
        <v>38</v>
      </c>
      <c r="J866" s="9" t="s">
        <v>39</v>
      </c>
      <c r="K866" s="9" t="s">
        <v>154</v>
      </c>
      <c r="L866" s="9" t="s">
        <v>154</v>
      </c>
      <c r="M866" s="9">
        <v>17</v>
      </c>
      <c r="N866" s="11">
        <v>43640</v>
      </c>
      <c r="O866" s="32">
        <f t="shared" si="58"/>
        <v>66</v>
      </c>
      <c r="P866" s="9">
        <v>680423</v>
      </c>
      <c r="Q866" s="9" t="s">
        <v>1856</v>
      </c>
      <c r="S866" s="9">
        <v>0</v>
      </c>
      <c r="T866" s="12">
        <v>0</v>
      </c>
      <c r="U866" s="9">
        <v>1</v>
      </c>
      <c r="V866">
        <f t="shared" si="0"/>
        <v>2014</v>
      </c>
      <c r="W866">
        <f t="shared" si="1"/>
        <v>1</v>
      </c>
      <c r="X866">
        <f t="shared" si="2"/>
        <v>1</v>
      </c>
      <c r="AJ866" s="13"/>
      <c r="AK866" s="14"/>
      <c r="AP866" s="13"/>
      <c r="AQ866" s="14"/>
      <c r="AT866" t="e">
        <f>VLOOKUP(A866,'Repeat TJ List'!A:A,1,FALSE)</f>
        <v>#N/A</v>
      </c>
    </row>
    <row r="867" spans="1:46" ht="13">
      <c r="A867" s="7" t="s">
        <v>1857</v>
      </c>
      <c r="B867" s="78" t="str">
        <f t="shared" si="55"/>
        <v>Delfo</v>
      </c>
      <c r="C867" s="78" t="str">
        <f t="shared" si="56"/>
        <v>Terrero</v>
      </c>
      <c r="D867" s="78" t="str">
        <f t="shared" si="57"/>
        <v>terrede</v>
      </c>
      <c r="E867" s="8">
        <v>41640</v>
      </c>
      <c r="F867" s="9" t="s">
        <v>35</v>
      </c>
      <c r="G867" s="9" t="s">
        <v>128</v>
      </c>
      <c r="H867" s="9" t="s">
        <v>37</v>
      </c>
      <c r="I867" s="9" t="s">
        <v>53</v>
      </c>
      <c r="J867" s="9" t="s">
        <v>108</v>
      </c>
      <c r="K867" s="9"/>
      <c r="L867" s="9"/>
      <c r="M867" s="9">
        <v>17</v>
      </c>
      <c r="N867" s="11"/>
      <c r="O867" s="32" t="str">
        <f t="shared" si="58"/>
        <v/>
      </c>
      <c r="P867" s="9">
        <v>658656</v>
      </c>
      <c r="Q867" s="9" t="s">
        <v>1858</v>
      </c>
      <c r="S867" s="9">
        <v>0</v>
      </c>
      <c r="T867" s="12">
        <v>0</v>
      </c>
      <c r="U867" s="9">
        <v>0</v>
      </c>
      <c r="V867">
        <f t="shared" si="0"/>
        <v>2014</v>
      </c>
      <c r="W867">
        <f t="shared" si="1"/>
        <v>1</v>
      </c>
      <c r="X867">
        <f t="shared" si="2"/>
        <v>1</v>
      </c>
      <c r="AJ867" s="13"/>
      <c r="AK867" s="14"/>
      <c r="AP867" s="13"/>
      <c r="AQ867" s="14"/>
      <c r="AT867" t="e">
        <f>VLOOKUP(A867,'Repeat TJ List'!A:A,1,FALSE)</f>
        <v>#N/A</v>
      </c>
    </row>
    <row r="868" spans="1:46" ht="13">
      <c r="A868" s="7" t="s">
        <v>1859</v>
      </c>
      <c r="B868" s="78" t="str">
        <f t="shared" si="55"/>
        <v>Ramon</v>
      </c>
      <c r="C868" s="78" t="str">
        <f t="shared" si="56"/>
        <v>Rodriguez</v>
      </c>
      <c r="D868" s="78" t="str">
        <f t="shared" si="57"/>
        <v>rodrira</v>
      </c>
      <c r="E868" s="8">
        <v>41640</v>
      </c>
      <c r="F868" s="9" t="s">
        <v>35</v>
      </c>
      <c r="G868" s="9" t="s">
        <v>128</v>
      </c>
      <c r="H868" s="9" t="s">
        <v>37</v>
      </c>
      <c r="I868" s="9" t="s">
        <v>38</v>
      </c>
      <c r="J868" s="9" t="s">
        <v>108</v>
      </c>
      <c r="K868" s="9"/>
      <c r="L868" s="9"/>
      <c r="M868" s="9">
        <v>20</v>
      </c>
      <c r="N868" s="11">
        <v>42538</v>
      </c>
      <c r="O868" s="32">
        <f t="shared" si="58"/>
        <v>30</v>
      </c>
      <c r="P868" s="9">
        <v>622163</v>
      </c>
      <c r="Q868" s="9" t="s">
        <v>1860</v>
      </c>
      <c r="S868" s="9">
        <v>0</v>
      </c>
      <c r="T868" s="12">
        <v>0</v>
      </c>
      <c r="U868" s="32">
        <v>1</v>
      </c>
      <c r="V868">
        <f t="shared" si="0"/>
        <v>2014</v>
      </c>
      <c r="W868">
        <f t="shared" si="1"/>
        <v>1</v>
      </c>
      <c r="X868">
        <f t="shared" si="2"/>
        <v>1</v>
      </c>
      <c r="AJ868" s="13"/>
      <c r="AK868" s="14"/>
      <c r="AP868" s="13"/>
      <c r="AQ868" s="14"/>
      <c r="AT868" t="e">
        <f>VLOOKUP(A868,'Repeat TJ List'!A:A,1,FALSE)</f>
        <v>#N/A</v>
      </c>
    </row>
    <row r="869" spans="1:46" ht="13">
      <c r="A869" s="7" t="s">
        <v>1861</v>
      </c>
      <c r="B869" s="78" t="str">
        <f t="shared" si="55"/>
        <v>Red</v>
      </c>
      <c r="C869" s="78" t="str">
        <f t="shared" si="56"/>
        <v>Patterson</v>
      </c>
      <c r="D869" s="78" t="str">
        <f t="shared" si="57"/>
        <v>pattere</v>
      </c>
      <c r="E869" s="8">
        <v>41640</v>
      </c>
      <c r="F869" s="9" t="s">
        <v>306</v>
      </c>
      <c r="G869" s="9" t="s">
        <v>95</v>
      </c>
      <c r="H869" s="9" t="s">
        <v>37</v>
      </c>
      <c r="I869" s="9" t="s">
        <v>38</v>
      </c>
      <c r="J869" s="9" t="s">
        <v>39</v>
      </c>
      <c r="K869" s="9" t="s">
        <v>40</v>
      </c>
      <c r="L869" s="9" t="s">
        <v>1862</v>
      </c>
      <c r="M869" s="9">
        <v>27</v>
      </c>
      <c r="N869" s="11">
        <v>41760</v>
      </c>
      <c r="O869" s="32">
        <f t="shared" si="58"/>
        <v>4</v>
      </c>
      <c r="P869" s="9">
        <v>572017</v>
      </c>
      <c r="Q869" s="9">
        <v>10710</v>
      </c>
      <c r="S869" s="9">
        <v>0</v>
      </c>
      <c r="T869" s="12">
        <v>0</v>
      </c>
      <c r="U869" s="9">
        <v>0</v>
      </c>
      <c r="V869">
        <f t="shared" si="0"/>
        <v>2014</v>
      </c>
      <c r="W869">
        <f t="shared" si="1"/>
        <v>1</v>
      </c>
      <c r="X869">
        <f t="shared" si="2"/>
        <v>1</v>
      </c>
      <c r="AJ869" s="13"/>
      <c r="AK869" s="14"/>
      <c r="AP869" s="13"/>
      <c r="AQ869" s="14"/>
      <c r="AT869" t="e">
        <f>VLOOKUP(A869,'Repeat TJ List'!A:A,1,FALSE)</f>
        <v>#N/A</v>
      </c>
    </row>
    <row r="870" spans="1:46" ht="13">
      <c r="A870" s="7" t="s">
        <v>1863</v>
      </c>
      <c r="B870" s="78" t="str">
        <f t="shared" si="55"/>
        <v>Eric</v>
      </c>
      <c r="C870" s="78" t="str">
        <f t="shared" si="56"/>
        <v>Eadington</v>
      </c>
      <c r="D870" s="78" t="str">
        <f t="shared" si="57"/>
        <v>eadiner</v>
      </c>
      <c r="E870" s="8">
        <v>41640</v>
      </c>
      <c r="F870" s="9" t="s">
        <v>306</v>
      </c>
      <c r="G870" s="9" t="s">
        <v>84</v>
      </c>
      <c r="H870" s="9" t="s">
        <v>37</v>
      </c>
      <c r="I870" s="9" t="s">
        <v>53</v>
      </c>
      <c r="J870" s="9" t="s">
        <v>39</v>
      </c>
      <c r="K870" s="9" t="s">
        <v>45</v>
      </c>
      <c r="L870" s="9" t="s">
        <v>125</v>
      </c>
      <c r="M870" s="9">
        <v>26</v>
      </c>
      <c r="N870" s="11"/>
      <c r="O870" s="32" t="str">
        <f t="shared" si="58"/>
        <v/>
      </c>
      <c r="P870" s="9">
        <v>608578</v>
      </c>
      <c r="Q870" s="9" t="s">
        <v>1864</v>
      </c>
      <c r="R870" s="7"/>
      <c r="S870" s="9">
        <v>0</v>
      </c>
      <c r="T870" s="12">
        <v>0</v>
      </c>
      <c r="U870" s="9">
        <v>0</v>
      </c>
      <c r="V870">
        <f t="shared" si="0"/>
        <v>2014</v>
      </c>
      <c r="W870">
        <f t="shared" si="1"/>
        <v>1</v>
      </c>
      <c r="X870">
        <f t="shared" si="2"/>
        <v>1</v>
      </c>
      <c r="Y870" s="7"/>
      <c r="Z870" s="7"/>
      <c r="AA870" s="7"/>
      <c r="AB870" s="7"/>
      <c r="AC870" s="7"/>
      <c r="AD870" s="7"/>
      <c r="AE870" s="7"/>
      <c r="AF870" s="7"/>
      <c r="AG870" s="7"/>
      <c r="AH870" s="7"/>
      <c r="AI870" s="7"/>
      <c r="AJ870" s="45"/>
      <c r="AK870" s="46"/>
      <c r="AL870" s="7"/>
      <c r="AM870" s="7"/>
      <c r="AN870" s="7"/>
      <c r="AO870" s="7"/>
      <c r="AP870" s="45"/>
      <c r="AQ870" s="46"/>
      <c r="AR870" s="7"/>
      <c r="AS870" s="7"/>
      <c r="AT870" t="str">
        <f>VLOOKUP(A870,'Repeat TJ List'!A:A,1,FALSE)</f>
        <v>Eric Eadington</v>
      </c>
    </row>
    <row r="871" spans="1:46" ht="13">
      <c r="A871" s="7" t="s">
        <v>1865</v>
      </c>
      <c r="B871" s="78" t="str">
        <f t="shared" si="55"/>
        <v>Thomas</v>
      </c>
      <c r="C871" s="78" t="str">
        <f t="shared" si="56"/>
        <v>Rowan</v>
      </c>
      <c r="D871" s="78" t="str">
        <f t="shared" si="57"/>
        <v>rowanth</v>
      </c>
      <c r="E871" s="8">
        <v>41640</v>
      </c>
      <c r="F871" s="9" t="s">
        <v>157</v>
      </c>
      <c r="G871" s="9" t="s">
        <v>158</v>
      </c>
      <c r="H871" s="9" t="s">
        <v>330</v>
      </c>
      <c r="I871" s="9" t="s">
        <v>38</v>
      </c>
      <c r="J871" s="9" t="s">
        <v>39</v>
      </c>
      <c r="K871" s="9" t="s">
        <v>45</v>
      </c>
      <c r="L871" s="47" t="s">
        <v>572</v>
      </c>
      <c r="M871" s="9">
        <v>18</v>
      </c>
      <c r="N871" s="11">
        <v>43647</v>
      </c>
      <c r="O871" s="32">
        <f t="shared" si="58"/>
        <v>66</v>
      </c>
      <c r="P871" s="9">
        <v>656916</v>
      </c>
      <c r="Q871" s="9" t="s">
        <v>1866</v>
      </c>
      <c r="S871" s="9">
        <v>0</v>
      </c>
      <c r="T871" s="12">
        <v>0</v>
      </c>
      <c r="U871" s="9">
        <v>1</v>
      </c>
      <c r="V871">
        <f t="shared" si="0"/>
        <v>2014</v>
      </c>
      <c r="W871">
        <f t="shared" si="1"/>
        <v>1</v>
      </c>
      <c r="X871">
        <f t="shared" si="2"/>
        <v>1</v>
      </c>
      <c r="AJ871" s="13"/>
      <c r="AK871" s="14"/>
      <c r="AP871" s="13"/>
      <c r="AQ871" s="14"/>
      <c r="AT871" t="e">
        <f>VLOOKUP(A871,'Repeat TJ List'!A:A,1,FALSE)</f>
        <v>#N/A</v>
      </c>
    </row>
    <row r="872" spans="1:46" ht="13">
      <c r="A872" s="7" t="s">
        <v>1867</v>
      </c>
      <c r="B872" s="78" t="str">
        <f t="shared" si="55"/>
        <v>Tyler</v>
      </c>
      <c r="C872" s="78" t="str">
        <f t="shared" si="56"/>
        <v>Stirewalt</v>
      </c>
      <c r="D872" s="78" t="str">
        <f t="shared" si="57"/>
        <v>stirety</v>
      </c>
      <c r="E872" s="8">
        <v>41640</v>
      </c>
      <c r="F872" s="9" t="s">
        <v>73</v>
      </c>
      <c r="G872" s="9" t="s">
        <v>128</v>
      </c>
      <c r="H872" s="26" t="s">
        <v>37</v>
      </c>
      <c r="I872" s="9" t="s">
        <v>38</v>
      </c>
      <c r="J872" s="26" t="s">
        <v>39</v>
      </c>
      <c r="K872" s="9" t="s">
        <v>45</v>
      </c>
      <c r="L872" s="9" t="s">
        <v>218</v>
      </c>
      <c r="M872" s="9">
        <v>23</v>
      </c>
      <c r="N872" s="11">
        <v>42179</v>
      </c>
      <c r="O872" s="32">
        <f t="shared" si="58"/>
        <v>18</v>
      </c>
      <c r="P872" s="9">
        <v>642111</v>
      </c>
      <c r="Q872" s="9" t="s">
        <v>1868</v>
      </c>
      <c r="S872" s="9">
        <v>0</v>
      </c>
      <c r="T872" s="12">
        <v>0</v>
      </c>
      <c r="U872" s="32">
        <v>1</v>
      </c>
      <c r="V872">
        <f t="shared" si="0"/>
        <v>2014</v>
      </c>
      <c r="W872">
        <f t="shared" si="1"/>
        <v>1</v>
      </c>
      <c r="X872">
        <f t="shared" si="2"/>
        <v>1</v>
      </c>
      <c r="AJ872" s="13"/>
      <c r="AK872" s="14"/>
      <c r="AP872" s="13"/>
      <c r="AQ872" s="14"/>
      <c r="AT872" t="e">
        <f>VLOOKUP(A872,'Repeat TJ List'!A:A,1,FALSE)</f>
        <v>#N/A</v>
      </c>
    </row>
    <row r="873" spans="1:46" ht="13">
      <c r="A873" s="7" t="s">
        <v>1869</v>
      </c>
      <c r="B873" s="78" t="str">
        <f t="shared" si="55"/>
        <v>Mitch</v>
      </c>
      <c r="C873" s="78" t="str">
        <f t="shared" si="56"/>
        <v>Ragan</v>
      </c>
      <c r="D873" s="78" t="str">
        <f t="shared" si="57"/>
        <v>raganmi</v>
      </c>
      <c r="E873" s="15">
        <v>41640</v>
      </c>
      <c r="F873" s="9" t="s">
        <v>70</v>
      </c>
      <c r="G873" s="9" t="s">
        <v>158</v>
      </c>
      <c r="H873" s="9" t="s">
        <v>37</v>
      </c>
      <c r="I873" s="9" t="s">
        <v>38</v>
      </c>
      <c r="J873" s="9" t="s">
        <v>39</v>
      </c>
      <c r="K873" s="9" t="s">
        <v>207</v>
      </c>
      <c r="L873" s="9" t="s">
        <v>1870</v>
      </c>
      <c r="M873" s="9">
        <v>17</v>
      </c>
      <c r="N873" s="38">
        <v>43632</v>
      </c>
      <c r="O873" s="32">
        <f t="shared" si="58"/>
        <v>65</v>
      </c>
      <c r="P873" s="9">
        <v>687109</v>
      </c>
      <c r="Q873" s="9" t="s">
        <v>1871</v>
      </c>
      <c r="R873" s="7"/>
      <c r="S873" s="9">
        <v>0</v>
      </c>
      <c r="T873" s="12">
        <v>0</v>
      </c>
      <c r="U873" s="9">
        <v>1</v>
      </c>
      <c r="V873">
        <f t="shared" si="0"/>
        <v>2014</v>
      </c>
      <c r="W873">
        <f t="shared" si="1"/>
        <v>1</v>
      </c>
      <c r="X873">
        <f t="shared" si="2"/>
        <v>1</v>
      </c>
      <c r="AJ873" s="13"/>
      <c r="AK873" s="14"/>
      <c r="AP873" s="13"/>
      <c r="AQ873" s="14"/>
      <c r="AT873" t="e">
        <f>VLOOKUP(A873,'Repeat TJ List'!A:A,1,FALSE)</f>
        <v>#N/A</v>
      </c>
    </row>
    <row r="874" spans="1:46" ht="13">
      <c r="A874" s="7" t="s">
        <v>1872</v>
      </c>
      <c r="B874" s="78" t="str">
        <f t="shared" si="55"/>
        <v>Sean</v>
      </c>
      <c r="C874" s="78" t="str">
        <f t="shared" si="56"/>
        <v>Murphy</v>
      </c>
      <c r="D874" s="78" t="str">
        <f t="shared" si="57"/>
        <v>murphse</v>
      </c>
      <c r="E874" s="8">
        <v>41640</v>
      </c>
      <c r="F874" s="9" t="s">
        <v>178</v>
      </c>
      <c r="G874" s="9" t="s">
        <v>84</v>
      </c>
      <c r="H874" s="9" t="s">
        <v>37</v>
      </c>
      <c r="I874" s="9" t="s">
        <v>38</v>
      </c>
      <c r="J874" s="9" t="s">
        <v>39</v>
      </c>
      <c r="K874" s="9" t="s">
        <v>110</v>
      </c>
      <c r="L874" s="9" t="s">
        <v>1873</v>
      </c>
      <c r="M874" s="9">
        <v>25</v>
      </c>
      <c r="N874" s="26"/>
      <c r="O874" s="32" t="str">
        <f t="shared" si="58"/>
        <v/>
      </c>
      <c r="P874" s="9">
        <v>595340</v>
      </c>
      <c r="Q874" s="9" t="s">
        <v>1874</v>
      </c>
      <c r="R874" s="7"/>
      <c r="S874" s="9">
        <v>0</v>
      </c>
      <c r="T874" s="12">
        <v>0</v>
      </c>
      <c r="U874" s="32">
        <v>0</v>
      </c>
      <c r="V874">
        <f t="shared" si="0"/>
        <v>2014</v>
      </c>
      <c r="W874">
        <f t="shared" si="1"/>
        <v>1</v>
      </c>
      <c r="X874">
        <f t="shared" si="2"/>
        <v>1</v>
      </c>
      <c r="AJ874" s="13"/>
      <c r="AK874" s="14"/>
      <c r="AP874" s="13"/>
      <c r="AQ874" s="14"/>
      <c r="AT874" t="e">
        <f>VLOOKUP(A874,'Repeat TJ List'!A:A,1,FALSE)</f>
        <v>#N/A</v>
      </c>
    </row>
    <row r="875" spans="1:46" ht="13">
      <c r="A875" s="7" t="s">
        <v>241</v>
      </c>
      <c r="B875" s="78" t="str">
        <f t="shared" si="55"/>
        <v>Trevor</v>
      </c>
      <c r="C875" s="78" t="str">
        <f t="shared" si="56"/>
        <v>Bettencourt</v>
      </c>
      <c r="D875" s="78" t="str">
        <f t="shared" si="57"/>
        <v>bettetr</v>
      </c>
      <c r="E875" s="8">
        <v>41640</v>
      </c>
      <c r="F875" s="9" t="s">
        <v>124</v>
      </c>
      <c r="G875" s="9" t="s">
        <v>63</v>
      </c>
      <c r="H875" s="9" t="s">
        <v>37</v>
      </c>
      <c r="I875" s="9" t="s">
        <v>38</v>
      </c>
      <c r="J875" s="9" t="s">
        <v>39</v>
      </c>
      <c r="K875" s="9" t="s">
        <v>45</v>
      </c>
      <c r="L875" s="9" t="s">
        <v>242</v>
      </c>
      <c r="M875" s="9">
        <v>19</v>
      </c>
      <c r="N875" s="11">
        <v>42560</v>
      </c>
      <c r="O875" s="32">
        <f t="shared" si="58"/>
        <v>30</v>
      </c>
      <c r="P875" s="9">
        <v>670422</v>
      </c>
      <c r="Q875" s="9" t="s">
        <v>243</v>
      </c>
      <c r="R875" s="7"/>
      <c r="S875" s="9">
        <v>0</v>
      </c>
      <c r="T875" s="12">
        <v>0</v>
      </c>
      <c r="U875" s="9">
        <v>1</v>
      </c>
      <c r="V875">
        <f t="shared" si="0"/>
        <v>2014</v>
      </c>
      <c r="W875">
        <f t="shared" si="1"/>
        <v>1</v>
      </c>
      <c r="X875">
        <f t="shared" si="2"/>
        <v>1</v>
      </c>
      <c r="AJ875" s="13"/>
      <c r="AK875" s="14"/>
      <c r="AP875" s="13"/>
      <c r="AQ875" s="14"/>
      <c r="AT875" t="str">
        <f>VLOOKUP(A875,'Repeat TJ List'!A:A,1,FALSE)</f>
        <v>Trevor Bettencourt</v>
      </c>
    </row>
    <row r="876" spans="1:46" ht="13">
      <c r="A876" s="7" t="s">
        <v>1875</v>
      </c>
      <c r="B876" s="78" t="str">
        <f t="shared" si="55"/>
        <v>Ivan</v>
      </c>
      <c r="C876" s="78" t="str">
        <f t="shared" si="56"/>
        <v>Cespedes</v>
      </c>
      <c r="D876" s="78" t="str">
        <f t="shared" si="57"/>
        <v>cespeiv</v>
      </c>
      <c r="E876" s="8">
        <v>41640</v>
      </c>
      <c r="F876" s="9" t="s">
        <v>176</v>
      </c>
      <c r="G876" s="9" t="s">
        <v>158</v>
      </c>
      <c r="H876" s="9" t="s">
        <v>37</v>
      </c>
      <c r="I876" s="9" t="s">
        <v>38</v>
      </c>
      <c r="J876" s="9" t="s">
        <v>108</v>
      </c>
      <c r="K876" s="9"/>
      <c r="L876" s="9"/>
      <c r="M876" s="9">
        <v>19</v>
      </c>
      <c r="N876" s="38">
        <v>42545</v>
      </c>
      <c r="O876" s="32">
        <f t="shared" si="58"/>
        <v>30</v>
      </c>
      <c r="P876" s="9">
        <v>642619</v>
      </c>
      <c r="Q876" s="9" t="s">
        <v>1876</v>
      </c>
      <c r="R876" s="7"/>
      <c r="S876" s="9">
        <v>0</v>
      </c>
      <c r="T876" s="12">
        <v>0</v>
      </c>
      <c r="U876" s="32">
        <v>1</v>
      </c>
      <c r="V876">
        <f t="shared" si="0"/>
        <v>2014</v>
      </c>
      <c r="W876">
        <f t="shared" si="1"/>
        <v>1</v>
      </c>
      <c r="X876">
        <f t="shared" si="2"/>
        <v>1</v>
      </c>
      <c r="AJ876" s="13"/>
      <c r="AK876" s="14"/>
      <c r="AP876" s="13"/>
      <c r="AQ876" s="14"/>
      <c r="AT876" t="e">
        <f>VLOOKUP(A876,'Repeat TJ List'!A:A,1,FALSE)</f>
        <v>#N/A</v>
      </c>
    </row>
    <row r="877" spans="1:46" ht="13">
      <c r="A877" s="7" t="s">
        <v>1877</v>
      </c>
      <c r="B877" s="78" t="str">
        <f t="shared" si="55"/>
        <v>Art</v>
      </c>
      <c r="C877" s="78" t="str">
        <f t="shared" si="56"/>
        <v>Warren</v>
      </c>
      <c r="D877" s="78" t="str">
        <f t="shared" si="57"/>
        <v>warrear</v>
      </c>
      <c r="E877" s="8">
        <v>41640</v>
      </c>
      <c r="F877" s="9" t="s">
        <v>100</v>
      </c>
      <c r="G877" s="9" t="s">
        <v>63</v>
      </c>
      <c r="H877" s="9" t="s">
        <v>37</v>
      </c>
      <c r="I877" s="9" t="s">
        <v>38</v>
      </c>
      <c r="J877" s="9" t="s">
        <v>39</v>
      </c>
      <c r="K877" s="9" t="s">
        <v>253</v>
      </c>
      <c r="L877" s="9" t="s">
        <v>1878</v>
      </c>
      <c r="M877" s="9">
        <v>21</v>
      </c>
      <c r="N877" s="11">
        <v>42219</v>
      </c>
      <c r="O877" s="32">
        <f t="shared" si="58"/>
        <v>19</v>
      </c>
      <c r="P877" s="9">
        <v>605521</v>
      </c>
      <c r="Q877" s="9">
        <v>18251</v>
      </c>
      <c r="R877" s="7"/>
      <c r="S877" s="9">
        <v>0</v>
      </c>
      <c r="T877" s="12">
        <v>0</v>
      </c>
      <c r="U877" s="32">
        <v>1</v>
      </c>
      <c r="V877">
        <f t="shared" si="0"/>
        <v>2014</v>
      </c>
      <c r="W877">
        <f t="shared" si="1"/>
        <v>1</v>
      </c>
      <c r="X877">
        <f t="shared" si="2"/>
        <v>1</v>
      </c>
      <c r="AJ877" s="13"/>
      <c r="AK877" s="14"/>
      <c r="AP877" s="13"/>
      <c r="AQ877" s="14"/>
      <c r="AT877" t="e">
        <f>VLOOKUP(A877,'Repeat TJ List'!A:A,1,FALSE)</f>
        <v>#N/A</v>
      </c>
    </row>
    <row r="878" spans="1:46" ht="13">
      <c r="A878" s="7" t="s">
        <v>1879</v>
      </c>
      <c r="B878" s="78" t="str">
        <f t="shared" si="55"/>
        <v>Javier</v>
      </c>
      <c r="C878" s="78" t="str">
        <f t="shared" si="56"/>
        <v>Herrera</v>
      </c>
      <c r="D878" s="78" t="str">
        <f t="shared" si="57"/>
        <v>herreja</v>
      </c>
      <c r="E878" s="8">
        <v>41640</v>
      </c>
      <c r="F878" s="9" t="s">
        <v>78</v>
      </c>
      <c r="G878" s="9" t="s">
        <v>95</v>
      </c>
      <c r="H878" s="9" t="s">
        <v>131</v>
      </c>
      <c r="I878" s="9" t="s">
        <v>38</v>
      </c>
      <c r="J878" s="9" t="s">
        <v>150</v>
      </c>
      <c r="K878" s="9"/>
      <c r="L878" s="9"/>
      <c r="M878" s="9">
        <v>29</v>
      </c>
      <c r="N878" s="11"/>
      <c r="O878" s="32" t="str">
        <f t="shared" si="58"/>
        <v/>
      </c>
      <c r="P878" s="9">
        <v>464268</v>
      </c>
      <c r="Q878" s="9" t="s">
        <v>1880</v>
      </c>
      <c r="R878" s="7"/>
      <c r="S878" s="9">
        <v>0</v>
      </c>
      <c r="T878" s="12">
        <v>0</v>
      </c>
      <c r="U878" s="9">
        <v>0</v>
      </c>
      <c r="V878">
        <f t="shared" si="0"/>
        <v>2014</v>
      </c>
      <c r="W878">
        <f t="shared" si="1"/>
        <v>1</v>
      </c>
      <c r="X878">
        <f t="shared" si="2"/>
        <v>1</v>
      </c>
      <c r="AJ878" s="13"/>
      <c r="AK878" s="14"/>
      <c r="AP878" s="13"/>
      <c r="AQ878" s="14"/>
      <c r="AT878" t="str">
        <f>VLOOKUP(A878,'Repeat TJ List'!A:A,1,FALSE)</f>
        <v>Javier Herrera</v>
      </c>
    </row>
    <row r="879" spans="1:46" ht="13">
      <c r="A879" s="7" t="s">
        <v>1881</v>
      </c>
      <c r="B879" s="78" t="str">
        <f t="shared" si="55"/>
        <v>Tyler</v>
      </c>
      <c r="C879" s="78" t="str">
        <f t="shared" si="56"/>
        <v>Melling</v>
      </c>
      <c r="D879" s="78" t="str">
        <f t="shared" si="57"/>
        <v>mellity</v>
      </c>
      <c r="E879" s="8">
        <v>41640</v>
      </c>
      <c r="F879" s="9" t="s">
        <v>57</v>
      </c>
      <c r="G879" s="9" t="s">
        <v>91</v>
      </c>
      <c r="H879" s="9" t="s">
        <v>37</v>
      </c>
      <c r="I879" s="9" t="s">
        <v>53</v>
      </c>
      <c r="J879" s="9" t="s">
        <v>39</v>
      </c>
      <c r="K879" s="9" t="s">
        <v>253</v>
      </c>
      <c r="L879" s="9" t="s">
        <v>1882</v>
      </c>
      <c r="M879" s="9">
        <v>25</v>
      </c>
      <c r="N879" s="11">
        <v>42128</v>
      </c>
      <c r="O879" s="32">
        <f t="shared" si="58"/>
        <v>16</v>
      </c>
      <c r="P879" s="9">
        <v>607647</v>
      </c>
      <c r="Q879" s="9" t="s">
        <v>1883</v>
      </c>
      <c r="S879" s="9">
        <v>0</v>
      </c>
      <c r="T879" s="12">
        <v>0</v>
      </c>
      <c r="U879" s="9">
        <v>0</v>
      </c>
      <c r="V879">
        <f t="shared" si="0"/>
        <v>2014</v>
      </c>
      <c r="W879">
        <f t="shared" si="1"/>
        <v>1</v>
      </c>
      <c r="X879">
        <f t="shared" si="2"/>
        <v>1</v>
      </c>
      <c r="AJ879" s="13"/>
      <c r="AK879" s="14"/>
      <c r="AP879" s="13"/>
      <c r="AQ879" s="14"/>
      <c r="AT879" t="e">
        <f>VLOOKUP(A879,'Repeat TJ List'!A:A,1,FALSE)</f>
        <v>#N/A</v>
      </c>
    </row>
    <row r="880" spans="1:46" ht="13">
      <c r="A880" s="7" t="s">
        <v>1884</v>
      </c>
      <c r="B880" s="78" t="str">
        <f t="shared" si="55"/>
        <v>Justin</v>
      </c>
      <c r="C880" s="78" t="str">
        <f t="shared" si="56"/>
        <v>Watts</v>
      </c>
      <c r="D880" s="78" t="str">
        <f t="shared" si="57"/>
        <v>wattsju</v>
      </c>
      <c r="E880" s="8">
        <v>41640</v>
      </c>
      <c r="F880" s="9" t="s">
        <v>114</v>
      </c>
      <c r="G880" s="9" t="s">
        <v>63</v>
      </c>
      <c r="H880" s="9" t="s">
        <v>37</v>
      </c>
      <c r="I880" s="9" t="s">
        <v>38</v>
      </c>
      <c r="J880" s="9" t="s">
        <v>39</v>
      </c>
      <c r="K880" s="9" t="s">
        <v>253</v>
      </c>
      <c r="L880" s="9" t="s">
        <v>1668</v>
      </c>
      <c r="M880" s="9">
        <v>20</v>
      </c>
      <c r="N880" s="11">
        <v>42913</v>
      </c>
      <c r="O880" s="32">
        <f t="shared" si="58"/>
        <v>42</v>
      </c>
      <c r="P880" s="9">
        <v>677022</v>
      </c>
      <c r="Q880" s="9" t="s">
        <v>1885</v>
      </c>
      <c r="S880" s="9">
        <v>0</v>
      </c>
      <c r="T880" s="12">
        <v>0</v>
      </c>
      <c r="U880" s="9">
        <v>1</v>
      </c>
      <c r="V880">
        <f t="shared" si="0"/>
        <v>2014</v>
      </c>
      <c r="W880">
        <f t="shared" si="1"/>
        <v>1</v>
      </c>
      <c r="X880">
        <f t="shared" si="2"/>
        <v>1</v>
      </c>
      <c r="AJ880" s="13"/>
      <c r="AK880" s="14"/>
      <c r="AP880" s="13"/>
      <c r="AQ880" s="14"/>
      <c r="AT880" t="e">
        <f>VLOOKUP(A880,'Repeat TJ List'!A:A,1,FALSE)</f>
        <v>#N/A</v>
      </c>
    </row>
    <row r="881" spans="1:46" ht="13">
      <c r="A881" s="16" t="s">
        <v>1886</v>
      </c>
      <c r="B881" s="78" t="str">
        <f t="shared" si="55"/>
        <v>Pablo</v>
      </c>
      <c r="C881" s="78" t="str">
        <f t="shared" si="56"/>
        <v>Lopez</v>
      </c>
      <c r="D881" s="78" t="str">
        <f t="shared" si="57"/>
        <v>lopezpa</v>
      </c>
      <c r="E881" s="29">
        <v>41589</v>
      </c>
      <c r="F881" s="18" t="s">
        <v>100</v>
      </c>
      <c r="G881" s="18" t="s">
        <v>128</v>
      </c>
      <c r="H881" s="18" t="s">
        <v>37</v>
      </c>
      <c r="I881" s="18" t="s">
        <v>38</v>
      </c>
      <c r="J881" s="18" t="s">
        <v>150</v>
      </c>
      <c r="K881" s="18"/>
      <c r="L881" s="18"/>
      <c r="M881" s="18">
        <v>18</v>
      </c>
      <c r="N881" s="31">
        <v>42175</v>
      </c>
      <c r="O881" s="32">
        <f t="shared" si="58"/>
        <v>19</v>
      </c>
      <c r="P881" s="18">
        <v>641154</v>
      </c>
      <c r="Q881" s="18">
        <v>17085</v>
      </c>
      <c r="R881" s="23"/>
      <c r="S881" s="18">
        <v>0</v>
      </c>
      <c r="T881" s="20">
        <v>0</v>
      </c>
      <c r="U881" s="18">
        <v>1</v>
      </c>
      <c r="V881" s="21">
        <f t="shared" si="0"/>
        <v>2013</v>
      </c>
      <c r="W881" s="21">
        <f t="shared" si="1"/>
        <v>11</v>
      </c>
      <c r="X881" s="21">
        <f t="shared" si="2"/>
        <v>11</v>
      </c>
      <c r="Y881" s="23"/>
      <c r="Z881" s="23"/>
      <c r="AA881" s="23"/>
      <c r="AB881" s="23"/>
      <c r="AC881" s="23"/>
      <c r="AD881" s="23"/>
      <c r="AE881" s="23"/>
      <c r="AF881" s="23"/>
      <c r="AG881" s="23"/>
      <c r="AH881" s="23"/>
      <c r="AI881" s="23"/>
      <c r="AJ881" s="24"/>
      <c r="AK881" s="25"/>
      <c r="AL881" s="23"/>
      <c r="AM881" s="23"/>
      <c r="AN881" s="23"/>
      <c r="AO881" s="23"/>
      <c r="AP881" s="24"/>
      <c r="AQ881" s="25"/>
      <c r="AR881" s="23"/>
      <c r="AS881" s="23"/>
      <c r="AT881" t="e">
        <f>VLOOKUP(A881,'Repeat TJ List'!A:A,1,FALSE)</f>
        <v>#N/A</v>
      </c>
    </row>
    <row r="882" spans="1:46" ht="13">
      <c r="A882" s="7" t="s">
        <v>1887</v>
      </c>
      <c r="B882" s="78" t="str">
        <f t="shared" si="55"/>
        <v>Jeff</v>
      </c>
      <c r="C882" s="78" t="str">
        <f t="shared" si="56"/>
        <v>Johnson</v>
      </c>
      <c r="D882" s="78" t="str">
        <f t="shared" si="57"/>
        <v>johnsje</v>
      </c>
      <c r="E882" s="8">
        <v>41579</v>
      </c>
      <c r="F882" s="9" t="s">
        <v>234</v>
      </c>
      <c r="G882" s="9" t="s">
        <v>84</v>
      </c>
      <c r="H882" s="9" t="s">
        <v>37</v>
      </c>
      <c r="I882" s="9" t="s">
        <v>38</v>
      </c>
      <c r="J882" s="9" t="s">
        <v>39</v>
      </c>
      <c r="K882" s="9" t="s">
        <v>45</v>
      </c>
      <c r="L882" s="9" t="s">
        <v>784</v>
      </c>
      <c r="M882" s="9">
        <v>24</v>
      </c>
      <c r="N882" s="11">
        <v>42103</v>
      </c>
      <c r="O882" s="32">
        <f t="shared" si="58"/>
        <v>17</v>
      </c>
      <c r="P882" s="9">
        <v>607414</v>
      </c>
      <c r="Q882" s="9" t="s">
        <v>1888</v>
      </c>
      <c r="S882" s="9">
        <v>0</v>
      </c>
      <c r="T882" s="12">
        <v>0</v>
      </c>
      <c r="U882" s="32">
        <v>1</v>
      </c>
      <c r="V882">
        <f t="shared" si="0"/>
        <v>2013</v>
      </c>
      <c r="W882">
        <f t="shared" si="1"/>
        <v>11</v>
      </c>
      <c r="X882">
        <f t="shared" si="2"/>
        <v>1</v>
      </c>
      <c r="AJ882" s="13"/>
      <c r="AK882" s="14"/>
      <c r="AP882" s="13"/>
      <c r="AQ882" s="14"/>
      <c r="AT882" t="e">
        <f>VLOOKUP(A882,'Repeat TJ List'!A:A,1,FALSE)</f>
        <v>#N/A</v>
      </c>
    </row>
    <row r="883" spans="1:46" ht="13">
      <c r="A883" s="7" t="s">
        <v>1889</v>
      </c>
      <c r="B883" s="78" t="str">
        <f t="shared" si="55"/>
        <v>Mitchell</v>
      </c>
      <c r="C883" s="78" t="str">
        <f t="shared" si="56"/>
        <v>White</v>
      </c>
      <c r="D883" s="78" t="str">
        <f t="shared" si="57"/>
        <v>whitemi</v>
      </c>
      <c r="E883" s="8">
        <v>41579</v>
      </c>
      <c r="F883" s="9" t="s">
        <v>306</v>
      </c>
      <c r="G883" s="9" t="s">
        <v>158</v>
      </c>
      <c r="H883" s="9" t="s">
        <v>37</v>
      </c>
      <c r="I883" s="9" t="s">
        <v>38</v>
      </c>
      <c r="J883" s="9" t="s">
        <v>39</v>
      </c>
      <c r="K883" s="9" t="s">
        <v>45</v>
      </c>
      <c r="L883" s="9" t="s">
        <v>695</v>
      </c>
      <c r="M883" s="9">
        <v>18</v>
      </c>
      <c r="N883" s="11">
        <v>42556</v>
      </c>
      <c r="O883" s="32">
        <f t="shared" si="58"/>
        <v>32</v>
      </c>
      <c r="P883" s="9">
        <v>669952</v>
      </c>
      <c r="Q883" s="9" t="s">
        <v>1890</v>
      </c>
      <c r="R883" s="7"/>
      <c r="S883" s="9">
        <v>0</v>
      </c>
      <c r="T883" s="12">
        <v>0</v>
      </c>
      <c r="U883" s="32">
        <v>1</v>
      </c>
      <c r="V883">
        <f t="shared" si="0"/>
        <v>2013</v>
      </c>
      <c r="W883">
        <f t="shared" si="1"/>
        <v>11</v>
      </c>
      <c r="X883">
        <f t="shared" si="2"/>
        <v>1</v>
      </c>
      <c r="Y883" s="7"/>
      <c r="Z883" s="7"/>
      <c r="AA883" s="7"/>
      <c r="AB883" s="7"/>
      <c r="AC883" s="7"/>
      <c r="AD883" s="7"/>
      <c r="AE883" s="7"/>
      <c r="AF883" s="7"/>
      <c r="AG883" s="7"/>
      <c r="AH883" s="7"/>
      <c r="AI883" s="7"/>
      <c r="AJ883" s="45"/>
      <c r="AK883" s="46"/>
      <c r="AL883" s="7"/>
      <c r="AM883" s="7"/>
      <c r="AN883" s="7"/>
      <c r="AO883" s="7"/>
      <c r="AP883" s="45"/>
      <c r="AQ883" s="14"/>
      <c r="AT883" t="e">
        <f>VLOOKUP(A883,'Repeat TJ List'!A:A,1,FALSE)</f>
        <v>#N/A</v>
      </c>
    </row>
    <row r="884" spans="1:46" ht="13">
      <c r="A884" s="7" t="s">
        <v>1891</v>
      </c>
      <c r="B884" s="78" t="str">
        <f t="shared" si="55"/>
        <v>Matt</v>
      </c>
      <c r="C884" s="78" t="str">
        <f t="shared" si="56"/>
        <v>Harvey</v>
      </c>
      <c r="D884" s="78" t="str">
        <f t="shared" si="57"/>
        <v>harvema</v>
      </c>
      <c r="E884" s="8">
        <v>41569</v>
      </c>
      <c r="F884" s="9" t="s">
        <v>70</v>
      </c>
      <c r="G884" s="9" t="s">
        <v>36</v>
      </c>
      <c r="H884" s="26" t="s">
        <v>37</v>
      </c>
      <c r="I884" s="9" t="s">
        <v>38</v>
      </c>
      <c r="J884" s="26" t="s">
        <v>39</v>
      </c>
      <c r="K884" s="9" t="s">
        <v>96</v>
      </c>
      <c r="L884" s="9" t="s">
        <v>152</v>
      </c>
      <c r="M884" s="9">
        <v>24</v>
      </c>
      <c r="N884" s="11">
        <v>42103</v>
      </c>
      <c r="O884" s="32">
        <f t="shared" si="58"/>
        <v>18</v>
      </c>
      <c r="P884" s="9">
        <v>518774</v>
      </c>
      <c r="Q884" s="9">
        <v>11713</v>
      </c>
      <c r="R884" s="7" t="s">
        <v>139</v>
      </c>
      <c r="S884" s="9">
        <v>65</v>
      </c>
      <c r="T884" s="12">
        <v>374.66699999999997</v>
      </c>
      <c r="U884" s="32">
        <v>1</v>
      </c>
      <c r="V884">
        <f t="shared" si="0"/>
        <v>2013</v>
      </c>
      <c r="W884">
        <f t="shared" si="1"/>
        <v>10</v>
      </c>
      <c r="X884">
        <f t="shared" si="2"/>
        <v>22</v>
      </c>
      <c r="Y884" s="7"/>
      <c r="Z884" s="7"/>
      <c r="AA884" s="7"/>
      <c r="AB884" s="7"/>
      <c r="AC884" s="15">
        <v>42103</v>
      </c>
      <c r="AD884" s="7"/>
      <c r="AE884" s="7"/>
      <c r="AF884" s="7"/>
      <c r="AG884" s="7"/>
      <c r="AH884" s="7">
        <v>26</v>
      </c>
      <c r="AI884" s="7">
        <v>26</v>
      </c>
      <c r="AJ884" s="45">
        <v>178.333</v>
      </c>
      <c r="AK884" s="46">
        <v>0.23200000000000001</v>
      </c>
      <c r="AL884" s="7">
        <v>64</v>
      </c>
      <c r="AM884" s="7">
        <v>53</v>
      </c>
      <c r="AN884" s="7">
        <v>16</v>
      </c>
      <c r="AO884" s="7">
        <v>16</v>
      </c>
      <c r="AP884" s="45">
        <v>105.333</v>
      </c>
      <c r="AQ884" s="14"/>
      <c r="AT884" t="e">
        <f>VLOOKUP(A884,'Repeat TJ List'!A:A,1,FALSE)</f>
        <v>#N/A</v>
      </c>
    </row>
    <row r="885" spans="1:46" ht="13">
      <c r="A885" s="7" t="s">
        <v>1892</v>
      </c>
      <c r="B885" s="78" t="str">
        <f t="shared" si="55"/>
        <v>Tyler</v>
      </c>
      <c r="C885" s="78" t="str">
        <f t="shared" si="56"/>
        <v>Nevin</v>
      </c>
      <c r="D885" s="78" t="str">
        <f t="shared" si="57"/>
        <v>nevinty</v>
      </c>
      <c r="E885" s="8">
        <v>41565</v>
      </c>
      <c r="F885" s="9" t="s">
        <v>44</v>
      </c>
      <c r="G885" s="9" t="s">
        <v>158</v>
      </c>
      <c r="H885" s="9" t="s">
        <v>149</v>
      </c>
      <c r="I885" s="9" t="s">
        <v>38</v>
      </c>
      <c r="J885" s="9" t="s">
        <v>39</v>
      </c>
      <c r="K885" s="9" t="s">
        <v>45</v>
      </c>
      <c r="L885" s="9"/>
      <c r="M885" s="9">
        <v>18</v>
      </c>
      <c r="N885" s="11">
        <v>42177</v>
      </c>
      <c r="O885" s="32">
        <f t="shared" si="58"/>
        <v>20</v>
      </c>
      <c r="P885" s="9">
        <v>663527</v>
      </c>
      <c r="Q885" s="9" t="s">
        <v>1893</v>
      </c>
      <c r="R885" s="7"/>
      <c r="S885" s="9">
        <v>0</v>
      </c>
      <c r="T885" s="12">
        <v>0</v>
      </c>
      <c r="U885" s="32">
        <v>1</v>
      </c>
      <c r="V885">
        <f t="shared" si="0"/>
        <v>2013</v>
      </c>
      <c r="W885">
        <f t="shared" si="1"/>
        <v>10</v>
      </c>
      <c r="X885">
        <f t="shared" si="2"/>
        <v>18</v>
      </c>
      <c r="AJ885" s="13"/>
      <c r="AK885" s="14"/>
      <c r="AP885" s="13"/>
      <c r="AQ885" s="14"/>
      <c r="AT885" t="e">
        <f>VLOOKUP(A885,'Repeat TJ List'!A:A,1,FALSE)</f>
        <v>#N/A</v>
      </c>
    </row>
    <row r="886" spans="1:46" ht="13">
      <c r="A886" s="7" t="s">
        <v>1894</v>
      </c>
      <c r="B886" s="78" t="str">
        <f t="shared" si="55"/>
        <v>Dustin</v>
      </c>
      <c r="C886" s="78" t="str">
        <f t="shared" si="56"/>
        <v>Hurlbutt</v>
      </c>
      <c r="D886" s="78" t="str">
        <f t="shared" si="57"/>
        <v>hurlbdu</v>
      </c>
      <c r="E886" s="8">
        <v>41555</v>
      </c>
      <c r="F886" s="9" t="s">
        <v>178</v>
      </c>
      <c r="G886" s="9" t="s">
        <v>63</v>
      </c>
      <c r="H886" s="9" t="s">
        <v>37</v>
      </c>
      <c r="I886" s="9" t="s">
        <v>38</v>
      </c>
      <c r="J886" s="9" t="s">
        <v>39</v>
      </c>
      <c r="K886" s="9" t="s">
        <v>88</v>
      </c>
      <c r="L886" s="9" t="s">
        <v>1499</v>
      </c>
      <c r="M886" s="9">
        <v>20</v>
      </c>
      <c r="N886" s="11">
        <v>42177</v>
      </c>
      <c r="O886" s="32">
        <f t="shared" si="58"/>
        <v>20</v>
      </c>
      <c r="P886" s="9">
        <v>664955</v>
      </c>
      <c r="Q886" s="9" t="s">
        <v>1895</v>
      </c>
      <c r="R886" s="7"/>
      <c r="S886" s="9">
        <v>0</v>
      </c>
      <c r="T886" s="12">
        <v>0</v>
      </c>
      <c r="U886" s="32">
        <v>1</v>
      </c>
      <c r="V886">
        <f t="shared" si="0"/>
        <v>2013</v>
      </c>
      <c r="W886">
        <f t="shared" si="1"/>
        <v>10</v>
      </c>
      <c r="X886">
        <f t="shared" si="2"/>
        <v>8</v>
      </c>
      <c r="AJ886" s="13"/>
      <c r="AK886" s="14"/>
      <c r="AP886" s="13"/>
      <c r="AQ886" s="14"/>
      <c r="AT886" t="e">
        <f>VLOOKUP(A886,'Repeat TJ List'!A:A,1,FALSE)</f>
        <v>#N/A</v>
      </c>
    </row>
    <row r="887" spans="1:46" ht="13">
      <c r="A887" s="7" t="s">
        <v>1896</v>
      </c>
      <c r="B887" s="78" t="str">
        <f t="shared" si="55"/>
        <v>Andrew</v>
      </c>
      <c r="C887" s="78" t="str">
        <f t="shared" si="56"/>
        <v>Knapp</v>
      </c>
      <c r="D887" s="78" t="str">
        <f t="shared" si="57"/>
        <v>knappan</v>
      </c>
      <c r="E887" s="8">
        <v>41551</v>
      </c>
      <c r="F887" s="9" t="s">
        <v>124</v>
      </c>
      <c r="G887" s="9" t="s">
        <v>165</v>
      </c>
      <c r="H887" s="32" t="s">
        <v>330</v>
      </c>
      <c r="I887" s="9" t="s">
        <v>38</v>
      </c>
      <c r="J887" s="26" t="s">
        <v>39</v>
      </c>
      <c r="K887" s="9" t="s">
        <v>45</v>
      </c>
      <c r="L887" s="9" t="s">
        <v>809</v>
      </c>
      <c r="M887" s="9">
        <v>21</v>
      </c>
      <c r="N887" s="11">
        <v>41766</v>
      </c>
      <c r="O887" s="32">
        <f t="shared" si="58"/>
        <v>7</v>
      </c>
      <c r="P887" s="9">
        <v>595284</v>
      </c>
      <c r="Q887" s="9">
        <v>14942</v>
      </c>
      <c r="R887" s="7" t="s">
        <v>98</v>
      </c>
      <c r="S887" s="9">
        <v>56</v>
      </c>
      <c r="T887" s="12">
        <v>204</v>
      </c>
      <c r="U887" s="32">
        <v>1</v>
      </c>
      <c r="V887">
        <f t="shared" si="0"/>
        <v>2013</v>
      </c>
      <c r="W887">
        <f t="shared" si="1"/>
        <v>10</v>
      </c>
      <c r="X887">
        <f t="shared" si="2"/>
        <v>4</v>
      </c>
      <c r="AJ887" s="13"/>
      <c r="AK887" s="14"/>
      <c r="AP887" s="13"/>
      <c r="AQ887" s="14"/>
      <c r="AT887" t="e">
        <f>VLOOKUP(A887,'Repeat TJ List'!A:A,1,FALSE)</f>
        <v>#N/A</v>
      </c>
    </row>
    <row r="888" spans="1:46" ht="13">
      <c r="A888" s="7" t="s">
        <v>1897</v>
      </c>
      <c r="B888" s="78" t="str">
        <f t="shared" si="55"/>
        <v>Colin</v>
      </c>
      <c r="C888" s="78" t="str">
        <f t="shared" si="56"/>
        <v>Rodgers</v>
      </c>
      <c r="D888" s="78" t="str">
        <f t="shared" si="57"/>
        <v>rodgeco</v>
      </c>
      <c r="E888" s="8">
        <v>41548</v>
      </c>
      <c r="F888" s="9" t="s">
        <v>329</v>
      </c>
      <c r="G888" s="9" t="s">
        <v>115</v>
      </c>
      <c r="H888" s="9" t="s">
        <v>37</v>
      </c>
      <c r="I888" s="9" t="s">
        <v>53</v>
      </c>
      <c r="J888" s="9" t="s">
        <v>39</v>
      </c>
      <c r="K888" s="9" t="s">
        <v>575</v>
      </c>
      <c r="L888" s="9"/>
      <c r="M888" s="9">
        <v>19</v>
      </c>
      <c r="N888" s="11">
        <v>42106</v>
      </c>
      <c r="O888" s="32">
        <f t="shared" si="58"/>
        <v>18</v>
      </c>
      <c r="P888" s="9">
        <v>621331</v>
      </c>
      <c r="Q888" s="9" t="s">
        <v>1898</v>
      </c>
      <c r="R888" s="7"/>
      <c r="S888" s="9">
        <v>0</v>
      </c>
      <c r="T888" s="12">
        <v>0</v>
      </c>
      <c r="U888" s="32">
        <v>1</v>
      </c>
      <c r="V888">
        <f t="shared" si="0"/>
        <v>2013</v>
      </c>
      <c r="W888">
        <f t="shared" si="1"/>
        <v>10</v>
      </c>
      <c r="X888">
        <f t="shared" si="2"/>
        <v>1</v>
      </c>
      <c r="AJ888" s="13"/>
      <c r="AK888" s="14"/>
      <c r="AP888" s="13"/>
      <c r="AQ888" s="14"/>
      <c r="AT888" t="e">
        <f>VLOOKUP(A888,'Repeat TJ List'!A:A,1,FALSE)</f>
        <v>#N/A</v>
      </c>
    </row>
    <row r="889" spans="1:46" ht="13">
      <c r="A889" s="7" t="s">
        <v>1899</v>
      </c>
      <c r="B889" s="78" t="str">
        <f t="shared" si="55"/>
        <v>Raudel</v>
      </c>
      <c r="C889" s="78" t="str">
        <f t="shared" si="56"/>
        <v>Lazo</v>
      </c>
      <c r="D889" s="78" t="str">
        <f t="shared" si="57"/>
        <v>lazora</v>
      </c>
      <c r="E889" s="8">
        <v>41548</v>
      </c>
      <c r="F889" s="9" t="s">
        <v>157</v>
      </c>
      <c r="G889" s="9" t="s">
        <v>84</v>
      </c>
      <c r="H889" s="9" t="s">
        <v>37</v>
      </c>
      <c r="I889" s="9" t="s">
        <v>53</v>
      </c>
      <c r="J889" s="9" t="s">
        <v>817</v>
      </c>
      <c r="K889" s="9"/>
      <c r="L889" s="9"/>
      <c r="M889" s="9">
        <v>24</v>
      </c>
      <c r="N889" s="38">
        <v>42174</v>
      </c>
      <c r="O889" s="32">
        <f t="shared" si="58"/>
        <v>21</v>
      </c>
      <c r="P889" s="9">
        <v>612272</v>
      </c>
      <c r="Q889" s="9">
        <v>14077</v>
      </c>
      <c r="R889" s="7"/>
      <c r="S889" s="9">
        <v>7</v>
      </c>
      <c r="T889" s="12">
        <v>5.6669999999999998</v>
      </c>
      <c r="U889" s="32">
        <v>1</v>
      </c>
      <c r="V889">
        <f t="shared" si="0"/>
        <v>2013</v>
      </c>
      <c r="W889">
        <f t="shared" si="1"/>
        <v>10</v>
      </c>
      <c r="X889">
        <f t="shared" si="2"/>
        <v>1</v>
      </c>
      <c r="AJ889" s="13"/>
      <c r="AK889" s="14"/>
      <c r="AP889" s="13"/>
      <c r="AQ889" s="14"/>
      <c r="AT889" t="e">
        <f>VLOOKUP(A889,'Repeat TJ List'!A:A,1,FALSE)</f>
        <v>#N/A</v>
      </c>
    </row>
    <row r="890" spans="1:46" ht="13">
      <c r="A890" s="7" t="s">
        <v>1900</v>
      </c>
      <c r="B890" s="78" t="str">
        <f t="shared" si="55"/>
        <v>Matt</v>
      </c>
      <c r="C890" s="78" t="str">
        <f t="shared" si="56"/>
        <v>Reynolds</v>
      </c>
      <c r="D890" s="78" t="str">
        <f t="shared" si="57"/>
        <v>reynoma</v>
      </c>
      <c r="E890" s="8">
        <v>41541</v>
      </c>
      <c r="F890" s="9" t="s">
        <v>323</v>
      </c>
      <c r="G890" s="9" t="s">
        <v>36</v>
      </c>
      <c r="H890" s="26" t="s">
        <v>37</v>
      </c>
      <c r="I890" s="9" t="s">
        <v>53</v>
      </c>
      <c r="J890" s="26" t="s">
        <v>39</v>
      </c>
      <c r="K890" s="9" t="s">
        <v>141</v>
      </c>
      <c r="L890" s="9" t="s">
        <v>1901</v>
      </c>
      <c r="M890" s="9">
        <v>28</v>
      </c>
      <c r="N890" s="11">
        <v>42239</v>
      </c>
      <c r="O890" s="32">
        <f t="shared" si="58"/>
        <v>23</v>
      </c>
      <c r="P890" s="9">
        <v>519186</v>
      </c>
      <c r="Q890" s="9">
        <v>8887</v>
      </c>
      <c r="R890" s="7" t="s">
        <v>139</v>
      </c>
      <c r="S890" s="9">
        <v>26</v>
      </c>
      <c r="T890" s="12">
        <v>19.667000000000002</v>
      </c>
      <c r="U890" s="32">
        <v>1</v>
      </c>
      <c r="V890">
        <f t="shared" si="0"/>
        <v>2013</v>
      </c>
      <c r="W890">
        <f t="shared" si="1"/>
        <v>9</v>
      </c>
      <c r="X890">
        <f t="shared" si="2"/>
        <v>24</v>
      </c>
      <c r="AJ890" s="13"/>
      <c r="AK890" s="14"/>
      <c r="AP890" s="13"/>
      <c r="AQ890" s="14"/>
      <c r="AT890" t="e">
        <f>VLOOKUP(A890,'Repeat TJ List'!A:A,1,FALSE)</f>
        <v>#N/A</v>
      </c>
    </row>
    <row r="891" spans="1:46" ht="13">
      <c r="A891" s="7" t="s">
        <v>1902</v>
      </c>
      <c r="B891" s="78" t="str">
        <f t="shared" si="55"/>
        <v>Rafael</v>
      </c>
      <c r="C891" s="78" t="str">
        <f t="shared" si="56"/>
        <v>Betancourt</v>
      </c>
      <c r="D891" s="78" t="str">
        <f t="shared" si="57"/>
        <v>betanra</v>
      </c>
      <c r="E891" s="8">
        <v>41534</v>
      </c>
      <c r="F891" s="9" t="s">
        <v>44</v>
      </c>
      <c r="G891" s="9" t="s">
        <v>36</v>
      </c>
      <c r="H891" s="26" t="s">
        <v>37</v>
      </c>
      <c r="I891" s="9" t="s">
        <v>38</v>
      </c>
      <c r="J891" s="32" t="s">
        <v>150</v>
      </c>
      <c r="K891" s="26"/>
      <c r="L891" s="26"/>
      <c r="M891" s="9">
        <v>38</v>
      </c>
      <c r="N891" s="11">
        <v>42100</v>
      </c>
      <c r="O891" s="32">
        <f t="shared" si="58"/>
        <v>19</v>
      </c>
      <c r="P891" s="9">
        <v>429783</v>
      </c>
      <c r="Q891" s="9">
        <v>177</v>
      </c>
      <c r="R891" s="7" t="s">
        <v>139</v>
      </c>
      <c r="S891" s="9">
        <v>45</v>
      </c>
      <c r="T891" s="12">
        <v>39.332999999999998</v>
      </c>
      <c r="U891" s="32">
        <v>0</v>
      </c>
      <c r="V891">
        <f t="shared" si="0"/>
        <v>2013</v>
      </c>
      <c r="W891">
        <f t="shared" si="1"/>
        <v>9</v>
      </c>
      <c r="X891">
        <f t="shared" si="2"/>
        <v>17</v>
      </c>
      <c r="AJ891" s="13"/>
      <c r="AK891" s="14"/>
      <c r="AP891" s="13"/>
      <c r="AQ891" s="14"/>
      <c r="AT891" t="e">
        <f>VLOOKUP(A891,'Repeat TJ List'!A:A,1,FALSE)</f>
        <v>#N/A</v>
      </c>
    </row>
    <row r="892" spans="1:46" ht="13">
      <c r="A892" s="7" t="s">
        <v>1903</v>
      </c>
      <c r="B892" s="78" t="str">
        <f t="shared" si="55"/>
        <v>J.T.</v>
      </c>
      <c r="C892" s="78" t="str">
        <f t="shared" si="56"/>
        <v>Chargois</v>
      </c>
      <c r="D892" s="78" t="str">
        <f t="shared" si="57"/>
        <v>chargj.</v>
      </c>
      <c r="E892" s="8">
        <v>41534</v>
      </c>
      <c r="F892" s="9" t="s">
        <v>73</v>
      </c>
      <c r="G892" s="9" t="s">
        <v>128</v>
      </c>
      <c r="H892" s="26" t="s">
        <v>37</v>
      </c>
      <c r="I892" s="9" t="s">
        <v>38</v>
      </c>
      <c r="J892" s="26" t="s">
        <v>39</v>
      </c>
      <c r="K892" s="9" t="s">
        <v>575</v>
      </c>
      <c r="L892" s="9" t="s">
        <v>566</v>
      </c>
      <c r="M892" s="9">
        <v>22</v>
      </c>
      <c r="N892" s="11">
        <v>42104</v>
      </c>
      <c r="O892" s="32">
        <f t="shared" si="58"/>
        <v>19</v>
      </c>
      <c r="P892" s="9">
        <v>608638</v>
      </c>
      <c r="Q892" s="9">
        <v>13767</v>
      </c>
      <c r="S892" s="9">
        <v>25</v>
      </c>
      <c r="T892" s="12">
        <v>23</v>
      </c>
      <c r="U892" s="32">
        <v>1</v>
      </c>
      <c r="V892">
        <f t="shared" si="0"/>
        <v>2013</v>
      </c>
      <c r="W892">
        <f t="shared" si="1"/>
        <v>9</v>
      </c>
      <c r="X892">
        <f t="shared" si="2"/>
        <v>17</v>
      </c>
      <c r="AJ892" s="13"/>
      <c r="AK892" s="14"/>
      <c r="AP892" s="13"/>
      <c r="AQ892" s="14"/>
      <c r="AT892" t="e">
        <f>VLOOKUP(A892,'Repeat TJ List'!A:A,1,FALSE)</f>
        <v>#N/A</v>
      </c>
    </row>
    <row r="893" spans="1:46" ht="13">
      <c r="A893" s="7" t="s">
        <v>1904</v>
      </c>
      <c r="B893" s="78" t="str">
        <f t="shared" si="55"/>
        <v>Josh</v>
      </c>
      <c r="C893" s="78" t="str">
        <f t="shared" si="56"/>
        <v>Mueller</v>
      </c>
      <c r="D893" s="78" t="str">
        <f t="shared" si="57"/>
        <v>muelljo</v>
      </c>
      <c r="E893" s="8">
        <v>41528</v>
      </c>
      <c r="F893" s="9" t="s">
        <v>44</v>
      </c>
      <c r="G893" s="9" t="s">
        <v>84</v>
      </c>
      <c r="H893" s="26" t="s">
        <v>37</v>
      </c>
      <c r="I893" s="9" t="s">
        <v>38</v>
      </c>
      <c r="J893" s="26" t="s">
        <v>39</v>
      </c>
      <c r="K893" s="9" t="s">
        <v>141</v>
      </c>
      <c r="L893" s="9" t="s">
        <v>1905</v>
      </c>
      <c r="M893" s="9">
        <v>24</v>
      </c>
      <c r="N893" s="11">
        <v>41820</v>
      </c>
      <c r="O893" s="32">
        <f t="shared" si="58"/>
        <v>10</v>
      </c>
      <c r="P893" s="9">
        <v>592573</v>
      </c>
      <c r="Q893" s="9" t="s">
        <v>1906</v>
      </c>
      <c r="S893" s="9">
        <v>0</v>
      </c>
      <c r="T893" s="12">
        <v>0</v>
      </c>
      <c r="U893" s="9">
        <v>0</v>
      </c>
      <c r="V893">
        <f t="shared" si="0"/>
        <v>2013</v>
      </c>
      <c r="W893">
        <f t="shared" si="1"/>
        <v>9</v>
      </c>
      <c r="X893">
        <f t="shared" si="2"/>
        <v>11</v>
      </c>
      <c r="AJ893" s="13"/>
      <c r="AK893" s="14"/>
      <c r="AP893" s="13"/>
      <c r="AQ893" s="14"/>
      <c r="AT893" t="e">
        <f>VLOOKUP(A893,'Repeat TJ List'!A:A,1,FALSE)</f>
        <v>#N/A</v>
      </c>
    </row>
    <row r="894" spans="1:46" ht="13">
      <c r="A894" s="7" t="s">
        <v>1907</v>
      </c>
      <c r="B894" s="78" t="str">
        <f t="shared" si="55"/>
        <v>Brooks</v>
      </c>
      <c r="C894" s="78" t="str">
        <f t="shared" si="56"/>
        <v>Pounders</v>
      </c>
      <c r="D894" s="78" t="str">
        <f t="shared" si="57"/>
        <v>poundbr</v>
      </c>
      <c r="E894" s="8">
        <v>41528</v>
      </c>
      <c r="F894" s="9" t="s">
        <v>329</v>
      </c>
      <c r="G894" s="9" t="s">
        <v>84</v>
      </c>
      <c r="H894" s="9" t="s">
        <v>37</v>
      </c>
      <c r="I894" s="9" t="s">
        <v>38</v>
      </c>
      <c r="J894" s="9" t="s">
        <v>39</v>
      </c>
      <c r="K894" s="9" t="s">
        <v>45</v>
      </c>
      <c r="L894" s="9"/>
      <c r="M894" s="9">
        <v>22</v>
      </c>
      <c r="N894" s="11">
        <v>42216</v>
      </c>
      <c r="O894" s="32">
        <f t="shared" si="58"/>
        <v>23</v>
      </c>
      <c r="P894" s="9">
        <v>572044</v>
      </c>
      <c r="Q894" s="9">
        <v>10387</v>
      </c>
      <c r="S894" s="9">
        <v>24</v>
      </c>
      <c r="T894" s="12">
        <v>23</v>
      </c>
      <c r="U894" s="32">
        <v>1</v>
      </c>
      <c r="V894">
        <f t="shared" si="0"/>
        <v>2013</v>
      </c>
      <c r="W894">
        <f t="shared" si="1"/>
        <v>9</v>
      </c>
      <c r="X894">
        <f t="shared" si="2"/>
        <v>11</v>
      </c>
      <c r="AJ894" s="13"/>
      <c r="AK894" s="14"/>
      <c r="AP894" s="13"/>
      <c r="AQ894" s="14"/>
      <c r="AT894" t="e">
        <f>VLOOKUP(A894,'Repeat TJ List'!A:A,1,FALSE)</f>
        <v>#N/A</v>
      </c>
    </row>
    <row r="895" spans="1:46" ht="13">
      <c r="A895" s="7" t="s">
        <v>1908</v>
      </c>
      <c r="B895" s="78" t="str">
        <f t="shared" si="55"/>
        <v>Gabe</v>
      </c>
      <c r="C895" s="78" t="str">
        <f t="shared" si="56"/>
        <v>Speier</v>
      </c>
      <c r="D895" s="78" t="str">
        <f t="shared" si="57"/>
        <v>speiega</v>
      </c>
      <c r="E895" s="8">
        <v>41518</v>
      </c>
      <c r="F895" s="9" t="s">
        <v>67</v>
      </c>
      <c r="G895" s="9" t="s">
        <v>128</v>
      </c>
      <c r="H895" s="26" t="s">
        <v>37</v>
      </c>
      <c r="I895" s="9" t="s">
        <v>38</v>
      </c>
      <c r="J895" s="26" t="s">
        <v>39</v>
      </c>
      <c r="K895" s="9" t="s">
        <v>45</v>
      </c>
      <c r="L895" s="9"/>
      <c r="M895" s="9">
        <v>18</v>
      </c>
      <c r="N895" s="11">
        <v>41830</v>
      </c>
      <c r="O895" s="32">
        <f t="shared" si="58"/>
        <v>10</v>
      </c>
      <c r="P895" s="9">
        <v>642100</v>
      </c>
      <c r="Q895" s="9">
        <v>17170</v>
      </c>
      <c r="S895" s="9">
        <v>0</v>
      </c>
      <c r="T895" s="12">
        <v>0</v>
      </c>
      <c r="U895" s="32">
        <v>1</v>
      </c>
      <c r="V895">
        <f t="shared" si="0"/>
        <v>2013</v>
      </c>
      <c r="W895">
        <f t="shared" si="1"/>
        <v>9</v>
      </c>
      <c r="X895">
        <f t="shared" si="2"/>
        <v>1</v>
      </c>
      <c r="AJ895" s="13"/>
      <c r="AK895" s="14"/>
      <c r="AP895" s="13"/>
      <c r="AQ895" s="14"/>
      <c r="AT895" t="e">
        <f>VLOOKUP(A895,'Repeat TJ List'!A:A,1,FALSE)</f>
        <v>#N/A</v>
      </c>
    </row>
    <row r="896" spans="1:46" ht="13">
      <c r="A896" s="7" t="s">
        <v>1626</v>
      </c>
      <c r="B896" s="78" t="str">
        <f t="shared" si="55"/>
        <v>Jeremy</v>
      </c>
      <c r="C896" s="78" t="str">
        <f t="shared" si="56"/>
        <v>Hefner</v>
      </c>
      <c r="D896" s="78" t="str">
        <f t="shared" si="57"/>
        <v>hefneje</v>
      </c>
      <c r="E896" s="8">
        <v>41514</v>
      </c>
      <c r="F896" s="9" t="s">
        <v>70</v>
      </c>
      <c r="G896" s="9" t="s">
        <v>36</v>
      </c>
      <c r="H896" s="26" t="s">
        <v>37</v>
      </c>
      <c r="I896" s="9" t="s">
        <v>38</v>
      </c>
      <c r="J896" s="26" t="s">
        <v>39</v>
      </c>
      <c r="K896" s="9" t="s">
        <v>122</v>
      </c>
      <c r="L896" s="9" t="s">
        <v>1627</v>
      </c>
      <c r="M896" s="9">
        <v>27</v>
      </c>
      <c r="N896" s="26"/>
      <c r="O896" s="32" t="str">
        <f t="shared" si="58"/>
        <v/>
      </c>
      <c r="P896" s="9">
        <v>458550</v>
      </c>
      <c r="Q896" s="9">
        <v>1989</v>
      </c>
      <c r="R896" s="7" t="s">
        <v>71</v>
      </c>
      <c r="S896" s="9">
        <v>0</v>
      </c>
      <c r="T896" s="40">
        <v>0</v>
      </c>
      <c r="U896" s="32">
        <v>0</v>
      </c>
      <c r="V896">
        <f t="shared" si="0"/>
        <v>2013</v>
      </c>
      <c r="W896">
        <f t="shared" si="1"/>
        <v>8</v>
      </c>
      <c r="X896">
        <f t="shared" si="2"/>
        <v>28</v>
      </c>
      <c r="Y896" s="15">
        <v>41687</v>
      </c>
      <c r="Z896" s="15">
        <v>41800</v>
      </c>
      <c r="AB896" s="15">
        <v>41824</v>
      </c>
      <c r="AC896" s="15">
        <v>41832</v>
      </c>
      <c r="AD896" s="15">
        <v>41857</v>
      </c>
      <c r="AE896" s="7" t="s">
        <v>1024</v>
      </c>
      <c r="AJ896" s="13"/>
      <c r="AK896" s="14"/>
      <c r="AP896" s="13"/>
      <c r="AQ896" s="14"/>
      <c r="AT896" t="str">
        <f>VLOOKUP(A896,'Repeat TJ List'!A:A,1,FALSE)</f>
        <v>Jeremy Hefner</v>
      </c>
    </row>
    <row r="897" spans="1:46" ht="13">
      <c r="A897" s="7" t="s">
        <v>1909</v>
      </c>
      <c r="B897" s="78" t="str">
        <f t="shared" si="55"/>
        <v>Luis</v>
      </c>
      <c r="C897" s="78" t="str">
        <f t="shared" si="56"/>
        <v>Merejo</v>
      </c>
      <c r="D897" s="78" t="str">
        <f t="shared" si="57"/>
        <v>merejlu</v>
      </c>
      <c r="E897" s="8">
        <v>41487</v>
      </c>
      <c r="F897" s="9" t="s">
        <v>340</v>
      </c>
      <c r="G897" s="9" t="s">
        <v>128</v>
      </c>
      <c r="H897" s="9" t="s">
        <v>37</v>
      </c>
      <c r="I897" s="9" t="s">
        <v>53</v>
      </c>
      <c r="J897" s="9" t="s">
        <v>108</v>
      </c>
      <c r="K897" s="9"/>
      <c r="L897" s="9"/>
      <c r="M897" s="9">
        <v>18</v>
      </c>
      <c r="N897" s="26"/>
      <c r="O897" s="32" t="str">
        <f t="shared" si="58"/>
        <v/>
      </c>
      <c r="P897" s="9">
        <v>623909</v>
      </c>
      <c r="Q897" s="9" t="s">
        <v>1910</v>
      </c>
      <c r="S897" s="9">
        <v>0</v>
      </c>
      <c r="T897" s="12">
        <v>0</v>
      </c>
      <c r="U897" s="9">
        <v>0</v>
      </c>
      <c r="V897">
        <f t="shared" si="0"/>
        <v>2013</v>
      </c>
      <c r="W897">
        <f t="shared" si="1"/>
        <v>8</v>
      </c>
      <c r="X897">
        <f t="shared" si="2"/>
        <v>1</v>
      </c>
      <c r="AJ897" s="13"/>
      <c r="AK897" s="14"/>
      <c r="AP897" s="13"/>
      <c r="AQ897" s="14"/>
      <c r="AT897" t="e">
        <f>VLOOKUP(A897,'Repeat TJ List'!A:A,1,FALSE)</f>
        <v>#N/A</v>
      </c>
    </row>
    <row r="898" spans="1:46" ht="13">
      <c r="A898" s="7" t="s">
        <v>1911</v>
      </c>
      <c r="B898" s="78" t="str">
        <f t="shared" si="55"/>
        <v>Andy</v>
      </c>
      <c r="C898" s="78" t="str">
        <f t="shared" si="56"/>
        <v>Loomis</v>
      </c>
      <c r="D898" s="78" t="str">
        <f t="shared" si="57"/>
        <v>loomian</v>
      </c>
      <c r="E898" s="8">
        <v>41487</v>
      </c>
      <c r="F898" s="9" t="s">
        <v>52</v>
      </c>
      <c r="G898" s="9" t="s">
        <v>84</v>
      </c>
      <c r="H898" s="26" t="s">
        <v>37</v>
      </c>
      <c r="I898" s="9" t="s">
        <v>53</v>
      </c>
      <c r="J898" s="26" t="s">
        <v>39</v>
      </c>
      <c r="K898" s="9" t="s">
        <v>198</v>
      </c>
      <c r="L898" s="9" t="s">
        <v>1912</v>
      </c>
      <c r="M898" s="9">
        <v>27</v>
      </c>
      <c r="N898" s="26"/>
      <c r="O898" s="32" t="str">
        <f t="shared" si="58"/>
        <v/>
      </c>
      <c r="P898" s="9">
        <v>543463</v>
      </c>
      <c r="Q898" s="9" t="s">
        <v>1913</v>
      </c>
      <c r="S898" s="9">
        <v>0</v>
      </c>
      <c r="T898" s="12">
        <v>0</v>
      </c>
      <c r="U898" s="9">
        <v>0</v>
      </c>
      <c r="V898">
        <f t="shared" si="0"/>
        <v>2013</v>
      </c>
      <c r="W898">
        <f t="shared" si="1"/>
        <v>8</v>
      </c>
      <c r="X898">
        <f t="shared" si="2"/>
        <v>1</v>
      </c>
      <c r="AJ898" s="13"/>
      <c r="AK898" s="14"/>
      <c r="AP898" s="13"/>
      <c r="AQ898" s="14"/>
      <c r="AT898" t="e">
        <f>VLOOKUP(A898,'Repeat TJ List'!A:A,1,FALSE)</f>
        <v>#N/A</v>
      </c>
    </row>
    <row r="899" spans="1:46" ht="13">
      <c r="A899" s="7" t="s">
        <v>1914</v>
      </c>
      <c r="B899" s="78" t="str">
        <f t="shared" ref="B899:B962" si="59">LEFT(A899,SEARCH(" ",A899,1)-1)</f>
        <v>Bobby</v>
      </c>
      <c r="C899" s="78" t="str">
        <f t="shared" ref="C899:C962" si="60">MID(A899,SEARCH(" ",A899,1)+1,LEN(A899))</f>
        <v>Bundy</v>
      </c>
      <c r="D899" s="78" t="str">
        <f t="shared" ref="D899:D962" si="61">LEFT(LOWER((C899)),5)&amp;LEFT(LOWER(B899),2)</f>
        <v>bundybo</v>
      </c>
      <c r="E899" s="8">
        <v>41487</v>
      </c>
      <c r="F899" s="9" t="s">
        <v>52</v>
      </c>
      <c r="G899" s="9" t="s">
        <v>84</v>
      </c>
      <c r="H899" s="26" t="s">
        <v>37</v>
      </c>
      <c r="I899" s="9" t="s">
        <v>38</v>
      </c>
      <c r="J899" s="26" t="s">
        <v>39</v>
      </c>
      <c r="K899" s="9" t="s">
        <v>122</v>
      </c>
      <c r="L899" s="9"/>
      <c r="M899" s="9">
        <v>23</v>
      </c>
      <c r="N899" s="11">
        <v>42103</v>
      </c>
      <c r="O899" s="32">
        <f t="shared" si="58"/>
        <v>20</v>
      </c>
      <c r="P899" s="9">
        <v>542989</v>
      </c>
      <c r="Q899" s="9" t="s">
        <v>1915</v>
      </c>
      <c r="S899" s="9">
        <v>0</v>
      </c>
      <c r="T899" s="12">
        <v>0</v>
      </c>
      <c r="U899" s="32">
        <v>1</v>
      </c>
      <c r="V899">
        <f t="shared" si="0"/>
        <v>2013</v>
      </c>
      <c r="W899">
        <f t="shared" si="1"/>
        <v>8</v>
      </c>
      <c r="X899">
        <f t="shared" si="2"/>
        <v>1</v>
      </c>
      <c r="AJ899" s="13"/>
      <c r="AK899" s="14"/>
      <c r="AP899" s="13"/>
      <c r="AQ899" s="14"/>
      <c r="AT899" t="e">
        <f>VLOOKUP(A899,'Repeat TJ List'!A:A,1,FALSE)</f>
        <v>#N/A</v>
      </c>
    </row>
    <row r="900" spans="1:46" ht="13">
      <c r="A900" s="7" t="s">
        <v>1916</v>
      </c>
      <c r="B900" s="78" t="str">
        <f t="shared" si="59"/>
        <v>Brandon</v>
      </c>
      <c r="C900" s="78" t="str">
        <f t="shared" si="60"/>
        <v>Brennan</v>
      </c>
      <c r="D900" s="78" t="str">
        <f t="shared" si="61"/>
        <v>brennbr</v>
      </c>
      <c r="E900" s="8">
        <v>41487</v>
      </c>
      <c r="F900" s="9" t="s">
        <v>62</v>
      </c>
      <c r="G900" s="9" t="s">
        <v>115</v>
      </c>
      <c r="H900" s="9" t="s">
        <v>37</v>
      </c>
      <c r="I900" s="9" t="s">
        <v>38</v>
      </c>
      <c r="J900" s="9" t="s">
        <v>39</v>
      </c>
      <c r="K900" s="9" t="s">
        <v>45</v>
      </c>
      <c r="L900" s="9" t="s">
        <v>1917</v>
      </c>
      <c r="M900" s="9">
        <v>21</v>
      </c>
      <c r="N900" s="11">
        <v>41836</v>
      </c>
      <c r="O900" s="32">
        <f t="shared" si="58"/>
        <v>11</v>
      </c>
      <c r="P900" s="9">
        <v>592165</v>
      </c>
      <c r="Q900" s="9">
        <v>13527</v>
      </c>
      <c r="S900" s="9">
        <v>0</v>
      </c>
      <c r="T900" s="12">
        <v>0</v>
      </c>
      <c r="U900" s="32">
        <v>1</v>
      </c>
      <c r="V900">
        <f t="shared" si="0"/>
        <v>2013</v>
      </c>
      <c r="W900">
        <f t="shared" si="1"/>
        <v>8</v>
      </c>
      <c r="X900">
        <f t="shared" si="2"/>
        <v>1</v>
      </c>
      <c r="AJ900" s="13"/>
      <c r="AK900" s="14"/>
      <c r="AP900" s="13"/>
      <c r="AQ900" s="14"/>
      <c r="AT900" t="e">
        <f>VLOOKUP(A900,'Repeat TJ List'!A:A,1,FALSE)</f>
        <v>#N/A</v>
      </c>
    </row>
    <row r="901" spans="1:46" ht="13">
      <c r="A901" s="7" t="s">
        <v>1918</v>
      </c>
      <c r="B901" s="78" t="str">
        <f t="shared" si="59"/>
        <v>Pat</v>
      </c>
      <c r="C901" s="78" t="str">
        <f t="shared" si="60"/>
        <v>Misch</v>
      </c>
      <c r="D901" s="78" t="str">
        <f t="shared" si="61"/>
        <v>mischpa</v>
      </c>
      <c r="E901" s="8">
        <v>41487</v>
      </c>
      <c r="F901" s="9" t="s">
        <v>87</v>
      </c>
      <c r="G901" s="9" t="s">
        <v>95</v>
      </c>
      <c r="H901" s="9" t="s">
        <v>37</v>
      </c>
      <c r="I901" s="9" t="s">
        <v>53</v>
      </c>
      <c r="J901" s="9" t="s">
        <v>39</v>
      </c>
      <c r="K901" s="9" t="s">
        <v>141</v>
      </c>
      <c r="L901" s="9" t="s">
        <v>1919</v>
      </c>
      <c r="M901" s="9">
        <v>31</v>
      </c>
      <c r="N901" s="11">
        <v>42117</v>
      </c>
      <c r="O901" s="32">
        <f t="shared" si="58"/>
        <v>21</v>
      </c>
      <c r="P901" s="9">
        <v>435619</v>
      </c>
      <c r="Q901" s="9">
        <v>5909</v>
      </c>
      <c r="S901" s="9">
        <v>0</v>
      </c>
      <c r="T901" s="12">
        <v>0</v>
      </c>
      <c r="U901" s="9">
        <v>0</v>
      </c>
      <c r="V901">
        <f t="shared" si="0"/>
        <v>2013</v>
      </c>
      <c r="W901">
        <f t="shared" si="1"/>
        <v>8</v>
      </c>
      <c r="X901">
        <f t="shared" si="2"/>
        <v>1</v>
      </c>
      <c r="AJ901" s="13"/>
      <c r="AK901" s="14"/>
      <c r="AP901" s="13"/>
      <c r="AQ901" s="14"/>
      <c r="AT901" t="e">
        <f>VLOOKUP(A901,'Repeat TJ List'!A:A,1,FALSE)</f>
        <v>#N/A</v>
      </c>
    </row>
    <row r="902" spans="1:46" ht="13">
      <c r="A902" s="7" t="s">
        <v>1920</v>
      </c>
      <c r="B902" s="78" t="str">
        <f t="shared" si="59"/>
        <v>Austin</v>
      </c>
      <c r="C902" s="78" t="str">
        <f t="shared" si="60"/>
        <v>Wood</v>
      </c>
      <c r="D902" s="78" t="str">
        <f t="shared" si="61"/>
        <v>woodau</v>
      </c>
      <c r="E902" s="8">
        <v>41487</v>
      </c>
      <c r="F902" s="9" t="s">
        <v>35</v>
      </c>
      <c r="G902" s="9" t="s">
        <v>128</v>
      </c>
      <c r="H902" s="9" t="s">
        <v>37</v>
      </c>
      <c r="I902" s="9" t="s">
        <v>38</v>
      </c>
      <c r="J902" s="9" t="s">
        <v>39</v>
      </c>
      <c r="K902" s="9" t="s">
        <v>58</v>
      </c>
      <c r="L902" s="9" t="s">
        <v>1921</v>
      </c>
      <c r="M902" s="9">
        <v>22</v>
      </c>
      <c r="N902" s="11">
        <v>41837</v>
      </c>
      <c r="O902" s="32">
        <f t="shared" si="58"/>
        <v>12</v>
      </c>
      <c r="P902" s="9">
        <v>596211</v>
      </c>
      <c r="Q902" s="9" t="s">
        <v>1922</v>
      </c>
      <c r="S902" s="9">
        <v>0</v>
      </c>
      <c r="T902" s="12">
        <v>0</v>
      </c>
      <c r="U902" s="32">
        <v>1</v>
      </c>
      <c r="V902">
        <f t="shared" si="0"/>
        <v>2013</v>
      </c>
      <c r="W902">
        <f t="shared" si="1"/>
        <v>8</v>
      </c>
      <c r="X902">
        <f t="shared" si="2"/>
        <v>1</v>
      </c>
      <c r="AJ902" s="13"/>
      <c r="AK902" s="14"/>
      <c r="AP902" s="13"/>
      <c r="AQ902" s="14"/>
      <c r="AT902" t="e">
        <f>VLOOKUP(A902,'Repeat TJ List'!A:A,1,FALSE)</f>
        <v>#N/A</v>
      </c>
    </row>
    <row r="903" spans="1:46" ht="13">
      <c r="A903" s="7" t="s">
        <v>1923</v>
      </c>
      <c r="B903" s="78" t="str">
        <f t="shared" si="59"/>
        <v>Tom</v>
      </c>
      <c r="C903" s="78" t="str">
        <f t="shared" si="60"/>
        <v>Stuifbergen</v>
      </c>
      <c r="D903" s="78" t="str">
        <f t="shared" si="61"/>
        <v>stuifto</v>
      </c>
      <c r="E903" s="8">
        <v>41487</v>
      </c>
      <c r="F903" s="9" t="s">
        <v>73</v>
      </c>
      <c r="G903" s="9" t="s">
        <v>84</v>
      </c>
      <c r="H903" s="26" t="s">
        <v>37</v>
      </c>
      <c r="I903" s="9" t="s">
        <v>38</v>
      </c>
      <c r="J903" s="32" t="s">
        <v>378</v>
      </c>
      <c r="K903" s="26"/>
      <c r="L903" s="26"/>
      <c r="M903" s="9">
        <v>24</v>
      </c>
      <c r="N903" s="26"/>
      <c r="O903" s="32" t="str">
        <f t="shared" si="58"/>
        <v/>
      </c>
      <c r="P903" s="9">
        <v>521232</v>
      </c>
      <c r="Q903" s="9" t="s">
        <v>1924</v>
      </c>
      <c r="S903" s="9">
        <v>0</v>
      </c>
      <c r="T903" s="12">
        <v>0</v>
      </c>
      <c r="U903" s="9">
        <v>0</v>
      </c>
      <c r="V903">
        <f t="shared" si="0"/>
        <v>2013</v>
      </c>
      <c r="W903">
        <f t="shared" si="1"/>
        <v>8</v>
      </c>
      <c r="X903">
        <f t="shared" si="2"/>
        <v>1</v>
      </c>
      <c r="AJ903" s="13"/>
      <c r="AK903" s="14"/>
      <c r="AP903" s="13"/>
      <c r="AQ903" s="14"/>
      <c r="AT903" t="e">
        <f>VLOOKUP(A903,'Repeat TJ List'!A:A,1,FALSE)</f>
        <v>#N/A</v>
      </c>
    </row>
    <row r="904" spans="1:46" ht="13">
      <c r="A904" s="7" t="s">
        <v>1925</v>
      </c>
      <c r="B904" s="78" t="str">
        <f t="shared" si="59"/>
        <v>Alec</v>
      </c>
      <c r="C904" s="78" t="str">
        <f t="shared" si="60"/>
        <v>Mills</v>
      </c>
      <c r="D904" s="78" t="str">
        <f t="shared" si="61"/>
        <v>millsal</v>
      </c>
      <c r="E904" s="8">
        <v>41486</v>
      </c>
      <c r="F904" s="9" t="s">
        <v>329</v>
      </c>
      <c r="G904" s="9" t="s">
        <v>115</v>
      </c>
      <c r="H904" s="9" t="s">
        <v>37</v>
      </c>
      <c r="I904" s="9" t="s">
        <v>38</v>
      </c>
      <c r="J904" s="9" t="s">
        <v>39</v>
      </c>
      <c r="K904" s="9" t="s">
        <v>312</v>
      </c>
      <c r="L904" s="9" t="s">
        <v>312</v>
      </c>
      <c r="M904" s="9">
        <v>21</v>
      </c>
      <c r="N904" s="11">
        <v>41843</v>
      </c>
      <c r="O904" s="32">
        <f t="shared" si="58"/>
        <v>12</v>
      </c>
      <c r="P904" s="9">
        <v>621219</v>
      </c>
      <c r="Q904" s="9">
        <v>13834</v>
      </c>
      <c r="R904" s="7"/>
      <c r="S904" s="9">
        <v>3</v>
      </c>
      <c r="T904" s="12">
        <v>3.3330000000000002</v>
      </c>
      <c r="U904" s="32">
        <v>1</v>
      </c>
      <c r="V904">
        <f t="shared" si="0"/>
        <v>2013</v>
      </c>
      <c r="W904">
        <f t="shared" si="1"/>
        <v>7</v>
      </c>
      <c r="X904">
        <f t="shared" si="2"/>
        <v>31</v>
      </c>
      <c r="Y904" s="7"/>
      <c r="Z904" s="7"/>
      <c r="AA904" s="7"/>
      <c r="AB904" s="7"/>
      <c r="AC904" s="7"/>
      <c r="AD904" s="7"/>
      <c r="AE904" s="7"/>
      <c r="AF904" s="7"/>
      <c r="AG904" s="7"/>
      <c r="AH904" s="7"/>
      <c r="AI904" s="7"/>
      <c r="AJ904" s="45"/>
      <c r="AK904" s="46"/>
      <c r="AL904" s="7"/>
      <c r="AM904" s="7"/>
      <c r="AN904" s="7"/>
      <c r="AO904" s="7"/>
      <c r="AP904" s="45"/>
      <c r="AQ904" s="46"/>
      <c r="AR904" s="7"/>
      <c r="AS904" s="7"/>
      <c r="AT904" t="e">
        <f>VLOOKUP(A904,'Repeat TJ List'!A:A,1,FALSE)</f>
        <v>#N/A</v>
      </c>
    </row>
    <row r="905" spans="1:46" ht="13">
      <c r="A905" s="7" t="s">
        <v>1926</v>
      </c>
      <c r="B905" s="78" t="str">
        <f t="shared" si="59"/>
        <v>Jason</v>
      </c>
      <c r="C905" s="78" t="str">
        <f t="shared" si="60"/>
        <v>Marquis</v>
      </c>
      <c r="D905" s="78" t="str">
        <f t="shared" si="61"/>
        <v>marquja</v>
      </c>
      <c r="E905" s="8">
        <v>41485</v>
      </c>
      <c r="F905" s="9" t="s">
        <v>48</v>
      </c>
      <c r="G905" s="9" t="s">
        <v>36</v>
      </c>
      <c r="H905" s="26" t="s">
        <v>37</v>
      </c>
      <c r="I905" s="9" t="s">
        <v>38</v>
      </c>
      <c r="J905" s="26" t="s">
        <v>39</v>
      </c>
      <c r="K905" s="9" t="s">
        <v>101</v>
      </c>
      <c r="L905" s="9"/>
      <c r="M905" s="9">
        <v>34</v>
      </c>
      <c r="N905" s="11">
        <v>42104</v>
      </c>
      <c r="O905" s="32">
        <f t="shared" si="58"/>
        <v>20</v>
      </c>
      <c r="P905" s="9">
        <v>150302</v>
      </c>
      <c r="Q905" s="9">
        <v>105</v>
      </c>
      <c r="R905" s="7" t="s">
        <v>191</v>
      </c>
      <c r="S905" s="9">
        <v>9</v>
      </c>
      <c r="T905" s="12">
        <v>47.332999999999998</v>
      </c>
      <c r="U905" s="9">
        <v>0</v>
      </c>
      <c r="V905">
        <f t="shared" si="0"/>
        <v>2013</v>
      </c>
      <c r="W905">
        <f t="shared" si="1"/>
        <v>7</v>
      </c>
      <c r="X905">
        <f t="shared" si="2"/>
        <v>30</v>
      </c>
      <c r="Y905" s="7"/>
      <c r="Z905" s="7"/>
      <c r="AA905" s="7"/>
      <c r="AB905" s="7"/>
      <c r="AC905" s="15">
        <v>41811</v>
      </c>
      <c r="AD905" s="7"/>
      <c r="AE905" s="7"/>
      <c r="AF905" s="7"/>
      <c r="AG905" s="7"/>
      <c r="AH905" s="7">
        <v>20</v>
      </c>
      <c r="AI905" s="7">
        <v>20</v>
      </c>
      <c r="AJ905" s="45">
        <v>117.667</v>
      </c>
      <c r="AK905" s="46">
        <v>8.0000000000000002E-3</v>
      </c>
      <c r="AL905" s="7">
        <v>115</v>
      </c>
      <c r="AM905" s="7">
        <v>153</v>
      </c>
      <c r="AN905" s="7">
        <v>9</v>
      </c>
      <c r="AO905" s="7">
        <v>9</v>
      </c>
      <c r="AP905" s="45">
        <v>47.332999999999998</v>
      </c>
      <c r="AQ905" s="46">
        <v>0.106</v>
      </c>
      <c r="AR905" s="7">
        <v>167</v>
      </c>
      <c r="AS905" s="7">
        <v>134</v>
      </c>
      <c r="AT905" t="e">
        <f>VLOOKUP(A905,'Repeat TJ List'!A:A,1,FALSE)</f>
        <v>#N/A</v>
      </c>
    </row>
    <row r="906" spans="1:46" ht="13">
      <c r="A906" s="7" t="s">
        <v>1927</v>
      </c>
      <c r="B906" s="78" t="str">
        <f t="shared" si="59"/>
        <v>Roberto</v>
      </c>
      <c r="C906" s="78" t="str">
        <f t="shared" si="60"/>
        <v>Osuna</v>
      </c>
      <c r="D906" s="78" t="str">
        <f t="shared" si="61"/>
        <v>osunaro</v>
      </c>
      <c r="E906" s="8">
        <v>41485</v>
      </c>
      <c r="F906" s="9" t="s">
        <v>114</v>
      </c>
      <c r="G906" s="9" t="s">
        <v>115</v>
      </c>
      <c r="H906" s="26" t="s">
        <v>37</v>
      </c>
      <c r="I906" s="9" t="s">
        <v>38</v>
      </c>
      <c r="J906" s="32" t="s">
        <v>82</v>
      </c>
      <c r="K906" s="26"/>
      <c r="L906" s="26"/>
      <c r="M906" s="9">
        <v>18</v>
      </c>
      <c r="N906" s="11">
        <v>41852</v>
      </c>
      <c r="O906" s="32">
        <f t="shared" si="58"/>
        <v>12</v>
      </c>
      <c r="P906" s="9">
        <v>532077</v>
      </c>
      <c r="Q906" s="9">
        <v>13764</v>
      </c>
      <c r="S906" s="9">
        <v>206</v>
      </c>
      <c r="T906" s="12">
        <v>207.667</v>
      </c>
      <c r="U906" s="32">
        <v>1</v>
      </c>
      <c r="V906">
        <f t="shared" si="0"/>
        <v>2013</v>
      </c>
      <c r="W906">
        <f t="shared" si="1"/>
        <v>7</v>
      </c>
      <c r="X906">
        <f t="shared" si="2"/>
        <v>30</v>
      </c>
      <c r="AJ906" s="13"/>
      <c r="AK906" s="14"/>
      <c r="AP906" s="13"/>
      <c r="AQ906" s="14"/>
      <c r="AT906" t="e">
        <f>VLOOKUP(A906,'Repeat TJ List'!A:A,1,FALSE)</f>
        <v>#N/A</v>
      </c>
    </row>
    <row r="907" spans="1:46" ht="13">
      <c r="A907" s="7" t="s">
        <v>1928</v>
      </c>
      <c r="B907" s="78" t="str">
        <f t="shared" si="59"/>
        <v>Taylor</v>
      </c>
      <c r="C907" s="78" t="str">
        <f t="shared" si="60"/>
        <v>Guerrieri</v>
      </c>
      <c r="D907" s="78" t="str">
        <f t="shared" si="61"/>
        <v>guerrta</v>
      </c>
      <c r="E907" s="8">
        <v>41479</v>
      </c>
      <c r="F907" s="9" t="s">
        <v>257</v>
      </c>
      <c r="G907" s="9" t="s">
        <v>115</v>
      </c>
      <c r="H907" s="26" t="s">
        <v>37</v>
      </c>
      <c r="I907" s="9" t="s">
        <v>38</v>
      </c>
      <c r="J907" s="26" t="s">
        <v>39</v>
      </c>
      <c r="K907" s="9" t="s">
        <v>415</v>
      </c>
      <c r="L907" s="9"/>
      <c r="M907" s="9">
        <v>20</v>
      </c>
      <c r="N907" s="11">
        <v>42142</v>
      </c>
      <c r="O907" s="32">
        <f t="shared" si="58"/>
        <v>22</v>
      </c>
      <c r="P907" s="9">
        <v>605260</v>
      </c>
      <c r="Q907" s="9">
        <v>13616</v>
      </c>
      <c r="R907" s="7" t="s">
        <v>139</v>
      </c>
      <c r="S907" s="9">
        <v>0</v>
      </c>
      <c r="T907" s="12">
        <v>0</v>
      </c>
      <c r="U907" s="32">
        <v>1</v>
      </c>
      <c r="V907">
        <f t="shared" si="0"/>
        <v>2013</v>
      </c>
      <c r="W907">
        <f t="shared" si="1"/>
        <v>7</v>
      </c>
      <c r="X907">
        <f t="shared" si="2"/>
        <v>24</v>
      </c>
      <c r="AJ907" s="13"/>
      <c r="AK907" s="14"/>
      <c r="AP907" s="13"/>
      <c r="AQ907" s="14"/>
      <c r="AT907" t="e">
        <f>VLOOKUP(A907,'Repeat TJ List'!A:A,1,FALSE)</f>
        <v>#N/A</v>
      </c>
    </row>
    <row r="908" spans="1:46" ht="13">
      <c r="A908" s="7" t="s">
        <v>1929</v>
      </c>
      <c r="B908" s="78" t="str">
        <f t="shared" si="59"/>
        <v>David</v>
      </c>
      <c r="C908" s="78" t="str">
        <f t="shared" si="60"/>
        <v>Paulino</v>
      </c>
      <c r="D908" s="78" t="str">
        <f t="shared" si="61"/>
        <v>paulida</v>
      </c>
      <c r="E908" s="8">
        <v>41475</v>
      </c>
      <c r="F908" s="9" t="s">
        <v>87</v>
      </c>
      <c r="G908" s="9" t="s">
        <v>128</v>
      </c>
      <c r="H908" s="26" t="s">
        <v>37</v>
      </c>
      <c r="I908" s="9" t="s">
        <v>38</v>
      </c>
      <c r="J908" s="9" t="s">
        <v>108</v>
      </c>
      <c r="K908" s="26"/>
      <c r="L908" s="26"/>
      <c r="M908" s="9">
        <v>19</v>
      </c>
      <c r="N908" s="11">
        <v>42175</v>
      </c>
      <c r="O908" s="32">
        <f t="shared" si="58"/>
        <v>23</v>
      </c>
      <c r="P908" s="9">
        <v>600944</v>
      </c>
      <c r="Q908" s="9">
        <v>17418</v>
      </c>
      <c r="S908" s="9">
        <v>9</v>
      </c>
      <c r="T908" s="12">
        <v>36</v>
      </c>
      <c r="U908" s="32">
        <v>1</v>
      </c>
      <c r="V908">
        <f t="shared" si="0"/>
        <v>2013</v>
      </c>
      <c r="W908">
        <f t="shared" si="1"/>
        <v>7</v>
      </c>
      <c r="X908">
        <f t="shared" si="2"/>
        <v>20</v>
      </c>
      <c r="AJ908" s="13"/>
      <c r="AK908" s="14"/>
      <c r="AP908" s="13"/>
      <c r="AQ908" s="14"/>
      <c r="AT908" t="e">
        <f>VLOOKUP(A908,'Repeat TJ List'!A:A,1,FALSE)</f>
        <v>#N/A</v>
      </c>
    </row>
    <row r="909" spans="1:46" ht="13">
      <c r="A909" s="7" t="s">
        <v>1930</v>
      </c>
      <c r="B909" s="78" t="str">
        <f t="shared" si="59"/>
        <v>Stephen</v>
      </c>
      <c r="C909" s="78" t="str">
        <f t="shared" si="60"/>
        <v>Bruno</v>
      </c>
      <c r="D909" s="78" t="str">
        <f t="shared" si="61"/>
        <v>brunost</v>
      </c>
      <c r="E909" s="8">
        <v>41473</v>
      </c>
      <c r="F909" s="9" t="s">
        <v>164</v>
      </c>
      <c r="G909" s="9" t="s">
        <v>91</v>
      </c>
      <c r="H909" s="32" t="s">
        <v>736</v>
      </c>
      <c r="I909" s="9" t="s">
        <v>38</v>
      </c>
      <c r="J909" s="26" t="s">
        <v>39</v>
      </c>
      <c r="K909" s="9" t="s">
        <v>277</v>
      </c>
      <c r="L909" s="9" t="s">
        <v>302</v>
      </c>
      <c r="M909" s="9">
        <v>22</v>
      </c>
      <c r="N909" s="11">
        <v>41732</v>
      </c>
      <c r="O909" s="32">
        <f t="shared" si="58"/>
        <v>9</v>
      </c>
      <c r="P909" s="9">
        <v>572738</v>
      </c>
      <c r="Q909" s="9" t="s">
        <v>1931</v>
      </c>
      <c r="S909" s="9">
        <v>0</v>
      </c>
      <c r="T909" s="12">
        <v>0</v>
      </c>
      <c r="U909" s="32">
        <v>1</v>
      </c>
      <c r="V909">
        <f t="shared" si="0"/>
        <v>2013</v>
      </c>
      <c r="W909">
        <f t="shared" si="1"/>
        <v>7</v>
      </c>
      <c r="X909">
        <f t="shared" si="2"/>
        <v>18</v>
      </c>
      <c r="AJ909" s="13"/>
      <c r="AK909" s="14"/>
      <c r="AP909" s="13"/>
      <c r="AQ909" s="14"/>
      <c r="AT909" t="e">
        <f>VLOOKUP(A909,'Repeat TJ List'!A:A,1,FALSE)</f>
        <v>#N/A</v>
      </c>
    </row>
    <row r="910" spans="1:46" ht="13">
      <c r="A910" s="7" t="s">
        <v>1932</v>
      </c>
      <c r="B910" s="78" t="str">
        <f t="shared" si="59"/>
        <v>Matt</v>
      </c>
      <c r="C910" s="78" t="str">
        <f t="shared" si="60"/>
        <v>Strahm</v>
      </c>
      <c r="D910" s="78" t="str">
        <f t="shared" si="61"/>
        <v>strahma</v>
      </c>
      <c r="E910" s="8">
        <v>41466</v>
      </c>
      <c r="F910" s="9" t="s">
        <v>329</v>
      </c>
      <c r="G910" s="9" t="s">
        <v>128</v>
      </c>
      <c r="H910" s="9" t="s">
        <v>37</v>
      </c>
      <c r="I910" s="9" t="s">
        <v>53</v>
      </c>
      <c r="J910" s="9" t="s">
        <v>39</v>
      </c>
      <c r="K910" s="9" t="s">
        <v>1933</v>
      </c>
      <c r="L910" s="9" t="s">
        <v>1934</v>
      </c>
      <c r="M910" s="9">
        <v>21</v>
      </c>
      <c r="N910" s="11">
        <v>41842</v>
      </c>
      <c r="O910" s="32">
        <f t="shared" si="58"/>
        <v>12</v>
      </c>
      <c r="P910" s="9">
        <v>621381</v>
      </c>
      <c r="Q910" s="9">
        <v>13799</v>
      </c>
      <c r="R910" s="7" t="s">
        <v>1935</v>
      </c>
      <c r="S910" s="9">
        <v>45</v>
      </c>
      <c r="T910" s="12">
        <v>56.667000000000002</v>
      </c>
      <c r="U910" s="32">
        <v>1</v>
      </c>
      <c r="V910">
        <f t="shared" si="0"/>
        <v>2013</v>
      </c>
      <c r="W910">
        <f t="shared" si="1"/>
        <v>7</v>
      </c>
      <c r="X910">
        <f t="shared" si="2"/>
        <v>11</v>
      </c>
      <c r="AJ910" s="13"/>
      <c r="AK910" s="14"/>
      <c r="AP910" s="13"/>
      <c r="AQ910" s="14"/>
      <c r="AT910" t="e">
        <f>VLOOKUP(A910,'Repeat TJ List'!A:A,1,FALSE)</f>
        <v>#N/A</v>
      </c>
    </row>
    <row r="911" spans="1:46" ht="13">
      <c r="A911" s="7" t="s">
        <v>1936</v>
      </c>
      <c r="B911" s="78" t="str">
        <f t="shared" si="59"/>
        <v>Kyle</v>
      </c>
      <c r="C911" s="78" t="str">
        <f t="shared" si="60"/>
        <v>McPherson</v>
      </c>
      <c r="D911" s="78" t="str">
        <f t="shared" si="61"/>
        <v>mcpheky</v>
      </c>
      <c r="E911" s="8">
        <v>41465</v>
      </c>
      <c r="F911" s="9" t="s">
        <v>176</v>
      </c>
      <c r="G911" s="9" t="s">
        <v>95</v>
      </c>
      <c r="H911" s="26" t="s">
        <v>37</v>
      </c>
      <c r="I911" s="9" t="s">
        <v>38</v>
      </c>
      <c r="J911" s="26" t="s">
        <v>39</v>
      </c>
      <c r="K911" s="9" t="s">
        <v>49</v>
      </c>
      <c r="L911" s="9" t="s">
        <v>1937</v>
      </c>
      <c r="M911" s="9">
        <v>25</v>
      </c>
      <c r="N911" s="11">
        <v>42470</v>
      </c>
      <c r="O911" s="32">
        <f t="shared" si="58"/>
        <v>33</v>
      </c>
      <c r="P911" s="9">
        <v>519015</v>
      </c>
      <c r="Q911" s="9">
        <v>5009</v>
      </c>
      <c r="S911" s="9">
        <v>0</v>
      </c>
      <c r="T911" s="12">
        <v>0</v>
      </c>
      <c r="U911" s="9">
        <v>0</v>
      </c>
      <c r="V911">
        <f t="shared" si="0"/>
        <v>2013</v>
      </c>
      <c r="W911">
        <f t="shared" si="1"/>
        <v>7</v>
      </c>
      <c r="X911">
        <f t="shared" si="2"/>
        <v>10</v>
      </c>
      <c r="AJ911" s="13"/>
      <c r="AK911" s="14"/>
      <c r="AP911" s="13"/>
      <c r="AQ911" s="14"/>
      <c r="AT911" t="e">
        <f>VLOOKUP(A911,'Repeat TJ List'!A:A,1,FALSE)</f>
        <v>#N/A</v>
      </c>
    </row>
    <row r="912" spans="1:46" ht="13">
      <c r="A912" s="7" t="s">
        <v>1938</v>
      </c>
      <c r="B912" s="78" t="str">
        <f t="shared" si="59"/>
        <v>Tim</v>
      </c>
      <c r="C912" s="78" t="str">
        <f t="shared" si="60"/>
        <v>Saunders</v>
      </c>
      <c r="D912" s="78" t="str">
        <f t="shared" si="61"/>
        <v>saundti</v>
      </c>
      <c r="E912" s="8">
        <v>41456</v>
      </c>
      <c r="F912" s="9" t="s">
        <v>164</v>
      </c>
      <c r="G912" s="9" t="s">
        <v>91</v>
      </c>
      <c r="H912" s="32" t="s">
        <v>736</v>
      </c>
      <c r="I912" s="9" t="s">
        <v>38</v>
      </c>
      <c r="J912" s="26" t="s">
        <v>39</v>
      </c>
      <c r="K912" s="9" t="s">
        <v>253</v>
      </c>
      <c r="L912" s="9" t="s">
        <v>1939</v>
      </c>
      <c r="M912" s="9">
        <v>23</v>
      </c>
      <c r="N912" s="11">
        <v>41732</v>
      </c>
      <c r="O912" s="32">
        <f t="shared" si="58"/>
        <v>9</v>
      </c>
      <c r="P912" s="9">
        <v>623502</v>
      </c>
      <c r="Q912" s="9" t="s">
        <v>1940</v>
      </c>
      <c r="S912" s="9">
        <v>0</v>
      </c>
      <c r="T912" s="12">
        <v>0</v>
      </c>
      <c r="U912" s="9">
        <v>0</v>
      </c>
      <c r="V912">
        <f t="shared" si="0"/>
        <v>2013</v>
      </c>
      <c r="W912">
        <f t="shared" si="1"/>
        <v>7</v>
      </c>
      <c r="X912">
        <f t="shared" si="2"/>
        <v>1</v>
      </c>
      <c r="AJ912" s="13"/>
      <c r="AK912" s="14"/>
      <c r="AP912" s="13"/>
      <c r="AQ912" s="14"/>
      <c r="AT912" t="e">
        <f>VLOOKUP(A912,'Repeat TJ List'!A:A,1,FALSE)</f>
        <v>#N/A</v>
      </c>
    </row>
    <row r="913" spans="1:46" ht="13">
      <c r="A913" s="7" t="s">
        <v>1941</v>
      </c>
      <c r="B913" s="78" t="str">
        <f t="shared" si="59"/>
        <v>Andrew</v>
      </c>
      <c r="C913" s="78" t="str">
        <f t="shared" si="60"/>
        <v>Simunic</v>
      </c>
      <c r="D913" s="78" t="str">
        <f t="shared" si="61"/>
        <v>simunan</v>
      </c>
      <c r="E913" s="8">
        <v>41456</v>
      </c>
      <c r="F913" s="9" t="s">
        <v>121</v>
      </c>
      <c r="G913" s="9" t="s">
        <v>95</v>
      </c>
      <c r="H913" s="9" t="s">
        <v>131</v>
      </c>
      <c r="I913" s="9" t="s">
        <v>38</v>
      </c>
      <c r="J913" s="26" t="s">
        <v>39</v>
      </c>
      <c r="K913" s="9" t="s">
        <v>312</v>
      </c>
      <c r="L913" s="9" t="s">
        <v>312</v>
      </c>
      <c r="M913" s="9">
        <v>27</v>
      </c>
      <c r="N913" s="11">
        <v>41743</v>
      </c>
      <c r="O913" s="32">
        <f t="shared" si="58"/>
        <v>9</v>
      </c>
      <c r="P913" s="9">
        <v>543784</v>
      </c>
      <c r="Q913" s="9" t="s">
        <v>1942</v>
      </c>
      <c r="S913" s="9">
        <v>0</v>
      </c>
      <c r="T913" s="12">
        <v>0</v>
      </c>
      <c r="U913" s="9">
        <v>0</v>
      </c>
      <c r="V913">
        <f t="shared" si="0"/>
        <v>2013</v>
      </c>
      <c r="W913">
        <f t="shared" si="1"/>
        <v>7</v>
      </c>
      <c r="X913">
        <f t="shared" si="2"/>
        <v>1</v>
      </c>
      <c r="AJ913" s="13"/>
      <c r="AK913" s="14"/>
      <c r="AP913" s="13"/>
      <c r="AQ913" s="14"/>
      <c r="AT913" t="e">
        <f>VLOOKUP(A913,'Repeat TJ List'!A:A,1,FALSE)</f>
        <v>#N/A</v>
      </c>
    </row>
    <row r="914" spans="1:46" ht="13">
      <c r="A914" s="7" t="s">
        <v>1943</v>
      </c>
      <c r="B914" s="78" t="str">
        <f t="shared" si="59"/>
        <v>Dillon</v>
      </c>
      <c r="C914" s="78" t="str">
        <f t="shared" si="60"/>
        <v>Overton</v>
      </c>
      <c r="D914" s="78" t="str">
        <f t="shared" si="61"/>
        <v>overtdi</v>
      </c>
      <c r="E914" s="8">
        <v>41456</v>
      </c>
      <c r="F914" s="9" t="s">
        <v>178</v>
      </c>
      <c r="G914" s="9" t="s">
        <v>63</v>
      </c>
      <c r="H914" s="26" t="s">
        <v>37</v>
      </c>
      <c r="I914" s="9" t="s">
        <v>53</v>
      </c>
      <c r="J914" s="26" t="s">
        <v>39</v>
      </c>
      <c r="K914" s="9" t="s">
        <v>122</v>
      </c>
      <c r="L914" s="9" t="s">
        <v>122</v>
      </c>
      <c r="M914" s="9">
        <v>21</v>
      </c>
      <c r="N914" s="11">
        <v>41813</v>
      </c>
      <c r="O914" s="32">
        <f t="shared" si="58"/>
        <v>12</v>
      </c>
      <c r="P914" s="9">
        <v>592614</v>
      </c>
      <c r="Q914" s="9">
        <v>15627</v>
      </c>
      <c r="S914" s="9">
        <v>17</v>
      </c>
      <c r="T914" s="12">
        <v>47.332999999999998</v>
      </c>
      <c r="U914" s="32">
        <v>1</v>
      </c>
      <c r="V914">
        <f t="shared" si="0"/>
        <v>2013</v>
      </c>
      <c r="W914">
        <f t="shared" si="1"/>
        <v>7</v>
      </c>
      <c r="X914">
        <f t="shared" si="2"/>
        <v>1</v>
      </c>
      <c r="AJ914" s="13"/>
      <c r="AK914" s="14"/>
      <c r="AP914" s="13"/>
      <c r="AQ914" s="14"/>
      <c r="AT914" t="e">
        <f>VLOOKUP(A914,'Repeat TJ List'!A:A,1,FALSE)</f>
        <v>#N/A</v>
      </c>
    </row>
    <row r="915" spans="1:46" ht="13">
      <c r="A915" s="7" t="s">
        <v>1944</v>
      </c>
      <c r="B915" s="78" t="str">
        <f t="shared" si="59"/>
        <v>Yoel</v>
      </c>
      <c r="C915" s="78" t="str">
        <f t="shared" si="60"/>
        <v>Mecias</v>
      </c>
      <c r="D915" s="78" t="str">
        <f t="shared" si="61"/>
        <v>meciayo</v>
      </c>
      <c r="E915" s="8">
        <v>41456</v>
      </c>
      <c r="F915" s="9" t="s">
        <v>124</v>
      </c>
      <c r="G915" s="9" t="s">
        <v>115</v>
      </c>
      <c r="H915" s="26" t="s">
        <v>37</v>
      </c>
      <c r="I915" s="9" t="s">
        <v>53</v>
      </c>
      <c r="J915" s="32" t="s">
        <v>150</v>
      </c>
      <c r="K915" s="26"/>
      <c r="L915" s="26"/>
      <c r="M915" s="9">
        <v>19</v>
      </c>
      <c r="N915" s="11">
        <v>41835</v>
      </c>
      <c r="O915" s="32">
        <f t="shared" si="58"/>
        <v>12</v>
      </c>
      <c r="P915" s="9">
        <v>606279</v>
      </c>
      <c r="Q915" s="9" t="s">
        <v>1945</v>
      </c>
      <c r="S915" s="9">
        <v>0</v>
      </c>
      <c r="T915" s="12">
        <v>0</v>
      </c>
      <c r="U915" s="9">
        <v>0</v>
      </c>
      <c r="V915">
        <f t="shared" si="0"/>
        <v>2013</v>
      </c>
      <c r="W915">
        <f t="shared" si="1"/>
        <v>7</v>
      </c>
      <c r="X915">
        <f t="shared" si="2"/>
        <v>1</v>
      </c>
      <c r="AJ915" s="13"/>
      <c r="AK915" s="14"/>
      <c r="AP915" s="13"/>
      <c r="AQ915" s="14"/>
      <c r="AT915" t="e">
        <f>VLOOKUP(A915,'Repeat TJ List'!A:A,1,FALSE)</f>
        <v>#N/A</v>
      </c>
    </row>
    <row r="916" spans="1:46" ht="13">
      <c r="A916" s="7" t="s">
        <v>1946</v>
      </c>
      <c r="B916" s="78" t="str">
        <f t="shared" si="59"/>
        <v>Jason</v>
      </c>
      <c r="C916" s="78" t="str">
        <f t="shared" si="60"/>
        <v>Garcia</v>
      </c>
      <c r="D916" s="78" t="str">
        <f t="shared" si="61"/>
        <v>garcija</v>
      </c>
      <c r="E916" s="8">
        <v>41455</v>
      </c>
      <c r="F916" s="9" t="s">
        <v>67</v>
      </c>
      <c r="G916" s="9" t="s">
        <v>115</v>
      </c>
      <c r="H916" s="26" t="s">
        <v>37</v>
      </c>
      <c r="I916" s="9" t="s">
        <v>38</v>
      </c>
      <c r="J916" s="26" t="s">
        <v>39</v>
      </c>
      <c r="K916" s="9" t="s">
        <v>58</v>
      </c>
      <c r="L916" s="9"/>
      <c r="M916" s="9">
        <v>20</v>
      </c>
      <c r="N916" s="11">
        <v>41829</v>
      </c>
      <c r="O916" s="32">
        <f t="shared" si="58"/>
        <v>12</v>
      </c>
      <c r="P916" s="9">
        <v>592329</v>
      </c>
      <c r="Q916" s="9">
        <v>12143</v>
      </c>
      <c r="S916" s="9">
        <v>21</v>
      </c>
      <c r="T916" s="12">
        <v>29.667000000000002</v>
      </c>
      <c r="U916" s="32">
        <v>1</v>
      </c>
      <c r="V916">
        <f t="shared" si="0"/>
        <v>2013</v>
      </c>
      <c r="W916">
        <f t="shared" si="1"/>
        <v>6</v>
      </c>
      <c r="X916">
        <f t="shared" si="2"/>
        <v>30</v>
      </c>
      <c r="AJ916" s="13"/>
      <c r="AK916" s="14"/>
      <c r="AP916" s="13"/>
      <c r="AQ916" s="14"/>
      <c r="AT916" t="e">
        <f>VLOOKUP(A916,'Repeat TJ List'!A:A,1,FALSE)</f>
        <v>#N/A</v>
      </c>
    </row>
    <row r="917" spans="1:46" ht="13">
      <c r="A917" s="7" t="s">
        <v>1947</v>
      </c>
      <c r="B917" s="78" t="str">
        <f t="shared" si="59"/>
        <v>Dylan</v>
      </c>
      <c r="C917" s="78" t="str">
        <f t="shared" si="60"/>
        <v>Bundy</v>
      </c>
      <c r="D917" s="78" t="str">
        <f t="shared" si="61"/>
        <v>bundydy</v>
      </c>
      <c r="E917" s="8">
        <v>41452</v>
      </c>
      <c r="F917" s="9" t="s">
        <v>52</v>
      </c>
      <c r="G917" s="9" t="s">
        <v>36</v>
      </c>
      <c r="H917" s="26" t="s">
        <v>37</v>
      </c>
      <c r="I917" s="9" t="s">
        <v>38</v>
      </c>
      <c r="J917" s="26" t="s">
        <v>39</v>
      </c>
      <c r="K917" s="9" t="s">
        <v>122</v>
      </c>
      <c r="L917" s="9"/>
      <c r="M917" s="9">
        <v>20</v>
      </c>
      <c r="N917" s="11">
        <v>42467</v>
      </c>
      <c r="O917" s="32">
        <f t="shared" si="58"/>
        <v>33</v>
      </c>
      <c r="P917" s="9">
        <v>605164</v>
      </c>
      <c r="Q917" s="9">
        <v>12917</v>
      </c>
      <c r="R917" s="7" t="s">
        <v>139</v>
      </c>
      <c r="S917" s="9">
        <v>64</v>
      </c>
      <c r="T917" s="12">
        <v>279.33300000000003</v>
      </c>
      <c r="U917" s="32">
        <v>1</v>
      </c>
      <c r="V917">
        <f t="shared" si="0"/>
        <v>2013</v>
      </c>
      <c r="W917">
        <f t="shared" si="1"/>
        <v>6</v>
      </c>
      <c r="X917">
        <f t="shared" si="2"/>
        <v>27</v>
      </c>
      <c r="AC917" s="15">
        <v>41805</v>
      </c>
      <c r="AJ917" s="13"/>
      <c r="AK917" s="14"/>
      <c r="AP917" s="13"/>
      <c r="AQ917" s="14"/>
      <c r="AT917" t="e">
        <f>VLOOKUP(A917,'Repeat TJ List'!A:A,1,FALSE)</f>
        <v>#N/A</v>
      </c>
    </row>
    <row r="918" spans="1:46" ht="13">
      <c r="A918" s="7" t="s">
        <v>1948</v>
      </c>
      <c r="B918" s="78" t="str">
        <f t="shared" si="59"/>
        <v>James</v>
      </c>
      <c r="C918" s="78" t="str">
        <f t="shared" si="60"/>
        <v>Naile</v>
      </c>
      <c r="D918" s="78" t="str">
        <f t="shared" si="61"/>
        <v>naileja</v>
      </c>
      <c r="E918" s="8">
        <v>41452</v>
      </c>
      <c r="F918" s="9" t="s">
        <v>178</v>
      </c>
      <c r="G918" s="9" t="s">
        <v>63</v>
      </c>
      <c r="H918" s="9" t="s">
        <v>37</v>
      </c>
      <c r="I918" s="9" t="s">
        <v>38</v>
      </c>
      <c r="J918" s="9" t="s">
        <v>39</v>
      </c>
      <c r="K918" s="9" t="s">
        <v>104</v>
      </c>
      <c r="L918" s="9" t="s">
        <v>49</v>
      </c>
      <c r="M918" s="9">
        <v>20</v>
      </c>
      <c r="N918" s="11">
        <v>42179</v>
      </c>
      <c r="O918" s="32">
        <f t="shared" si="58"/>
        <v>24</v>
      </c>
      <c r="P918" s="9">
        <v>664942</v>
      </c>
      <c r="Q918" s="9" t="s">
        <v>1949</v>
      </c>
      <c r="S918" s="9">
        <v>0</v>
      </c>
      <c r="T918" s="12">
        <v>0</v>
      </c>
      <c r="U918" s="32">
        <v>1</v>
      </c>
      <c r="V918">
        <f t="shared" si="0"/>
        <v>2013</v>
      </c>
      <c r="W918">
        <f t="shared" si="1"/>
        <v>6</v>
      </c>
      <c r="X918">
        <f t="shared" si="2"/>
        <v>27</v>
      </c>
      <c r="AJ918" s="13"/>
      <c r="AK918" s="14"/>
      <c r="AP918" s="13"/>
      <c r="AQ918" s="14"/>
      <c r="AT918" t="e">
        <f>VLOOKUP(A918,'Repeat TJ List'!A:A,1,FALSE)</f>
        <v>#N/A</v>
      </c>
    </row>
    <row r="919" spans="1:46" ht="13">
      <c r="A919" s="7" t="s">
        <v>1950</v>
      </c>
      <c r="B919" s="78" t="str">
        <f t="shared" si="59"/>
        <v>Alfredo</v>
      </c>
      <c r="C919" s="78" t="str">
        <f t="shared" si="60"/>
        <v>Silverio</v>
      </c>
      <c r="D919" s="78" t="str">
        <f t="shared" si="61"/>
        <v>silveal</v>
      </c>
      <c r="E919" s="8">
        <v>41451</v>
      </c>
      <c r="F919" s="9" t="s">
        <v>157</v>
      </c>
      <c r="G919" s="9" t="s">
        <v>84</v>
      </c>
      <c r="H919" s="32" t="s">
        <v>131</v>
      </c>
      <c r="I919" s="9" t="s">
        <v>38</v>
      </c>
      <c r="J919" s="9" t="s">
        <v>108</v>
      </c>
      <c r="K919" s="26"/>
      <c r="L919" s="26"/>
      <c r="M919" s="9">
        <v>26</v>
      </c>
      <c r="N919" s="11">
        <v>41732</v>
      </c>
      <c r="O919" s="32">
        <f t="shared" si="58"/>
        <v>9</v>
      </c>
      <c r="P919" s="9">
        <v>492728</v>
      </c>
      <c r="Q919" s="9" t="s">
        <v>1951</v>
      </c>
      <c r="S919" s="9">
        <v>0</v>
      </c>
      <c r="T919" s="12">
        <v>0</v>
      </c>
      <c r="U919" s="32">
        <v>1</v>
      </c>
      <c r="V919">
        <f t="shared" si="0"/>
        <v>2013</v>
      </c>
      <c r="W919">
        <f t="shared" si="1"/>
        <v>6</v>
      </c>
      <c r="X919">
        <f t="shared" si="2"/>
        <v>26</v>
      </c>
      <c r="AJ919" s="13"/>
      <c r="AK919" s="14"/>
      <c r="AP919" s="13"/>
      <c r="AQ919" s="14"/>
      <c r="AT919" t="str">
        <f>VLOOKUP(A919,'Repeat TJ List'!A:A,1,FALSE)</f>
        <v>Alfredo Silverio</v>
      </c>
    </row>
    <row r="920" spans="1:46" ht="13">
      <c r="A920" s="7" t="s">
        <v>1952</v>
      </c>
      <c r="B920" s="78" t="str">
        <f t="shared" si="59"/>
        <v>Jordan</v>
      </c>
      <c r="C920" s="78" t="str">
        <f t="shared" si="60"/>
        <v>Norberto</v>
      </c>
      <c r="D920" s="78" t="str">
        <f t="shared" si="61"/>
        <v>norbejo</v>
      </c>
      <c r="E920" s="8">
        <v>41445</v>
      </c>
      <c r="F920" s="9" t="s">
        <v>178</v>
      </c>
      <c r="G920" s="9" t="s">
        <v>36</v>
      </c>
      <c r="H920" s="26" t="s">
        <v>37</v>
      </c>
      <c r="I920" s="9" t="s">
        <v>53</v>
      </c>
      <c r="J920" s="32" t="s">
        <v>108</v>
      </c>
      <c r="K920" s="26"/>
      <c r="L920" s="26"/>
      <c r="M920" s="9">
        <v>26</v>
      </c>
      <c r="N920" s="26"/>
      <c r="O920" s="32" t="str">
        <f t="shared" si="58"/>
        <v/>
      </c>
      <c r="P920" s="9">
        <v>467099</v>
      </c>
      <c r="Q920" s="9">
        <v>8432</v>
      </c>
      <c r="R920" s="7" t="s">
        <v>139</v>
      </c>
      <c r="S920" s="9">
        <v>0</v>
      </c>
      <c r="T920" s="40">
        <v>0</v>
      </c>
      <c r="U920" s="9">
        <v>0</v>
      </c>
      <c r="V920">
        <f t="shared" si="0"/>
        <v>2013</v>
      </c>
      <c r="W920">
        <f t="shared" si="1"/>
        <v>6</v>
      </c>
      <c r="X920">
        <f t="shared" si="2"/>
        <v>20</v>
      </c>
      <c r="AJ920" s="13"/>
      <c r="AK920" s="14"/>
      <c r="AP920" s="13"/>
      <c r="AQ920" s="14"/>
      <c r="AT920" t="e">
        <f>VLOOKUP(A920,'Repeat TJ List'!A:A,1,FALSE)</f>
        <v>#N/A</v>
      </c>
    </row>
    <row r="921" spans="1:46" ht="13">
      <c r="A921" s="7" t="s">
        <v>1953</v>
      </c>
      <c r="B921" s="78" t="str">
        <f t="shared" si="59"/>
        <v>Daniel</v>
      </c>
      <c r="C921" s="78" t="str">
        <f t="shared" si="60"/>
        <v>Hudson</v>
      </c>
      <c r="D921" s="78" t="str">
        <f t="shared" si="61"/>
        <v>hudsoda</v>
      </c>
      <c r="E921" s="8">
        <v>41443</v>
      </c>
      <c r="F921" s="9" t="s">
        <v>323</v>
      </c>
      <c r="G921" s="9" t="s">
        <v>36</v>
      </c>
      <c r="H921" s="26" t="s">
        <v>37</v>
      </c>
      <c r="I921" s="9" t="s">
        <v>38</v>
      </c>
      <c r="J921" s="26" t="s">
        <v>39</v>
      </c>
      <c r="K921" s="9" t="s">
        <v>302</v>
      </c>
      <c r="L921" s="9" t="s">
        <v>851</v>
      </c>
      <c r="M921" s="9">
        <v>26</v>
      </c>
      <c r="N921" s="11">
        <v>41885</v>
      </c>
      <c r="O921" s="32">
        <f t="shared" si="58"/>
        <v>15</v>
      </c>
      <c r="P921" s="9">
        <v>543339</v>
      </c>
      <c r="Q921" s="9">
        <v>7146</v>
      </c>
      <c r="R921" s="7" t="s">
        <v>139</v>
      </c>
      <c r="S921" s="9">
        <v>208</v>
      </c>
      <c r="T921" s="12">
        <v>192.333</v>
      </c>
      <c r="U921" s="32">
        <v>1</v>
      </c>
      <c r="V921">
        <f t="shared" si="0"/>
        <v>2013</v>
      </c>
      <c r="W921">
        <f t="shared" si="1"/>
        <v>6</v>
      </c>
      <c r="X921">
        <f t="shared" si="2"/>
        <v>18</v>
      </c>
      <c r="AJ921" s="13"/>
      <c r="AK921" s="14"/>
      <c r="AP921" s="13"/>
      <c r="AQ921" s="14"/>
      <c r="AT921" t="str">
        <f>VLOOKUP(A921,'Repeat TJ List'!A:A,1,FALSE)</f>
        <v>Daniel Hudson</v>
      </c>
    </row>
    <row r="922" spans="1:46" ht="13">
      <c r="A922" s="7" t="s">
        <v>1954</v>
      </c>
      <c r="B922" s="78" t="str">
        <f t="shared" si="59"/>
        <v>Shane</v>
      </c>
      <c r="C922" s="78" t="str">
        <f t="shared" si="60"/>
        <v>Loux</v>
      </c>
      <c r="D922" s="78" t="str">
        <f t="shared" si="61"/>
        <v>louxsh</v>
      </c>
      <c r="E922" s="8">
        <v>41437</v>
      </c>
      <c r="F922" s="9" t="s">
        <v>78</v>
      </c>
      <c r="G922" s="9" t="s">
        <v>95</v>
      </c>
      <c r="H922" s="26" t="s">
        <v>37</v>
      </c>
      <c r="I922" s="9" t="s">
        <v>38</v>
      </c>
      <c r="J922" s="26" t="s">
        <v>39</v>
      </c>
      <c r="K922" s="9" t="s">
        <v>220</v>
      </c>
      <c r="L922" s="9"/>
      <c r="M922" s="9">
        <v>33</v>
      </c>
      <c r="N922" s="11"/>
      <c r="O922" s="32" t="str">
        <f t="shared" si="58"/>
        <v/>
      </c>
      <c r="P922" s="9">
        <v>400076</v>
      </c>
      <c r="Q922" s="9">
        <v>1613</v>
      </c>
      <c r="S922" s="9">
        <v>0</v>
      </c>
      <c r="T922" s="12">
        <v>0</v>
      </c>
      <c r="U922" s="9">
        <v>0</v>
      </c>
      <c r="V922">
        <f t="shared" si="0"/>
        <v>2013</v>
      </c>
      <c r="W922">
        <f t="shared" si="1"/>
        <v>6</v>
      </c>
      <c r="X922">
        <f t="shared" si="2"/>
        <v>12</v>
      </c>
      <c r="AJ922" s="13"/>
      <c r="AK922" s="14"/>
      <c r="AP922" s="13"/>
      <c r="AQ922" s="14"/>
      <c r="AT922" t="str">
        <f>VLOOKUP(A922,'Repeat TJ List'!A:A,1,FALSE)</f>
        <v>Shane Loux</v>
      </c>
    </row>
    <row r="923" spans="1:46" ht="13">
      <c r="A923" s="7" t="s">
        <v>1955</v>
      </c>
      <c r="B923" s="78" t="str">
        <f t="shared" si="59"/>
        <v>Kyuji</v>
      </c>
      <c r="C923" s="78" t="str">
        <f t="shared" si="60"/>
        <v>Fujikawa</v>
      </c>
      <c r="D923" s="78" t="str">
        <f t="shared" si="61"/>
        <v>fujikky</v>
      </c>
      <c r="E923" s="8">
        <v>41436</v>
      </c>
      <c r="F923" s="9" t="s">
        <v>164</v>
      </c>
      <c r="G923" s="9" t="s">
        <v>36</v>
      </c>
      <c r="H923" s="26" t="s">
        <v>37</v>
      </c>
      <c r="I923" s="9" t="s">
        <v>38</v>
      </c>
      <c r="J923" s="32" t="s">
        <v>384</v>
      </c>
      <c r="K923" s="26"/>
      <c r="L923" s="26"/>
      <c r="M923" s="9">
        <v>32</v>
      </c>
      <c r="N923" s="11">
        <v>41857</v>
      </c>
      <c r="O923" s="32">
        <f t="shared" ref="O923:O986" si="62">IF(N923&gt;0,ROUND(((N923-E923)/365)*12,0),"")</f>
        <v>14</v>
      </c>
      <c r="P923" s="9">
        <v>493117</v>
      </c>
      <c r="Q923" s="9">
        <v>14443</v>
      </c>
      <c r="R923" s="7" t="s">
        <v>139</v>
      </c>
      <c r="S923" s="9">
        <v>17</v>
      </c>
      <c r="T923" s="12">
        <v>14.667</v>
      </c>
      <c r="U923" s="9">
        <v>0</v>
      </c>
      <c r="V923">
        <f t="shared" si="0"/>
        <v>2013</v>
      </c>
      <c r="W923">
        <f t="shared" si="1"/>
        <v>6</v>
      </c>
      <c r="X923">
        <f t="shared" si="2"/>
        <v>11</v>
      </c>
      <c r="AJ923" s="13"/>
      <c r="AK923" s="14"/>
      <c r="AP923" s="13"/>
      <c r="AQ923" s="14"/>
      <c r="AT923" t="e">
        <f>VLOOKUP(A923,'Repeat TJ List'!A:A,1,FALSE)</f>
        <v>#N/A</v>
      </c>
    </row>
    <row r="924" spans="1:46" ht="13">
      <c r="A924" s="7" t="s">
        <v>1956</v>
      </c>
      <c r="B924" s="78" t="str">
        <f t="shared" si="59"/>
        <v>Luis</v>
      </c>
      <c r="C924" s="78" t="str">
        <f t="shared" si="60"/>
        <v>Mateo</v>
      </c>
      <c r="D924" s="78" t="str">
        <f t="shared" si="61"/>
        <v>mateolu</v>
      </c>
      <c r="E924" s="8">
        <v>41436</v>
      </c>
      <c r="F924" s="9" t="s">
        <v>70</v>
      </c>
      <c r="G924" s="9" t="s">
        <v>91</v>
      </c>
      <c r="H924" s="26" t="s">
        <v>37</v>
      </c>
      <c r="I924" s="9" t="s">
        <v>38</v>
      </c>
      <c r="J924" s="32" t="s">
        <v>108</v>
      </c>
      <c r="K924" s="26"/>
      <c r="L924" s="26"/>
      <c r="M924" s="9">
        <v>23</v>
      </c>
      <c r="N924" s="11">
        <v>42470</v>
      </c>
      <c r="O924" s="32">
        <f t="shared" si="62"/>
        <v>34</v>
      </c>
      <c r="P924" s="9">
        <v>606716</v>
      </c>
      <c r="Q924" s="9" t="s">
        <v>1957</v>
      </c>
      <c r="S924" s="9">
        <v>0</v>
      </c>
      <c r="T924" s="12">
        <v>0</v>
      </c>
      <c r="U924" s="32">
        <v>1</v>
      </c>
      <c r="V924">
        <f t="shared" si="0"/>
        <v>2013</v>
      </c>
      <c r="W924">
        <f t="shared" si="1"/>
        <v>6</v>
      </c>
      <c r="X924">
        <f t="shared" si="2"/>
        <v>11</v>
      </c>
      <c r="AJ924" s="13"/>
      <c r="AK924" s="14"/>
      <c r="AP924" s="13"/>
      <c r="AQ924" s="14"/>
      <c r="AT924" t="e">
        <f>VLOOKUP(A924,'Repeat TJ List'!A:A,1,FALSE)</f>
        <v>#N/A</v>
      </c>
    </row>
    <row r="925" spans="1:46" ht="13">
      <c r="A925" s="7" t="s">
        <v>1958</v>
      </c>
      <c r="B925" s="78" t="str">
        <f t="shared" si="59"/>
        <v>Scott</v>
      </c>
      <c r="C925" s="78" t="str">
        <f t="shared" si="60"/>
        <v>Elbert</v>
      </c>
      <c r="D925" s="78" t="str">
        <f t="shared" si="61"/>
        <v>elbersc</v>
      </c>
      <c r="E925" s="8">
        <v>41432</v>
      </c>
      <c r="F925" s="9" t="s">
        <v>306</v>
      </c>
      <c r="G925" s="9" t="s">
        <v>84</v>
      </c>
      <c r="H925" s="26" t="s">
        <v>37</v>
      </c>
      <c r="I925" s="9" t="s">
        <v>53</v>
      </c>
      <c r="J925" s="26" t="s">
        <v>39</v>
      </c>
      <c r="K925" s="9" t="s">
        <v>553</v>
      </c>
      <c r="L925" s="9"/>
      <c r="M925" s="9">
        <v>27</v>
      </c>
      <c r="N925" s="11">
        <v>41822</v>
      </c>
      <c r="O925" s="32">
        <f t="shared" si="62"/>
        <v>13</v>
      </c>
      <c r="P925" s="9">
        <v>455092</v>
      </c>
      <c r="Q925" s="9">
        <v>7489</v>
      </c>
      <c r="S925" s="9">
        <v>7</v>
      </c>
      <c r="T925" s="12">
        <v>4.3330000000000002</v>
      </c>
      <c r="U925" s="9">
        <v>0</v>
      </c>
      <c r="V925">
        <f t="shared" si="0"/>
        <v>2013</v>
      </c>
      <c r="W925">
        <f t="shared" si="1"/>
        <v>6</v>
      </c>
      <c r="X925">
        <f t="shared" si="2"/>
        <v>7</v>
      </c>
      <c r="AJ925" s="13"/>
      <c r="AK925" s="14"/>
      <c r="AP925" s="13"/>
      <c r="AQ925" s="14"/>
      <c r="AT925" t="e">
        <f>VLOOKUP(A925,'Repeat TJ List'!A:A,1,FALSE)</f>
        <v>#N/A</v>
      </c>
    </row>
    <row r="926" spans="1:46" ht="13">
      <c r="A926" s="7" t="s">
        <v>1959</v>
      </c>
      <c r="B926" s="78" t="str">
        <f t="shared" si="59"/>
        <v>Collin</v>
      </c>
      <c r="C926" s="78" t="str">
        <f t="shared" si="60"/>
        <v>Balester</v>
      </c>
      <c r="D926" s="78" t="str">
        <f t="shared" si="61"/>
        <v>balesco</v>
      </c>
      <c r="E926" s="8">
        <v>41428</v>
      </c>
      <c r="F926" s="9" t="s">
        <v>211</v>
      </c>
      <c r="G926" s="9" t="s">
        <v>95</v>
      </c>
      <c r="H926" s="26" t="s">
        <v>37</v>
      </c>
      <c r="I926" s="9" t="s">
        <v>38</v>
      </c>
      <c r="J926" s="26" t="s">
        <v>39</v>
      </c>
      <c r="K926" s="9" t="s">
        <v>45</v>
      </c>
      <c r="L926" s="9"/>
      <c r="M926" s="9">
        <v>27</v>
      </c>
      <c r="N926" s="11">
        <v>42104</v>
      </c>
      <c r="O926" s="32">
        <f t="shared" si="62"/>
        <v>22</v>
      </c>
      <c r="P926" s="9">
        <v>444446</v>
      </c>
      <c r="Q926" s="9">
        <v>6883</v>
      </c>
      <c r="S926" s="9">
        <v>15</v>
      </c>
      <c r="T926" s="12">
        <v>15.667</v>
      </c>
      <c r="U926" s="9">
        <v>0</v>
      </c>
      <c r="V926">
        <f t="shared" si="0"/>
        <v>2013</v>
      </c>
      <c r="W926">
        <f t="shared" si="1"/>
        <v>6</v>
      </c>
      <c r="X926">
        <f t="shared" si="2"/>
        <v>3</v>
      </c>
      <c r="AJ926" s="13"/>
      <c r="AK926" s="14"/>
      <c r="AP926" s="13"/>
      <c r="AQ926" s="14"/>
      <c r="AT926" t="e">
        <f>VLOOKUP(A926,'Repeat TJ List'!A:A,1,FALSE)</f>
        <v>#N/A</v>
      </c>
    </row>
    <row r="927" spans="1:46" ht="13">
      <c r="A927" s="7" t="s">
        <v>1960</v>
      </c>
      <c r="B927" s="78" t="str">
        <f t="shared" si="59"/>
        <v>Bryan</v>
      </c>
      <c r="C927" s="78" t="str">
        <f t="shared" si="60"/>
        <v>Brickhouse</v>
      </c>
      <c r="D927" s="78" t="str">
        <f t="shared" si="61"/>
        <v>brickbr</v>
      </c>
      <c r="E927" s="8">
        <v>41426</v>
      </c>
      <c r="F927" s="9" t="s">
        <v>329</v>
      </c>
      <c r="G927" s="9" t="s">
        <v>115</v>
      </c>
      <c r="H927" s="9" t="s">
        <v>37</v>
      </c>
      <c r="I927" s="9" t="s">
        <v>38</v>
      </c>
      <c r="J927" s="9" t="s">
        <v>39</v>
      </c>
      <c r="K927" s="9" t="s">
        <v>40</v>
      </c>
      <c r="L927" s="9"/>
      <c r="M927" s="9">
        <v>21</v>
      </c>
      <c r="N927" s="11"/>
      <c r="O927" s="32" t="str">
        <f t="shared" si="62"/>
        <v/>
      </c>
      <c r="P927" s="9">
        <v>595893</v>
      </c>
      <c r="Q927" s="9" t="s">
        <v>1961</v>
      </c>
      <c r="S927" s="9">
        <v>0</v>
      </c>
      <c r="T927" s="12">
        <v>0</v>
      </c>
      <c r="U927" s="9">
        <v>0</v>
      </c>
      <c r="V927">
        <f t="shared" si="0"/>
        <v>2013</v>
      </c>
      <c r="W927">
        <f t="shared" si="1"/>
        <v>6</v>
      </c>
      <c r="X927">
        <f t="shared" si="2"/>
        <v>1</v>
      </c>
      <c r="AJ927" s="13"/>
      <c r="AK927" s="14"/>
      <c r="AP927" s="13"/>
      <c r="AQ927" s="14"/>
      <c r="AT927" t="e">
        <f>VLOOKUP(A927,'Repeat TJ List'!A:A,1,FALSE)</f>
        <v>#N/A</v>
      </c>
    </row>
    <row r="928" spans="1:46" ht="13">
      <c r="A928" s="7" t="s">
        <v>1962</v>
      </c>
      <c r="B928" s="78" t="str">
        <f t="shared" si="59"/>
        <v>Trey</v>
      </c>
      <c r="C928" s="78" t="str">
        <f t="shared" si="60"/>
        <v>Nielsen</v>
      </c>
      <c r="D928" s="78" t="str">
        <f t="shared" si="61"/>
        <v>nielstr</v>
      </c>
      <c r="E928" s="8">
        <v>41426</v>
      </c>
      <c r="F928" s="9" t="s">
        <v>57</v>
      </c>
      <c r="G928" s="9" t="s">
        <v>63</v>
      </c>
      <c r="H928" s="9" t="s">
        <v>37</v>
      </c>
      <c r="I928" s="9" t="s">
        <v>38</v>
      </c>
      <c r="J928" s="9" t="s">
        <v>39</v>
      </c>
      <c r="K928" s="9" t="s">
        <v>546</v>
      </c>
      <c r="L928" s="9" t="s">
        <v>546</v>
      </c>
      <c r="M928" s="9">
        <v>21</v>
      </c>
      <c r="N928" s="11">
        <v>41804</v>
      </c>
      <c r="O928" s="32">
        <f t="shared" si="62"/>
        <v>12</v>
      </c>
      <c r="P928" s="9">
        <v>592594</v>
      </c>
      <c r="Q928" s="9" t="s">
        <v>1963</v>
      </c>
      <c r="S928" s="9">
        <v>0</v>
      </c>
      <c r="T928" s="12">
        <v>0</v>
      </c>
      <c r="U928" s="32">
        <v>1</v>
      </c>
      <c r="V928">
        <f t="shared" si="0"/>
        <v>2013</v>
      </c>
      <c r="W928">
        <f t="shared" si="1"/>
        <v>6</v>
      </c>
      <c r="X928">
        <f t="shared" si="2"/>
        <v>1</v>
      </c>
      <c r="AJ928" s="13"/>
      <c r="AK928" s="14"/>
      <c r="AP928" s="13"/>
      <c r="AQ928" s="14"/>
      <c r="AT928" t="e">
        <f>VLOOKUP(A928,'Repeat TJ List'!A:A,1,FALSE)</f>
        <v>#N/A</v>
      </c>
    </row>
    <row r="929" spans="1:46" ht="13">
      <c r="A929" s="7" t="s">
        <v>1964</v>
      </c>
      <c r="B929" s="78" t="str">
        <f t="shared" si="59"/>
        <v>Hunter</v>
      </c>
      <c r="C929" s="78" t="str">
        <f t="shared" si="60"/>
        <v>Strickland</v>
      </c>
      <c r="D929" s="78" t="str">
        <f t="shared" si="61"/>
        <v>strichu</v>
      </c>
      <c r="E929" s="8">
        <v>41419</v>
      </c>
      <c r="F929" s="9" t="s">
        <v>78</v>
      </c>
      <c r="G929" s="9" t="s">
        <v>91</v>
      </c>
      <c r="H929" s="26" t="s">
        <v>37</v>
      </c>
      <c r="I929" s="9" t="s">
        <v>38</v>
      </c>
      <c r="J929" s="26" t="s">
        <v>39</v>
      </c>
      <c r="K929" s="9" t="s">
        <v>203</v>
      </c>
      <c r="L929" s="9"/>
      <c r="M929" s="9">
        <v>24</v>
      </c>
      <c r="N929" s="11">
        <v>41779</v>
      </c>
      <c r="O929" s="32">
        <f t="shared" si="62"/>
        <v>12</v>
      </c>
      <c r="P929" s="9">
        <v>519326</v>
      </c>
      <c r="Q929" s="9">
        <v>7836</v>
      </c>
      <c r="S929" s="9">
        <v>204</v>
      </c>
      <c r="T929" s="12">
        <v>180.667</v>
      </c>
      <c r="U929" s="32">
        <v>1</v>
      </c>
      <c r="V929">
        <f t="shared" si="0"/>
        <v>2013</v>
      </c>
      <c r="W929">
        <f t="shared" si="1"/>
        <v>5</v>
      </c>
      <c r="X929">
        <f t="shared" si="2"/>
        <v>25</v>
      </c>
      <c r="AJ929" s="13"/>
      <c r="AK929" s="14"/>
      <c r="AP929" s="13"/>
      <c r="AQ929" s="14"/>
      <c r="AT929" t="e">
        <f>VLOOKUP(A929,'Repeat TJ List'!A:A,1,FALSE)</f>
        <v>#N/A</v>
      </c>
    </row>
    <row r="930" spans="1:46" ht="13">
      <c r="A930" s="7" t="s">
        <v>1965</v>
      </c>
      <c r="B930" s="78" t="str">
        <f t="shared" si="59"/>
        <v>Jeff</v>
      </c>
      <c r="C930" s="78" t="str">
        <f t="shared" si="60"/>
        <v>Degano</v>
      </c>
      <c r="D930" s="78" t="str">
        <f t="shared" si="61"/>
        <v>deganje</v>
      </c>
      <c r="E930" s="8">
        <v>41417</v>
      </c>
      <c r="F930" s="9" t="s">
        <v>107</v>
      </c>
      <c r="G930" s="9" t="s">
        <v>63</v>
      </c>
      <c r="H930" s="9" t="s">
        <v>37</v>
      </c>
      <c r="I930" s="9" t="s">
        <v>53</v>
      </c>
      <c r="J930" s="9" t="s">
        <v>161</v>
      </c>
      <c r="K930" s="9"/>
      <c r="L930" s="9"/>
      <c r="M930" s="9">
        <v>20</v>
      </c>
      <c r="N930" s="11">
        <v>42203</v>
      </c>
      <c r="O930" s="32">
        <f t="shared" si="62"/>
        <v>26</v>
      </c>
      <c r="P930" s="9">
        <v>664681</v>
      </c>
      <c r="Q930" s="9" t="s">
        <v>1966</v>
      </c>
      <c r="R930" s="7"/>
      <c r="S930" s="9">
        <v>0</v>
      </c>
      <c r="T930" s="12">
        <v>0</v>
      </c>
      <c r="U930" s="32">
        <v>1</v>
      </c>
      <c r="V930">
        <f t="shared" si="0"/>
        <v>2013</v>
      </c>
      <c r="W930">
        <f t="shared" si="1"/>
        <v>5</v>
      </c>
      <c r="X930">
        <f t="shared" si="2"/>
        <v>23</v>
      </c>
      <c r="AJ930" s="13"/>
      <c r="AK930" s="14"/>
      <c r="AP930" s="13"/>
      <c r="AQ930" s="14"/>
      <c r="AT930" t="e">
        <f>VLOOKUP(A930,'Repeat TJ List'!A:A,1,FALSE)</f>
        <v>#N/A</v>
      </c>
    </row>
    <row r="931" spans="1:46" ht="13">
      <c r="A931" s="7" t="s">
        <v>1967</v>
      </c>
      <c r="B931" s="78" t="str">
        <f t="shared" si="59"/>
        <v>Eric</v>
      </c>
      <c r="C931" s="78" t="str">
        <f t="shared" si="60"/>
        <v>O'Flaherty</v>
      </c>
      <c r="D931" s="78" t="str">
        <f t="shared" si="61"/>
        <v>o'flaer</v>
      </c>
      <c r="E931" s="8">
        <v>41415</v>
      </c>
      <c r="F931" s="9" t="s">
        <v>340</v>
      </c>
      <c r="G931" s="9" t="s">
        <v>36</v>
      </c>
      <c r="H931" s="26" t="s">
        <v>37</v>
      </c>
      <c r="I931" s="9" t="s">
        <v>53</v>
      </c>
      <c r="J931" s="26" t="s">
        <v>39</v>
      </c>
      <c r="K931" s="9" t="s">
        <v>74</v>
      </c>
      <c r="L931" s="9"/>
      <c r="M931" s="9">
        <v>28</v>
      </c>
      <c r="N931" s="11">
        <v>41824</v>
      </c>
      <c r="O931" s="32">
        <f t="shared" si="62"/>
        <v>13</v>
      </c>
      <c r="P931" s="9">
        <v>447714</v>
      </c>
      <c r="Q931" s="9">
        <v>5746</v>
      </c>
      <c r="R931" s="7" t="s">
        <v>139</v>
      </c>
      <c r="S931" s="9">
        <v>123</v>
      </c>
      <c r="T931" s="12">
        <v>97</v>
      </c>
      <c r="U931" s="32">
        <v>1</v>
      </c>
      <c r="V931">
        <f t="shared" si="0"/>
        <v>2013</v>
      </c>
      <c r="W931">
        <f t="shared" si="1"/>
        <v>5</v>
      </c>
      <c r="X931">
        <f t="shared" si="2"/>
        <v>21</v>
      </c>
      <c r="AJ931" s="13"/>
      <c r="AK931" s="14"/>
      <c r="AP931" s="13"/>
      <c r="AQ931" s="14"/>
      <c r="AT931" t="e">
        <f>VLOOKUP(A931,'Repeat TJ List'!A:A,1,FALSE)</f>
        <v>#N/A</v>
      </c>
    </row>
    <row r="932" spans="1:46" ht="13">
      <c r="A932" s="7" t="s">
        <v>1968</v>
      </c>
      <c r="B932" s="78" t="str">
        <f t="shared" si="59"/>
        <v>Matt</v>
      </c>
      <c r="C932" s="78" t="str">
        <f t="shared" si="60"/>
        <v>Lane</v>
      </c>
      <c r="D932" s="78" t="str">
        <f t="shared" si="61"/>
        <v>lanema</v>
      </c>
      <c r="E932" s="8">
        <v>41415</v>
      </c>
      <c r="F932" s="9" t="s">
        <v>62</v>
      </c>
      <c r="G932" s="9" t="s">
        <v>115</v>
      </c>
      <c r="H932" s="9" t="s">
        <v>37</v>
      </c>
      <c r="I932" s="9" t="s">
        <v>53</v>
      </c>
      <c r="J932" s="9" t="s">
        <v>39</v>
      </c>
      <c r="K932" s="9" t="s">
        <v>203</v>
      </c>
      <c r="L932" s="9" t="s">
        <v>1075</v>
      </c>
      <c r="M932" s="9">
        <v>22</v>
      </c>
      <c r="N932" s="26"/>
      <c r="O932" s="32" t="str">
        <f t="shared" si="62"/>
        <v/>
      </c>
      <c r="P932" s="9">
        <v>607393</v>
      </c>
      <c r="Q932" s="9" t="s">
        <v>1969</v>
      </c>
      <c r="R932" s="7"/>
      <c r="S932" s="9">
        <v>0</v>
      </c>
      <c r="T932" s="12">
        <v>0</v>
      </c>
      <c r="U932" s="9">
        <v>0</v>
      </c>
      <c r="V932">
        <f t="shared" si="0"/>
        <v>2013</v>
      </c>
      <c r="W932">
        <f t="shared" si="1"/>
        <v>5</v>
      </c>
      <c r="X932">
        <f t="shared" si="2"/>
        <v>21</v>
      </c>
      <c r="AJ932" s="13"/>
      <c r="AK932" s="14"/>
      <c r="AP932" s="13"/>
      <c r="AQ932" s="14"/>
      <c r="AT932" t="e">
        <f>VLOOKUP(A932,'Repeat TJ List'!A:A,1,FALSE)</f>
        <v>#N/A</v>
      </c>
    </row>
    <row r="933" spans="1:46" ht="13">
      <c r="A933" s="7" t="s">
        <v>1635</v>
      </c>
      <c r="B933" s="78" t="str">
        <f t="shared" si="59"/>
        <v>Jonny</v>
      </c>
      <c r="C933" s="78" t="str">
        <f t="shared" si="60"/>
        <v>Venters</v>
      </c>
      <c r="D933" s="78" t="str">
        <f t="shared" si="61"/>
        <v>ventejo</v>
      </c>
      <c r="E933" s="8">
        <v>41410</v>
      </c>
      <c r="F933" s="9" t="s">
        <v>340</v>
      </c>
      <c r="G933" s="9" t="s">
        <v>36</v>
      </c>
      <c r="H933" s="26" t="s">
        <v>37</v>
      </c>
      <c r="I933" s="9" t="s">
        <v>53</v>
      </c>
      <c r="J933" s="26" t="s">
        <v>39</v>
      </c>
      <c r="K933" s="9" t="s">
        <v>58</v>
      </c>
      <c r="L933" s="9" t="s">
        <v>1636</v>
      </c>
      <c r="M933" s="9">
        <v>28</v>
      </c>
      <c r="N933" s="38">
        <v>43215</v>
      </c>
      <c r="O933" s="32">
        <f t="shared" si="62"/>
        <v>59</v>
      </c>
      <c r="P933" s="9">
        <v>458924</v>
      </c>
      <c r="Q933" s="9">
        <v>7175</v>
      </c>
      <c r="R933" s="7" t="s">
        <v>139</v>
      </c>
      <c r="S933" s="9">
        <v>0</v>
      </c>
      <c r="T933" s="40">
        <v>0</v>
      </c>
      <c r="U933" s="32">
        <v>0</v>
      </c>
      <c r="V933">
        <f t="shared" si="0"/>
        <v>2013</v>
      </c>
      <c r="W933">
        <f t="shared" si="1"/>
        <v>5</v>
      </c>
      <c r="X933">
        <f t="shared" si="2"/>
        <v>16</v>
      </c>
      <c r="Y933" s="15">
        <v>41541</v>
      </c>
      <c r="Z933" s="15">
        <v>41703</v>
      </c>
      <c r="AB933" s="15">
        <v>41775</v>
      </c>
      <c r="AD933" s="15">
        <v>41808</v>
      </c>
      <c r="AE933" s="7" t="s">
        <v>1970</v>
      </c>
      <c r="AF933" s="15">
        <v>41879</v>
      </c>
      <c r="AG933" s="7" t="s">
        <v>1024</v>
      </c>
      <c r="AJ933" s="13"/>
      <c r="AK933" s="14"/>
      <c r="AP933" s="13"/>
      <c r="AQ933" s="14"/>
      <c r="AT933" t="str">
        <f>VLOOKUP(A933,'Repeat TJ List'!A:A,1,FALSE)</f>
        <v>Jonny Venters</v>
      </c>
    </row>
    <row r="934" spans="1:46" ht="13">
      <c r="A934" s="7" t="s">
        <v>1522</v>
      </c>
      <c r="B934" s="78" t="str">
        <f t="shared" si="59"/>
        <v>Joel</v>
      </c>
      <c r="C934" s="78" t="str">
        <f t="shared" si="60"/>
        <v>Hanrahan</v>
      </c>
      <c r="D934" s="78" t="str">
        <f t="shared" si="61"/>
        <v>hanrajo</v>
      </c>
      <c r="E934" s="8">
        <v>41410</v>
      </c>
      <c r="F934" s="9" t="s">
        <v>67</v>
      </c>
      <c r="G934" s="9" t="s">
        <v>36</v>
      </c>
      <c r="H934" s="26" t="s">
        <v>37</v>
      </c>
      <c r="I934" s="9" t="s">
        <v>38</v>
      </c>
      <c r="J934" s="26" t="s">
        <v>39</v>
      </c>
      <c r="K934" s="9" t="s">
        <v>154</v>
      </c>
      <c r="L934" s="9"/>
      <c r="M934" s="9">
        <v>31</v>
      </c>
      <c r="N934" s="26"/>
      <c r="O934" s="32" t="str">
        <f t="shared" si="62"/>
        <v/>
      </c>
      <c r="P934" s="9">
        <v>430629</v>
      </c>
      <c r="Q934" s="9">
        <v>2186</v>
      </c>
      <c r="R934" s="7" t="s">
        <v>139</v>
      </c>
      <c r="S934" s="9">
        <v>0</v>
      </c>
      <c r="T934" s="40">
        <v>0</v>
      </c>
      <c r="U934" s="32">
        <v>0</v>
      </c>
      <c r="V934">
        <f t="shared" si="0"/>
        <v>2013</v>
      </c>
      <c r="W934">
        <f t="shared" si="1"/>
        <v>5</v>
      </c>
      <c r="X934">
        <f t="shared" si="2"/>
        <v>16</v>
      </c>
      <c r="AJ934" s="13"/>
      <c r="AK934" s="14"/>
      <c r="AP934" s="13"/>
      <c r="AQ934" s="14"/>
      <c r="AT934" t="str">
        <f>VLOOKUP(A934,'Repeat TJ List'!A:A,1,FALSE)</f>
        <v>Joel Hanrahan</v>
      </c>
    </row>
    <row r="935" spans="1:46" ht="13">
      <c r="A935" s="7" t="s">
        <v>1971</v>
      </c>
      <c r="B935" s="78" t="str">
        <f t="shared" si="59"/>
        <v>Jose</v>
      </c>
      <c r="C935" s="78" t="str">
        <f t="shared" si="60"/>
        <v>Barraza</v>
      </c>
      <c r="D935" s="78" t="str">
        <f t="shared" si="61"/>
        <v>barrajo</v>
      </c>
      <c r="E935" s="8">
        <v>41410</v>
      </c>
      <c r="F935" s="9" t="s">
        <v>62</v>
      </c>
      <c r="G935" s="9" t="s">
        <v>115</v>
      </c>
      <c r="H935" s="9" t="s">
        <v>330</v>
      </c>
      <c r="I935" s="9" t="s">
        <v>38</v>
      </c>
      <c r="J935" s="9" t="s">
        <v>39</v>
      </c>
      <c r="K935" s="9" t="s">
        <v>45</v>
      </c>
      <c r="L935" s="9"/>
      <c r="M935" s="9">
        <v>18</v>
      </c>
      <c r="N935" s="11"/>
      <c r="O935" s="32" t="str">
        <f t="shared" si="62"/>
        <v/>
      </c>
      <c r="P935" s="9">
        <v>622186</v>
      </c>
      <c r="Q935" s="9" t="s">
        <v>1972</v>
      </c>
      <c r="R935" s="7"/>
      <c r="S935" s="9">
        <v>0</v>
      </c>
      <c r="T935" s="12">
        <v>0</v>
      </c>
      <c r="U935" s="9">
        <v>0</v>
      </c>
      <c r="V935">
        <f t="shared" si="0"/>
        <v>2013</v>
      </c>
      <c r="W935">
        <f t="shared" si="1"/>
        <v>5</v>
      </c>
      <c r="X935">
        <f t="shared" si="2"/>
        <v>16</v>
      </c>
      <c r="Y935" s="7"/>
      <c r="Z935" s="7"/>
      <c r="AA935" s="7"/>
      <c r="AB935" s="7"/>
      <c r="AC935" s="7"/>
      <c r="AD935" s="7"/>
      <c r="AE935" s="7"/>
      <c r="AF935" s="7"/>
      <c r="AG935" s="7"/>
      <c r="AH935" s="7"/>
      <c r="AI935" s="7"/>
      <c r="AJ935" s="45"/>
      <c r="AK935" s="46"/>
      <c r="AL935" s="7"/>
      <c r="AM935" s="7"/>
      <c r="AN935" s="7"/>
      <c r="AO935" s="7"/>
      <c r="AP935" s="45"/>
      <c r="AQ935" s="46"/>
      <c r="AR935" s="7"/>
      <c r="AS935" s="7"/>
      <c r="AT935" t="e">
        <f>VLOOKUP(A935,'Repeat TJ List'!A:A,1,FALSE)</f>
        <v>#N/A</v>
      </c>
    </row>
    <row r="936" spans="1:46" ht="13">
      <c r="A936" s="7" t="s">
        <v>1973</v>
      </c>
      <c r="B936" s="78" t="str">
        <f t="shared" si="59"/>
        <v>Gavin</v>
      </c>
      <c r="C936" s="78" t="str">
        <f t="shared" si="60"/>
        <v>Floyd</v>
      </c>
      <c r="D936" s="78" t="str">
        <f t="shared" si="61"/>
        <v>floydga</v>
      </c>
      <c r="E936" s="8">
        <v>41402</v>
      </c>
      <c r="F936" s="9" t="s">
        <v>62</v>
      </c>
      <c r="G936" s="9" t="s">
        <v>36</v>
      </c>
      <c r="H936" s="26" t="s">
        <v>37</v>
      </c>
      <c r="I936" s="9" t="s">
        <v>38</v>
      </c>
      <c r="J936" s="26" t="s">
        <v>39</v>
      </c>
      <c r="K936" s="9" t="s">
        <v>285</v>
      </c>
      <c r="L936" s="9"/>
      <c r="M936" s="9">
        <v>30</v>
      </c>
      <c r="N936" s="11">
        <v>41765</v>
      </c>
      <c r="O936" s="32">
        <f t="shared" si="62"/>
        <v>12</v>
      </c>
      <c r="P936" s="9">
        <v>425856</v>
      </c>
      <c r="Q936" s="9">
        <v>3886</v>
      </c>
      <c r="R936" s="7" t="s">
        <v>71</v>
      </c>
      <c r="S936" s="9">
        <v>44</v>
      </c>
      <c r="T936" s="12">
        <v>98.667000000000002</v>
      </c>
      <c r="U936" s="32">
        <v>1</v>
      </c>
      <c r="V936">
        <f t="shared" si="0"/>
        <v>2013</v>
      </c>
      <c r="W936">
        <f t="shared" si="1"/>
        <v>5</v>
      </c>
      <c r="X936">
        <f t="shared" si="2"/>
        <v>8</v>
      </c>
      <c r="Y936" s="7"/>
      <c r="Z936" s="7"/>
      <c r="AA936" s="7"/>
      <c r="AB936" s="7"/>
      <c r="AC936" s="15">
        <v>41732</v>
      </c>
      <c r="AD936" s="7"/>
      <c r="AE936" s="7"/>
      <c r="AF936" s="7"/>
      <c r="AG936" s="7"/>
      <c r="AH936" s="7">
        <v>5</v>
      </c>
      <c r="AI936" s="7">
        <v>5</v>
      </c>
      <c r="AJ936" s="45">
        <v>24.332999999999998</v>
      </c>
      <c r="AK936" s="46">
        <v>0.11799999999999999</v>
      </c>
      <c r="AL936" s="7">
        <v>125</v>
      </c>
      <c r="AM936" s="7">
        <v>114</v>
      </c>
      <c r="AN936" s="7">
        <v>9</v>
      </c>
      <c r="AO936" s="7">
        <v>9</v>
      </c>
      <c r="AP936" s="45">
        <v>54.332999999999998</v>
      </c>
      <c r="AQ936" s="46">
        <v>0.14000000000000001</v>
      </c>
      <c r="AR936" s="7">
        <v>73</v>
      </c>
      <c r="AS936" s="7">
        <v>103</v>
      </c>
      <c r="AT936" t="e">
        <f>VLOOKUP(A936,'Repeat TJ List'!A:A,1,FALSE)</f>
        <v>#N/A</v>
      </c>
    </row>
    <row r="937" spans="1:46" ht="13">
      <c r="A937" s="7" t="s">
        <v>1974</v>
      </c>
      <c r="B937" s="78" t="str">
        <f t="shared" si="59"/>
        <v>Stephen</v>
      </c>
      <c r="C937" s="78" t="str">
        <f t="shared" si="60"/>
        <v>Tromblee</v>
      </c>
      <c r="D937" s="78" t="str">
        <f t="shared" si="61"/>
        <v>trombst</v>
      </c>
      <c r="E937" s="8">
        <v>41402</v>
      </c>
      <c r="F937" s="9" t="s">
        <v>35</v>
      </c>
      <c r="G937" s="9" t="s">
        <v>91</v>
      </c>
      <c r="H937" s="26" t="s">
        <v>37</v>
      </c>
      <c r="I937" s="9" t="s">
        <v>53</v>
      </c>
      <c r="J937" s="26" t="s">
        <v>39</v>
      </c>
      <c r="K937" s="9" t="s">
        <v>40</v>
      </c>
      <c r="L937" s="9" t="s">
        <v>1462</v>
      </c>
      <c r="M937" s="9">
        <v>24</v>
      </c>
      <c r="N937" s="11"/>
      <c r="O937" s="32" t="str">
        <f t="shared" si="62"/>
        <v/>
      </c>
      <c r="P937" s="9">
        <v>607753</v>
      </c>
      <c r="Q937" s="9" t="s">
        <v>1975</v>
      </c>
      <c r="S937" s="9">
        <v>0</v>
      </c>
      <c r="T937" s="12">
        <v>0</v>
      </c>
      <c r="U937" s="9">
        <v>0</v>
      </c>
      <c r="V937">
        <f t="shared" si="0"/>
        <v>2013</v>
      </c>
      <c r="W937">
        <f t="shared" si="1"/>
        <v>5</v>
      </c>
      <c r="X937">
        <f t="shared" si="2"/>
        <v>8</v>
      </c>
      <c r="AJ937" s="13"/>
      <c r="AK937" s="14"/>
      <c r="AP937" s="13"/>
      <c r="AQ937" s="14"/>
      <c r="AT937" t="e">
        <f>VLOOKUP(A937,'Repeat TJ List'!A:A,1,FALSE)</f>
        <v>#N/A</v>
      </c>
    </row>
    <row r="938" spans="1:46" ht="13">
      <c r="A938" s="7" t="s">
        <v>1976</v>
      </c>
      <c r="B938" s="78" t="str">
        <f t="shared" si="59"/>
        <v>Jason</v>
      </c>
      <c r="C938" s="78" t="str">
        <f t="shared" si="60"/>
        <v>Motte</v>
      </c>
      <c r="D938" s="78" t="str">
        <f t="shared" si="61"/>
        <v>motteja</v>
      </c>
      <c r="E938" s="8">
        <v>41400</v>
      </c>
      <c r="F938" s="9" t="s">
        <v>57</v>
      </c>
      <c r="G938" s="9" t="s">
        <v>36</v>
      </c>
      <c r="H938" s="26" t="s">
        <v>37</v>
      </c>
      <c r="I938" s="9" t="s">
        <v>38</v>
      </c>
      <c r="J938" s="26" t="s">
        <v>39</v>
      </c>
      <c r="K938" s="9" t="s">
        <v>101</v>
      </c>
      <c r="L938" s="9" t="s">
        <v>1977</v>
      </c>
      <c r="M938" s="9">
        <v>31</v>
      </c>
      <c r="N938" s="11">
        <v>41780</v>
      </c>
      <c r="O938" s="32">
        <f t="shared" si="62"/>
        <v>12</v>
      </c>
      <c r="P938" s="9">
        <v>435400</v>
      </c>
      <c r="Q938" s="9">
        <v>5861</v>
      </c>
      <c r="R938" s="7" t="s">
        <v>60</v>
      </c>
      <c r="S938" s="9">
        <v>162</v>
      </c>
      <c r="T938" s="12">
        <v>137.667</v>
      </c>
      <c r="U938" s="32">
        <v>1</v>
      </c>
      <c r="V938">
        <f t="shared" si="0"/>
        <v>2013</v>
      </c>
      <c r="W938">
        <f t="shared" si="1"/>
        <v>5</v>
      </c>
      <c r="X938">
        <f t="shared" si="2"/>
        <v>6</v>
      </c>
      <c r="AJ938" s="13"/>
      <c r="AK938" s="14"/>
      <c r="AP938" s="13"/>
      <c r="AQ938" s="14"/>
      <c r="AT938" t="e">
        <f>VLOOKUP(A938,'Repeat TJ List'!A:A,1,FALSE)</f>
        <v>#N/A</v>
      </c>
    </row>
    <row r="939" spans="1:46" ht="13">
      <c r="A939" s="7" t="s">
        <v>388</v>
      </c>
      <c r="B939" s="78" t="str">
        <f t="shared" si="59"/>
        <v>Quintin</v>
      </c>
      <c r="C939" s="78" t="str">
        <f t="shared" si="60"/>
        <v>Torres-Costa</v>
      </c>
      <c r="D939" s="78" t="str">
        <f t="shared" si="61"/>
        <v>torrequ</v>
      </c>
      <c r="E939" s="8">
        <v>41400</v>
      </c>
      <c r="F939" s="9" t="s">
        <v>127</v>
      </c>
      <c r="G939" s="9" t="s">
        <v>63</v>
      </c>
      <c r="H939" s="9" t="s">
        <v>37</v>
      </c>
      <c r="I939" s="9" t="s">
        <v>53</v>
      </c>
      <c r="J939" s="9" t="s">
        <v>39</v>
      </c>
      <c r="K939" s="9" t="s">
        <v>138</v>
      </c>
      <c r="L939" s="9" t="s">
        <v>138</v>
      </c>
      <c r="M939" s="9">
        <v>18</v>
      </c>
      <c r="N939" s="11">
        <v>42177</v>
      </c>
      <c r="O939" s="32">
        <f t="shared" si="62"/>
        <v>26</v>
      </c>
      <c r="P939" s="9">
        <v>665014</v>
      </c>
      <c r="Q939" s="9" t="s">
        <v>389</v>
      </c>
      <c r="R939" s="7" t="s">
        <v>1978</v>
      </c>
      <c r="S939" s="9">
        <v>0</v>
      </c>
      <c r="T939" s="12">
        <v>0</v>
      </c>
      <c r="U939" s="32">
        <v>1</v>
      </c>
      <c r="V939">
        <f t="shared" si="0"/>
        <v>2013</v>
      </c>
      <c r="W939">
        <f t="shared" si="1"/>
        <v>5</v>
      </c>
      <c r="X939">
        <f t="shared" si="2"/>
        <v>6</v>
      </c>
      <c r="AJ939" s="13"/>
      <c r="AK939" s="14"/>
      <c r="AP939" s="13"/>
      <c r="AQ939" s="14"/>
      <c r="AT939" t="str">
        <f>VLOOKUP(A939,'Repeat TJ List'!A:A,1,FALSE)</f>
        <v>Quintin Torres-Costa</v>
      </c>
    </row>
    <row r="940" spans="1:46" ht="13">
      <c r="A940" s="7" t="s">
        <v>1979</v>
      </c>
      <c r="B940" s="78" t="str">
        <f t="shared" si="59"/>
        <v>Ty</v>
      </c>
      <c r="C940" s="78" t="str">
        <f t="shared" si="60"/>
        <v>Morrison</v>
      </c>
      <c r="D940" s="78" t="str">
        <f t="shared" si="61"/>
        <v>morrity</v>
      </c>
      <c r="E940" s="8">
        <v>41398</v>
      </c>
      <c r="F940" s="9" t="s">
        <v>257</v>
      </c>
      <c r="G940" s="9" t="s">
        <v>84</v>
      </c>
      <c r="H940" s="32" t="s">
        <v>131</v>
      </c>
      <c r="I940" s="9" t="s">
        <v>38</v>
      </c>
      <c r="J940" s="26" t="s">
        <v>39</v>
      </c>
      <c r="K940" s="9" t="s">
        <v>302</v>
      </c>
      <c r="L940" s="9"/>
      <c r="M940" s="9">
        <v>22</v>
      </c>
      <c r="N940" s="11"/>
      <c r="O940" s="32" t="str">
        <f t="shared" si="62"/>
        <v/>
      </c>
      <c r="P940" s="9">
        <v>543573</v>
      </c>
      <c r="Q940" s="9" t="s">
        <v>1980</v>
      </c>
      <c r="S940" s="9">
        <v>0</v>
      </c>
      <c r="T940" s="12">
        <v>0</v>
      </c>
      <c r="U940" s="9">
        <v>0</v>
      </c>
      <c r="V940">
        <f t="shared" si="0"/>
        <v>2013</v>
      </c>
      <c r="W940">
        <f t="shared" si="1"/>
        <v>5</v>
      </c>
      <c r="X940">
        <f t="shared" si="2"/>
        <v>4</v>
      </c>
      <c r="AJ940" s="13"/>
      <c r="AK940" s="14"/>
      <c r="AP940" s="13"/>
      <c r="AQ940" s="14"/>
      <c r="AT940" t="e">
        <f>VLOOKUP(A940,'Repeat TJ List'!A:A,1,FALSE)</f>
        <v>#N/A</v>
      </c>
    </row>
    <row r="941" spans="1:46" ht="13">
      <c r="A941" s="7" t="s">
        <v>1981</v>
      </c>
      <c r="B941" s="78" t="str">
        <f t="shared" si="59"/>
        <v>Ryan</v>
      </c>
      <c r="C941" s="78" t="str">
        <f t="shared" si="60"/>
        <v>McNeil</v>
      </c>
      <c r="D941" s="78" t="str">
        <f t="shared" si="61"/>
        <v>mcneiry</v>
      </c>
      <c r="E941" s="8">
        <v>41395</v>
      </c>
      <c r="F941" s="9" t="s">
        <v>164</v>
      </c>
      <c r="G941" s="9" t="s">
        <v>128</v>
      </c>
      <c r="H941" s="26" t="s">
        <v>37</v>
      </c>
      <c r="I941" s="9" t="s">
        <v>38</v>
      </c>
      <c r="J941" s="26" t="s">
        <v>39</v>
      </c>
      <c r="K941" s="9" t="s">
        <v>45</v>
      </c>
      <c r="L941" s="9"/>
      <c r="M941" s="9">
        <v>19</v>
      </c>
      <c r="N941" s="11">
        <v>41812</v>
      </c>
      <c r="O941" s="32">
        <f t="shared" si="62"/>
        <v>14</v>
      </c>
      <c r="P941" s="9">
        <v>621263</v>
      </c>
      <c r="Q941" s="9" t="s">
        <v>1982</v>
      </c>
      <c r="S941" s="9">
        <v>0</v>
      </c>
      <c r="T941" s="12">
        <v>0</v>
      </c>
      <c r="U941" s="32">
        <v>1</v>
      </c>
      <c r="V941">
        <f t="shared" si="0"/>
        <v>2013</v>
      </c>
      <c r="W941">
        <f t="shared" si="1"/>
        <v>5</v>
      </c>
      <c r="X941">
        <f t="shared" si="2"/>
        <v>1</v>
      </c>
      <c r="AJ941" s="13"/>
      <c r="AK941" s="14"/>
      <c r="AP941" s="13"/>
      <c r="AQ941" s="14"/>
      <c r="AT941" t="e">
        <f>VLOOKUP(A941,'Repeat TJ List'!A:A,1,FALSE)</f>
        <v>#N/A</v>
      </c>
    </row>
    <row r="942" spans="1:46" ht="13">
      <c r="A942" s="7" t="s">
        <v>1983</v>
      </c>
      <c r="B942" s="78" t="str">
        <f t="shared" si="59"/>
        <v>Garrett</v>
      </c>
      <c r="C942" s="78" t="str">
        <f t="shared" si="60"/>
        <v>Bolt</v>
      </c>
      <c r="D942" s="78" t="str">
        <f t="shared" si="61"/>
        <v>boltga</v>
      </c>
      <c r="E942" s="8">
        <v>41395</v>
      </c>
      <c r="F942" s="9" t="s">
        <v>306</v>
      </c>
      <c r="G942" s="9" t="s">
        <v>128</v>
      </c>
      <c r="H942" s="26" t="s">
        <v>37</v>
      </c>
      <c r="I942" s="9" t="s">
        <v>38</v>
      </c>
      <c r="J942" s="26" t="s">
        <v>39</v>
      </c>
      <c r="K942" s="9" t="s">
        <v>188</v>
      </c>
      <c r="L942" s="9" t="s">
        <v>926</v>
      </c>
      <c r="M942" s="9">
        <v>23</v>
      </c>
      <c r="N942" s="11">
        <v>41806</v>
      </c>
      <c r="O942" s="32">
        <f t="shared" si="62"/>
        <v>14</v>
      </c>
      <c r="P942" s="9">
        <v>607306</v>
      </c>
      <c r="Q942" s="9" t="s">
        <v>1984</v>
      </c>
      <c r="S942" s="9">
        <v>0</v>
      </c>
      <c r="T942" s="12">
        <v>0</v>
      </c>
      <c r="U942" s="9">
        <v>0</v>
      </c>
      <c r="V942">
        <f t="shared" si="0"/>
        <v>2013</v>
      </c>
      <c r="W942">
        <f t="shared" si="1"/>
        <v>5</v>
      </c>
      <c r="X942">
        <f t="shared" si="2"/>
        <v>1</v>
      </c>
      <c r="AJ942" s="13"/>
      <c r="AK942" s="14"/>
      <c r="AP942" s="13"/>
      <c r="AQ942" s="14"/>
      <c r="AT942" t="str">
        <f>VLOOKUP(A942,'Repeat TJ List'!A:A,1,FALSE)</f>
        <v>Garrett Bolt</v>
      </c>
    </row>
    <row r="943" spans="1:46" ht="13">
      <c r="A943" s="7" t="s">
        <v>1985</v>
      </c>
      <c r="B943" s="78" t="str">
        <f t="shared" si="59"/>
        <v>Drew</v>
      </c>
      <c r="C943" s="78" t="str">
        <f t="shared" si="60"/>
        <v>Steckenrider</v>
      </c>
      <c r="D943" s="78" t="str">
        <f t="shared" si="61"/>
        <v>steckdr</v>
      </c>
      <c r="E943" s="8">
        <v>41395</v>
      </c>
      <c r="F943" s="9" t="s">
        <v>157</v>
      </c>
      <c r="G943" s="9" t="s">
        <v>115</v>
      </c>
      <c r="H943" s="9" t="s">
        <v>37</v>
      </c>
      <c r="I943" s="9" t="s">
        <v>38</v>
      </c>
      <c r="J943" s="9" t="s">
        <v>39</v>
      </c>
      <c r="K943" s="9" t="s">
        <v>203</v>
      </c>
      <c r="L943" s="9" t="s">
        <v>312</v>
      </c>
      <c r="M943" s="9">
        <v>22</v>
      </c>
      <c r="N943" s="11">
        <v>42124</v>
      </c>
      <c r="O943" s="32">
        <f t="shared" si="62"/>
        <v>24</v>
      </c>
      <c r="P943" s="9">
        <v>608716</v>
      </c>
      <c r="Q943" s="9">
        <v>18806</v>
      </c>
      <c r="R943" s="7" t="s">
        <v>139</v>
      </c>
      <c r="S943" s="9">
        <v>37</v>
      </c>
      <c r="T943" s="12">
        <v>34.667000000000002</v>
      </c>
      <c r="U943" s="32">
        <v>1</v>
      </c>
      <c r="V943">
        <f t="shared" si="0"/>
        <v>2013</v>
      </c>
      <c r="W943">
        <f t="shared" si="1"/>
        <v>5</v>
      </c>
      <c r="X943">
        <f t="shared" si="2"/>
        <v>1</v>
      </c>
      <c r="AJ943" s="13"/>
      <c r="AK943" s="14"/>
      <c r="AP943" s="13"/>
      <c r="AQ943" s="14"/>
      <c r="AT943" t="e">
        <f>VLOOKUP(A943,'Repeat TJ List'!A:A,1,FALSE)</f>
        <v>#N/A</v>
      </c>
    </row>
    <row r="944" spans="1:46" ht="13">
      <c r="A944" s="7" t="s">
        <v>1986</v>
      </c>
      <c r="B944" s="78" t="str">
        <f t="shared" si="59"/>
        <v>Seth</v>
      </c>
      <c r="C944" s="78" t="str">
        <f t="shared" si="60"/>
        <v>Harvey</v>
      </c>
      <c r="D944" s="78" t="str">
        <f t="shared" si="61"/>
        <v>harvese</v>
      </c>
      <c r="E944" s="8">
        <v>41395</v>
      </c>
      <c r="F944" s="9" t="s">
        <v>127</v>
      </c>
      <c r="G944" s="9" t="s">
        <v>91</v>
      </c>
      <c r="H944" s="26" t="s">
        <v>37</v>
      </c>
      <c r="I944" s="9" t="s">
        <v>38</v>
      </c>
      <c r="J944" s="26" t="s">
        <v>39</v>
      </c>
      <c r="K944" s="9" t="s">
        <v>74</v>
      </c>
      <c r="L944" s="9" t="s">
        <v>1987</v>
      </c>
      <c r="M944" s="9">
        <v>25</v>
      </c>
      <c r="N944" s="11"/>
      <c r="O944" s="32" t="str">
        <f t="shared" si="62"/>
        <v/>
      </c>
      <c r="P944" s="9">
        <v>571752</v>
      </c>
      <c r="Q944" s="9" t="s">
        <v>1988</v>
      </c>
      <c r="S944" s="9">
        <v>0</v>
      </c>
      <c r="T944" s="12">
        <v>0</v>
      </c>
      <c r="U944" s="9">
        <v>0</v>
      </c>
      <c r="V944">
        <f t="shared" si="0"/>
        <v>2013</v>
      </c>
      <c r="W944">
        <f t="shared" si="1"/>
        <v>5</v>
      </c>
      <c r="X944">
        <f t="shared" si="2"/>
        <v>1</v>
      </c>
      <c r="AJ944" s="13"/>
      <c r="AK944" s="14"/>
      <c r="AP944" s="13"/>
      <c r="AQ944" s="14"/>
      <c r="AT944" t="e">
        <f>VLOOKUP(A944,'Repeat TJ List'!A:A,1,FALSE)</f>
        <v>#N/A</v>
      </c>
    </row>
    <row r="945" spans="1:46" ht="13">
      <c r="A945" s="7" t="s">
        <v>1989</v>
      </c>
      <c r="B945" s="78" t="str">
        <f t="shared" si="59"/>
        <v>Gabe</v>
      </c>
      <c r="C945" s="78" t="str">
        <f t="shared" si="60"/>
        <v xml:space="preserve">Encinas </v>
      </c>
      <c r="D945" s="78" t="str">
        <f t="shared" si="61"/>
        <v>encinga</v>
      </c>
      <c r="E945" s="8">
        <v>41395</v>
      </c>
      <c r="F945" s="9" t="s">
        <v>107</v>
      </c>
      <c r="G945" s="9" t="s">
        <v>115</v>
      </c>
      <c r="H945" s="26" t="s">
        <v>37</v>
      </c>
      <c r="I945" s="9" t="s">
        <v>38</v>
      </c>
      <c r="J945" s="26" t="s">
        <v>39</v>
      </c>
      <c r="K945" s="9" t="s">
        <v>45</v>
      </c>
      <c r="L945" s="9"/>
      <c r="M945" s="9">
        <v>21</v>
      </c>
      <c r="N945" s="11">
        <v>41830</v>
      </c>
      <c r="O945" s="32">
        <f t="shared" si="62"/>
        <v>14</v>
      </c>
      <c r="P945" s="9">
        <v>592290</v>
      </c>
      <c r="Q945" s="9" t="s">
        <v>1990</v>
      </c>
      <c r="S945" s="9">
        <v>0</v>
      </c>
      <c r="T945" s="12">
        <v>0</v>
      </c>
      <c r="U945" s="32">
        <v>1</v>
      </c>
      <c r="V945">
        <f t="shared" si="0"/>
        <v>2013</v>
      </c>
      <c r="W945">
        <f t="shared" si="1"/>
        <v>5</v>
      </c>
      <c r="X945">
        <f t="shared" si="2"/>
        <v>1</v>
      </c>
      <c r="AJ945" s="13"/>
      <c r="AK945" s="14"/>
      <c r="AP945" s="13"/>
      <c r="AQ945" s="14"/>
      <c r="AT945" t="e">
        <f>VLOOKUP(A945,'Repeat TJ List'!A:A,1,FALSE)</f>
        <v>#N/A</v>
      </c>
    </row>
    <row r="946" spans="1:46" ht="13">
      <c r="A946" s="7" t="s">
        <v>1991</v>
      </c>
      <c r="B946" s="78" t="str">
        <f t="shared" si="59"/>
        <v>Kyle</v>
      </c>
      <c r="C946" s="78" t="str">
        <f t="shared" si="60"/>
        <v>Higashioka</v>
      </c>
      <c r="D946" s="78" t="str">
        <f t="shared" si="61"/>
        <v>higasky</v>
      </c>
      <c r="E946" s="8">
        <v>41395</v>
      </c>
      <c r="F946" s="9" t="s">
        <v>107</v>
      </c>
      <c r="G946" s="9" t="s">
        <v>84</v>
      </c>
      <c r="H946" s="32" t="s">
        <v>330</v>
      </c>
      <c r="I946" s="9" t="s">
        <v>38</v>
      </c>
      <c r="J946" s="26" t="s">
        <v>39</v>
      </c>
      <c r="K946" s="9" t="s">
        <v>45</v>
      </c>
      <c r="L946" s="9"/>
      <c r="M946" s="9">
        <v>23</v>
      </c>
      <c r="N946" s="11">
        <v>42248</v>
      </c>
      <c r="O946" s="32">
        <f t="shared" si="62"/>
        <v>28</v>
      </c>
      <c r="P946" s="9">
        <v>543309</v>
      </c>
      <c r="Q946" s="9">
        <v>5517</v>
      </c>
      <c r="S946" s="9">
        <v>9</v>
      </c>
      <c r="T946" s="12">
        <v>20</v>
      </c>
      <c r="U946" s="32">
        <v>1</v>
      </c>
      <c r="V946">
        <f t="shared" si="0"/>
        <v>2013</v>
      </c>
      <c r="W946">
        <f t="shared" si="1"/>
        <v>5</v>
      </c>
      <c r="X946">
        <f t="shared" si="2"/>
        <v>1</v>
      </c>
      <c r="AJ946" s="13"/>
      <c r="AK946" s="14"/>
      <c r="AP946" s="13"/>
      <c r="AQ946" s="14"/>
      <c r="AT946" t="e">
        <f>VLOOKUP(A946,'Repeat TJ List'!A:A,1,FALSE)</f>
        <v>#N/A</v>
      </c>
    </row>
    <row r="947" spans="1:46" ht="13">
      <c r="A947" s="7" t="s">
        <v>1992</v>
      </c>
      <c r="B947" s="78" t="str">
        <f t="shared" si="59"/>
        <v>David</v>
      </c>
      <c r="C947" s="78" t="str">
        <f t="shared" si="60"/>
        <v>Whitehead</v>
      </c>
      <c r="D947" s="78" t="str">
        <f t="shared" si="61"/>
        <v>whiteda</v>
      </c>
      <c r="E947" s="8">
        <v>41395</v>
      </c>
      <c r="F947" s="9" t="s">
        <v>124</v>
      </c>
      <c r="G947" s="9" t="s">
        <v>63</v>
      </c>
      <c r="H947" s="26" t="s">
        <v>37</v>
      </c>
      <c r="I947" s="9" t="s">
        <v>38</v>
      </c>
      <c r="J947" s="26" t="s">
        <v>39</v>
      </c>
      <c r="K947" s="9" t="s">
        <v>253</v>
      </c>
      <c r="L947" s="9" t="s">
        <v>59</v>
      </c>
      <c r="M947" s="9">
        <v>21</v>
      </c>
      <c r="N947" s="11">
        <v>41805</v>
      </c>
      <c r="O947" s="32">
        <f t="shared" si="62"/>
        <v>13</v>
      </c>
      <c r="P947" s="9">
        <v>592856</v>
      </c>
      <c r="Q947" s="9" t="s">
        <v>1993</v>
      </c>
      <c r="S947" s="9">
        <v>0</v>
      </c>
      <c r="T947" s="12">
        <v>0</v>
      </c>
      <c r="U947" s="32">
        <v>1</v>
      </c>
      <c r="V947">
        <f t="shared" si="0"/>
        <v>2013</v>
      </c>
      <c r="W947">
        <f t="shared" si="1"/>
        <v>5</v>
      </c>
      <c r="X947">
        <f t="shared" si="2"/>
        <v>1</v>
      </c>
      <c r="AJ947" s="13"/>
      <c r="AK947" s="14"/>
      <c r="AP947" s="13"/>
      <c r="AQ947" s="14"/>
      <c r="AT947" t="e">
        <f>VLOOKUP(A947,'Repeat TJ List'!A:A,1,FALSE)</f>
        <v>#N/A</v>
      </c>
    </row>
    <row r="948" spans="1:46" ht="13">
      <c r="A948" s="7" t="s">
        <v>1994</v>
      </c>
      <c r="B948" s="78" t="str">
        <f t="shared" si="59"/>
        <v>Jeff</v>
      </c>
      <c r="C948" s="78" t="str">
        <f t="shared" si="60"/>
        <v>Inman</v>
      </c>
      <c r="D948" s="78" t="str">
        <f t="shared" si="61"/>
        <v>inmanje</v>
      </c>
      <c r="E948" s="8">
        <v>41395</v>
      </c>
      <c r="F948" s="9" t="s">
        <v>176</v>
      </c>
      <c r="G948" s="9" t="s">
        <v>84</v>
      </c>
      <c r="H948" s="26" t="s">
        <v>37</v>
      </c>
      <c r="I948" s="9" t="s">
        <v>38</v>
      </c>
      <c r="J948" s="26" t="s">
        <v>39</v>
      </c>
      <c r="K948" s="9" t="s">
        <v>45</v>
      </c>
      <c r="L948" s="9" t="s">
        <v>657</v>
      </c>
      <c r="M948" s="9">
        <v>25</v>
      </c>
      <c r="N948" s="11">
        <v>41824</v>
      </c>
      <c r="O948" s="32">
        <f t="shared" si="62"/>
        <v>14</v>
      </c>
      <c r="P948" s="9">
        <v>502144</v>
      </c>
      <c r="Q948" s="9" t="s">
        <v>1995</v>
      </c>
      <c r="S948" s="9">
        <v>0</v>
      </c>
      <c r="T948" s="12">
        <v>0</v>
      </c>
      <c r="U948" s="32">
        <v>1</v>
      </c>
      <c r="V948">
        <f t="shared" si="0"/>
        <v>2013</v>
      </c>
      <c r="W948">
        <f t="shared" si="1"/>
        <v>5</v>
      </c>
      <c r="X948">
        <f t="shared" si="2"/>
        <v>1</v>
      </c>
      <c r="AJ948" s="13"/>
      <c r="AK948" s="14"/>
      <c r="AP948" s="13"/>
      <c r="AQ948" s="14"/>
      <c r="AT948" t="e">
        <f>VLOOKUP(A948,'Repeat TJ List'!A:A,1,FALSE)</f>
        <v>#N/A</v>
      </c>
    </row>
    <row r="949" spans="1:46" ht="13">
      <c r="A949" s="7" t="s">
        <v>1996</v>
      </c>
      <c r="B949" s="78" t="str">
        <f t="shared" si="59"/>
        <v>Trevor</v>
      </c>
      <c r="C949" s="78" t="str">
        <f t="shared" si="60"/>
        <v>Megill</v>
      </c>
      <c r="D949" s="78" t="str">
        <f t="shared" si="61"/>
        <v>megiltr</v>
      </c>
      <c r="E949" s="8">
        <v>41395</v>
      </c>
      <c r="F949" s="9" t="s">
        <v>48</v>
      </c>
      <c r="G949" s="9" t="s">
        <v>63</v>
      </c>
      <c r="H949" s="9" t="s">
        <v>37</v>
      </c>
      <c r="I949" s="9" t="s">
        <v>38</v>
      </c>
      <c r="J949" s="9" t="s">
        <v>39</v>
      </c>
      <c r="K949" s="9" t="s">
        <v>45</v>
      </c>
      <c r="L949" s="9" t="s">
        <v>1997</v>
      </c>
      <c r="M949" s="9">
        <v>19</v>
      </c>
      <c r="N949" s="11">
        <v>42179</v>
      </c>
      <c r="O949" s="32">
        <f t="shared" si="62"/>
        <v>26</v>
      </c>
      <c r="P949" s="9">
        <v>656730</v>
      </c>
      <c r="Q949" s="9" t="s">
        <v>1998</v>
      </c>
      <c r="R949" s="7"/>
      <c r="S949" s="9">
        <v>0</v>
      </c>
      <c r="T949" s="12">
        <v>0</v>
      </c>
      <c r="U949" s="9">
        <v>0</v>
      </c>
      <c r="V949">
        <f t="shared" si="0"/>
        <v>2013</v>
      </c>
      <c r="W949">
        <f t="shared" si="1"/>
        <v>5</v>
      </c>
      <c r="X949">
        <f t="shared" si="2"/>
        <v>1</v>
      </c>
      <c r="AJ949" s="13"/>
      <c r="AK949" s="14"/>
      <c r="AP949" s="13"/>
      <c r="AQ949" s="14"/>
      <c r="AT949" t="e">
        <f>VLOOKUP(A949,'Repeat TJ List'!A:A,1,FALSE)</f>
        <v>#N/A</v>
      </c>
    </row>
    <row r="950" spans="1:46" ht="13">
      <c r="A950" s="7" t="s">
        <v>1999</v>
      </c>
      <c r="B950" s="78" t="str">
        <f t="shared" si="59"/>
        <v>Chad</v>
      </c>
      <c r="C950" s="78" t="str">
        <f t="shared" si="60"/>
        <v>Billingsley</v>
      </c>
      <c r="D950" s="78" t="str">
        <f t="shared" si="61"/>
        <v>billich</v>
      </c>
      <c r="E950" s="8">
        <v>41388</v>
      </c>
      <c r="F950" s="9" t="s">
        <v>306</v>
      </c>
      <c r="G950" s="9" t="s">
        <v>36</v>
      </c>
      <c r="H950" s="26" t="s">
        <v>37</v>
      </c>
      <c r="I950" s="9" t="s">
        <v>38</v>
      </c>
      <c r="J950" s="26" t="s">
        <v>39</v>
      </c>
      <c r="K950" s="9" t="s">
        <v>253</v>
      </c>
      <c r="L950" s="9"/>
      <c r="M950" s="9">
        <v>28</v>
      </c>
      <c r="N950" s="11">
        <v>42129</v>
      </c>
      <c r="O950" s="32">
        <f t="shared" si="62"/>
        <v>24</v>
      </c>
      <c r="P950" s="9">
        <v>451532</v>
      </c>
      <c r="Q950" s="9">
        <v>5842</v>
      </c>
      <c r="R950" s="7" t="s">
        <v>46</v>
      </c>
      <c r="S950" s="9">
        <v>7</v>
      </c>
      <c r="T950" s="12">
        <v>37</v>
      </c>
      <c r="U950" s="9">
        <v>0</v>
      </c>
      <c r="V950">
        <f t="shared" si="0"/>
        <v>2013</v>
      </c>
      <c r="W950">
        <f t="shared" si="1"/>
        <v>4</v>
      </c>
      <c r="X950">
        <f t="shared" si="2"/>
        <v>24</v>
      </c>
      <c r="AC950" s="15">
        <v>41735</v>
      </c>
      <c r="AJ950" s="13"/>
      <c r="AK950" s="14"/>
      <c r="AP950" s="13"/>
      <c r="AQ950" s="14"/>
      <c r="AT950" t="e">
        <f>VLOOKUP(A950,'Repeat TJ List'!A:A,1,FALSE)</f>
        <v>#N/A</v>
      </c>
    </row>
    <row r="951" spans="1:46" ht="13">
      <c r="A951" s="7" t="s">
        <v>2000</v>
      </c>
      <c r="B951" s="78" t="str">
        <f t="shared" si="59"/>
        <v>John</v>
      </c>
      <c r="C951" s="78" t="str">
        <f t="shared" si="60"/>
        <v>Ely</v>
      </c>
      <c r="D951" s="78" t="str">
        <f t="shared" si="61"/>
        <v>elyjo</v>
      </c>
      <c r="E951" s="8">
        <v>41388</v>
      </c>
      <c r="F951" s="9" t="s">
        <v>121</v>
      </c>
      <c r="G951" s="9" t="s">
        <v>95</v>
      </c>
      <c r="H951" s="26" t="s">
        <v>37</v>
      </c>
      <c r="I951" s="9" t="s">
        <v>38</v>
      </c>
      <c r="J951" s="26" t="s">
        <v>39</v>
      </c>
      <c r="K951" s="9" t="s">
        <v>141</v>
      </c>
      <c r="L951" s="9" t="s">
        <v>1882</v>
      </c>
      <c r="M951" s="9">
        <v>27</v>
      </c>
      <c r="N951" s="11">
        <v>41782</v>
      </c>
      <c r="O951" s="32">
        <f t="shared" si="62"/>
        <v>13</v>
      </c>
      <c r="P951" s="9">
        <v>518655</v>
      </c>
      <c r="Q951" s="9">
        <v>6132</v>
      </c>
      <c r="S951" s="9">
        <v>0</v>
      </c>
      <c r="T951" s="12">
        <v>0</v>
      </c>
      <c r="U951" s="9">
        <v>0</v>
      </c>
      <c r="V951">
        <f t="shared" si="0"/>
        <v>2013</v>
      </c>
      <c r="W951">
        <f t="shared" si="1"/>
        <v>4</v>
      </c>
      <c r="X951">
        <f t="shared" si="2"/>
        <v>24</v>
      </c>
      <c r="AJ951" s="13"/>
      <c r="AK951" s="14"/>
      <c r="AP951" s="13"/>
      <c r="AQ951" s="14"/>
      <c r="AT951" t="e">
        <f>VLOOKUP(A951,'Repeat TJ List'!A:A,1,FALSE)</f>
        <v>#N/A</v>
      </c>
    </row>
    <row r="952" spans="1:46" ht="13">
      <c r="A952" s="7" t="s">
        <v>2001</v>
      </c>
      <c r="B952" s="78" t="str">
        <f t="shared" si="59"/>
        <v>Matt</v>
      </c>
      <c r="C952" s="78" t="str">
        <f t="shared" si="60"/>
        <v>Skole</v>
      </c>
      <c r="D952" s="78" t="str">
        <f t="shared" si="61"/>
        <v>skolema</v>
      </c>
      <c r="E952" s="8">
        <v>41381</v>
      </c>
      <c r="F952" s="9" t="s">
        <v>317</v>
      </c>
      <c r="G952" s="9" t="s">
        <v>84</v>
      </c>
      <c r="H952" s="32" t="s">
        <v>149</v>
      </c>
      <c r="I952" s="9" t="s">
        <v>737</v>
      </c>
      <c r="J952" s="26" t="s">
        <v>39</v>
      </c>
      <c r="K952" s="9" t="s">
        <v>203</v>
      </c>
      <c r="L952" s="9" t="s">
        <v>478</v>
      </c>
      <c r="M952" s="9">
        <v>23</v>
      </c>
      <c r="N952" s="11">
        <v>41732</v>
      </c>
      <c r="O952" s="32">
        <f t="shared" si="62"/>
        <v>12</v>
      </c>
      <c r="P952" s="9">
        <v>605474</v>
      </c>
      <c r="Q952" s="9" t="s">
        <v>2002</v>
      </c>
      <c r="S952" s="9">
        <v>0</v>
      </c>
      <c r="T952" s="12">
        <v>0</v>
      </c>
      <c r="U952" s="32">
        <v>1</v>
      </c>
      <c r="V952">
        <f t="shared" si="0"/>
        <v>2013</v>
      </c>
      <c r="W952">
        <f t="shared" si="1"/>
        <v>4</v>
      </c>
      <c r="X952">
        <f t="shared" si="2"/>
        <v>17</v>
      </c>
      <c r="AJ952" s="13"/>
      <c r="AK952" s="14"/>
      <c r="AP952" s="13"/>
      <c r="AQ952" s="14"/>
      <c r="AT952" t="e">
        <f>VLOOKUP(A952,'Repeat TJ List'!A:A,1,FALSE)</f>
        <v>#N/A</v>
      </c>
    </row>
    <row r="953" spans="1:46" ht="13">
      <c r="A953" s="7" t="s">
        <v>2003</v>
      </c>
      <c r="B953" s="78" t="str">
        <f t="shared" si="59"/>
        <v>Nick</v>
      </c>
      <c r="C953" s="78" t="str">
        <f t="shared" si="60"/>
        <v>Goody</v>
      </c>
      <c r="D953" s="78" t="str">
        <f t="shared" si="61"/>
        <v>goodyni</v>
      </c>
      <c r="E953" s="8">
        <v>41380</v>
      </c>
      <c r="F953" s="9" t="s">
        <v>107</v>
      </c>
      <c r="G953" s="9" t="s">
        <v>91</v>
      </c>
      <c r="H953" s="26" t="s">
        <v>37</v>
      </c>
      <c r="I953" s="9" t="s">
        <v>38</v>
      </c>
      <c r="J953" s="26" t="s">
        <v>39</v>
      </c>
      <c r="K953" s="9" t="s">
        <v>58</v>
      </c>
      <c r="L953" s="9" t="s">
        <v>2004</v>
      </c>
      <c r="M953" s="9">
        <v>21</v>
      </c>
      <c r="N953" s="11">
        <v>41765</v>
      </c>
      <c r="O953" s="32">
        <f t="shared" si="62"/>
        <v>13</v>
      </c>
      <c r="P953" s="9">
        <v>580792</v>
      </c>
      <c r="Q953" s="9">
        <v>13685</v>
      </c>
      <c r="S953" s="9">
        <v>90</v>
      </c>
      <c r="T953" s="12">
        <v>89.332999999999998</v>
      </c>
      <c r="U953" s="32">
        <v>1</v>
      </c>
      <c r="V953">
        <f t="shared" si="0"/>
        <v>2013</v>
      </c>
      <c r="W953">
        <f t="shared" si="1"/>
        <v>4</v>
      </c>
      <c r="X953">
        <f t="shared" si="2"/>
        <v>16</v>
      </c>
      <c r="AJ953" s="13"/>
      <c r="AK953" s="14"/>
      <c r="AP953" s="13"/>
      <c r="AQ953" s="14"/>
      <c r="AT953" t="e">
        <f>VLOOKUP(A953,'Repeat TJ List'!A:A,1,FALSE)</f>
        <v>#N/A</v>
      </c>
    </row>
    <row r="954" spans="1:46" ht="13">
      <c r="A954" s="7" t="s">
        <v>2005</v>
      </c>
      <c r="B954" s="78" t="str">
        <f t="shared" si="59"/>
        <v>Alex</v>
      </c>
      <c r="C954" s="78" t="str">
        <f t="shared" si="60"/>
        <v>White</v>
      </c>
      <c r="D954" s="78" t="str">
        <f t="shared" si="61"/>
        <v>whiteal</v>
      </c>
      <c r="E954" s="8">
        <v>41375</v>
      </c>
      <c r="F954" s="9" t="s">
        <v>121</v>
      </c>
      <c r="G954" s="9" t="s">
        <v>36</v>
      </c>
      <c r="H954" s="26" t="s">
        <v>37</v>
      </c>
      <c r="I954" s="9" t="s">
        <v>38</v>
      </c>
      <c r="J954" s="26" t="s">
        <v>39</v>
      </c>
      <c r="K954" s="9" t="s">
        <v>152</v>
      </c>
      <c r="L954" s="9" t="s">
        <v>152</v>
      </c>
      <c r="M954" s="9">
        <v>24</v>
      </c>
      <c r="N954" s="26"/>
      <c r="O954" s="32" t="str">
        <f t="shared" si="62"/>
        <v/>
      </c>
      <c r="P954" s="9">
        <v>502229</v>
      </c>
      <c r="Q954" s="9">
        <v>10054</v>
      </c>
      <c r="R954" s="7" t="s">
        <v>139</v>
      </c>
      <c r="S954" s="9">
        <v>0</v>
      </c>
      <c r="T954" s="40">
        <v>0</v>
      </c>
      <c r="U954" s="9">
        <v>0</v>
      </c>
      <c r="V954">
        <f t="shared" si="0"/>
        <v>2013</v>
      </c>
      <c r="W954">
        <f t="shared" si="1"/>
        <v>4</v>
      </c>
      <c r="X954">
        <f t="shared" si="2"/>
        <v>11</v>
      </c>
      <c r="AJ954" s="13"/>
      <c r="AK954" s="14"/>
      <c r="AP954" s="13"/>
      <c r="AQ954" s="14"/>
      <c r="AT954" t="e">
        <f>VLOOKUP(A954,'Repeat TJ List'!A:A,1,FALSE)</f>
        <v>#N/A</v>
      </c>
    </row>
    <row r="955" spans="1:46" ht="13">
      <c r="A955" s="7" t="s">
        <v>2006</v>
      </c>
      <c r="B955" s="78" t="str">
        <f t="shared" si="59"/>
        <v>Jordan</v>
      </c>
      <c r="C955" s="78" t="str">
        <f t="shared" si="60"/>
        <v>Sheffield</v>
      </c>
      <c r="D955" s="78" t="str">
        <f t="shared" si="61"/>
        <v>sheffjo</v>
      </c>
      <c r="E955" s="8">
        <v>41375</v>
      </c>
      <c r="F955" s="9" t="s">
        <v>306</v>
      </c>
      <c r="G955" s="9" t="s">
        <v>158</v>
      </c>
      <c r="H955" s="9" t="s">
        <v>37</v>
      </c>
      <c r="I955" s="9" t="s">
        <v>38</v>
      </c>
      <c r="J955" s="9" t="s">
        <v>39</v>
      </c>
      <c r="K955" s="9" t="s">
        <v>312</v>
      </c>
      <c r="L955" s="9" t="s">
        <v>80</v>
      </c>
      <c r="M955" s="9">
        <v>18</v>
      </c>
      <c r="N955" s="11">
        <v>42578</v>
      </c>
      <c r="O955" s="32">
        <f t="shared" si="62"/>
        <v>40</v>
      </c>
      <c r="P955" s="9">
        <v>642068</v>
      </c>
      <c r="Q955" s="9" t="s">
        <v>2007</v>
      </c>
      <c r="S955" s="9">
        <v>0</v>
      </c>
      <c r="T955" s="12">
        <v>0</v>
      </c>
      <c r="U955" s="32">
        <v>1</v>
      </c>
      <c r="V955">
        <f t="shared" si="0"/>
        <v>2013</v>
      </c>
      <c r="W955">
        <f t="shared" si="1"/>
        <v>4</v>
      </c>
      <c r="X955">
        <f t="shared" si="2"/>
        <v>11</v>
      </c>
      <c r="AJ955" s="13"/>
      <c r="AK955" s="14"/>
      <c r="AP955" s="13"/>
      <c r="AQ955" s="14"/>
      <c r="AT955" t="e">
        <f>VLOOKUP(A955,'Repeat TJ List'!A:A,1,FALSE)</f>
        <v>#N/A</v>
      </c>
    </row>
    <row r="956" spans="1:46" ht="13">
      <c r="A956" s="7" t="s">
        <v>2008</v>
      </c>
      <c r="B956" s="78" t="str">
        <f t="shared" si="59"/>
        <v>Bryce</v>
      </c>
      <c r="C956" s="78" t="str">
        <f t="shared" si="60"/>
        <v>Montes de Oca</v>
      </c>
      <c r="D956" s="78" t="str">
        <f t="shared" si="61"/>
        <v>montebr</v>
      </c>
      <c r="E956" s="8">
        <v>41375</v>
      </c>
      <c r="F956" s="9" t="s">
        <v>70</v>
      </c>
      <c r="G956" s="9" t="s">
        <v>158</v>
      </c>
      <c r="H956" s="9" t="s">
        <v>37</v>
      </c>
      <c r="I956" s="9" t="s">
        <v>38</v>
      </c>
      <c r="J956" s="9" t="s">
        <v>39</v>
      </c>
      <c r="K956" s="9" t="s">
        <v>88</v>
      </c>
      <c r="L956" s="9" t="s">
        <v>553</v>
      </c>
      <c r="M956" s="9">
        <v>17</v>
      </c>
      <c r="N956" s="11"/>
      <c r="O956" s="32" t="str">
        <f t="shared" si="62"/>
        <v/>
      </c>
      <c r="P956" s="9">
        <v>656755</v>
      </c>
      <c r="Q956" s="9"/>
      <c r="S956" s="9">
        <v>0</v>
      </c>
      <c r="T956" s="12">
        <v>0</v>
      </c>
      <c r="U956" s="9">
        <v>1</v>
      </c>
      <c r="V956">
        <f t="shared" si="0"/>
        <v>2013</v>
      </c>
      <c r="W956">
        <f t="shared" si="1"/>
        <v>4</v>
      </c>
      <c r="X956">
        <f t="shared" si="2"/>
        <v>11</v>
      </c>
      <c r="AJ956" s="13"/>
      <c r="AK956" s="14"/>
      <c r="AP956" s="13"/>
      <c r="AQ956" s="14"/>
      <c r="AT956" t="e">
        <f>VLOOKUP(A956,'Repeat TJ List'!A:A,1,FALSE)</f>
        <v>#N/A</v>
      </c>
    </row>
    <row r="957" spans="1:46" ht="13">
      <c r="A957" s="7" t="s">
        <v>2009</v>
      </c>
      <c r="B957" s="78" t="str">
        <f t="shared" si="59"/>
        <v>Juniel</v>
      </c>
      <c r="C957" s="78" t="str">
        <f t="shared" si="60"/>
        <v>Querecuto</v>
      </c>
      <c r="D957" s="78" t="str">
        <f t="shared" si="61"/>
        <v>quereju</v>
      </c>
      <c r="E957" s="8">
        <v>41369</v>
      </c>
      <c r="F957" s="9" t="s">
        <v>257</v>
      </c>
      <c r="G957" s="9" t="s">
        <v>115</v>
      </c>
      <c r="H957" s="9" t="s">
        <v>274</v>
      </c>
      <c r="I957" s="9" t="s">
        <v>38</v>
      </c>
      <c r="J957" s="9" t="s">
        <v>150</v>
      </c>
      <c r="K957" s="9"/>
      <c r="L957" s="9"/>
      <c r="M957" s="9">
        <v>20</v>
      </c>
      <c r="N957" s="11">
        <v>41732</v>
      </c>
      <c r="O957" s="32">
        <f t="shared" si="62"/>
        <v>12</v>
      </c>
      <c r="P957" s="9">
        <v>578570</v>
      </c>
      <c r="Q957" s="9">
        <v>12140</v>
      </c>
      <c r="R957" s="7" t="s">
        <v>463</v>
      </c>
      <c r="S957" s="9">
        <v>4</v>
      </c>
      <c r="T957" s="12">
        <v>11</v>
      </c>
      <c r="U957" s="9">
        <v>1</v>
      </c>
      <c r="V957">
        <f t="shared" si="0"/>
        <v>2013</v>
      </c>
      <c r="W957">
        <f t="shared" si="1"/>
        <v>4</v>
      </c>
      <c r="X957">
        <f t="shared" si="2"/>
        <v>5</v>
      </c>
      <c r="AC957" s="15">
        <v>41732</v>
      </c>
      <c r="AJ957" s="13"/>
      <c r="AK957" s="14"/>
      <c r="AP957" s="13"/>
      <c r="AQ957" s="14"/>
      <c r="AT957" t="e">
        <f>VLOOKUP(A957,'Repeat TJ List'!A:A,1,FALSE)</f>
        <v>#N/A</v>
      </c>
    </row>
    <row r="958" spans="1:46" ht="13">
      <c r="A958" s="7" t="s">
        <v>2010</v>
      </c>
      <c r="B958" s="78" t="str">
        <f t="shared" si="59"/>
        <v>Chad</v>
      </c>
      <c r="C958" s="78" t="str">
        <f t="shared" si="60"/>
        <v>Bell</v>
      </c>
      <c r="D958" s="78" t="str">
        <f t="shared" si="61"/>
        <v>bellch</v>
      </c>
      <c r="E958" s="8">
        <v>41367</v>
      </c>
      <c r="F958" s="9" t="s">
        <v>211</v>
      </c>
      <c r="G958" s="9" t="s">
        <v>95</v>
      </c>
      <c r="H958" s="26" t="s">
        <v>37</v>
      </c>
      <c r="I958" s="9" t="s">
        <v>53</v>
      </c>
      <c r="J958" s="26" t="s">
        <v>39</v>
      </c>
      <c r="K958" s="9" t="s">
        <v>312</v>
      </c>
      <c r="L958" s="9" t="s">
        <v>586</v>
      </c>
      <c r="M958" s="9">
        <v>24</v>
      </c>
      <c r="N958" s="11">
        <v>41772</v>
      </c>
      <c r="O958" s="32">
        <f t="shared" si="62"/>
        <v>13</v>
      </c>
      <c r="P958" s="9">
        <v>518445</v>
      </c>
      <c r="Q958" s="9">
        <v>10297</v>
      </c>
      <c r="S958" s="9">
        <v>28</v>
      </c>
      <c r="T958" s="12">
        <v>62.332999999999998</v>
      </c>
      <c r="U958" s="32">
        <v>1</v>
      </c>
      <c r="V958">
        <f t="shared" si="0"/>
        <v>2013</v>
      </c>
      <c r="W958">
        <f t="shared" si="1"/>
        <v>4</v>
      </c>
      <c r="X958">
        <f t="shared" si="2"/>
        <v>3</v>
      </c>
      <c r="AJ958" s="13"/>
      <c r="AK958" s="14"/>
      <c r="AP958" s="13"/>
      <c r="AQ958" s="14"/>
      <c r="AT958" t="e">
        <f>VLOOKUP(A958,'Repeat TJ List'!A:A,1,FALSE)</f>
        <v>#N/A</v>
      </c>
    </row>
    <row r="959" spans="1:46" ht="13">
      <c r="A959" s="7" t="s">
        <v>2011</v>
      </c>
      <c r="B959" s="78" t="str">
        <f t="shared" si="59"/>
        <v>Casey</v>
      </c>
      <c r="C959" s="78" t="str">
        <f t="shared" si="60"/>
        <v>Kelly</v>
      </c>
      <c r="D959" s="78" t="str">
        <f t="shared" si="61"/>
        <v>kellyca</v>
      </c>
      <c r="E959" s="8">
        <v>41366</v>
      </c>
      <c r="F959" s="9" t="s">
        <v>48</v>
      </c>
      <c r="G959" s="9" t="s">
        <v>36</v>
      </c>
      <c r="H959" s="26" t="s">
        <v>37</v>
      </c>
      <c r="I959" s="9" t="s">
        <v>38</v>
      </c>
      <c r="J959" s="26" t="s">
        <v>39</v>
      </c>
      <c r="K959" s="9" t="s">
        <v>58</v>
      </c>
      <c r="L959" s="9"/>
      <c r="M959" s="9">
        <v>23</v>
      </c>
      <c r="N959" s="11">
        <v>42266</v>
      </c>
      <c r="O959" s="32">
        <f t="shared" si="62"/>
        <v>30</v>
      </c>
      <c r="P959" s="9">
        <v>543391</v>
      </c>
      <c r="Q959" s="9">
        <v>9174</v>
      </c>
      <c r="R959" s="7" t="s">
        <v>139</v>
      </c>
      <c r="S959" s="9">
        <v>13</v>
      </c>
      <c r="T959" s="12">
        <v>33</v>
      </c>
      <c r="U959" s="32">
        <v>1</v>
      </c>
      <c r="V959">
        <f t="shared" si="0"/>
        <v>2013</v>
      </c>
      <c r="W959">
        <f t="shared" si="1"/>
        <v>4</v>
      </c>
      <c r="X959">
        <f t="shared" si="2"/>
        <v>2</v>
      </c>
      <c r="AC959" s="15">
        <v>41762</v>
      </c>
      <c r="AJ959" s="13"/>
      <c r="AK959" s="14"/>
      <c r="AP959" s="13"/>
      <c r="AQ959" s="14"/>
      <c r="AT959" t="e">
        <f>VLOOKUP(A959,'Repeat TJ List'!A:A,1,FALSE)</f>
        <v>#N/A</v>
      </c>
    </row>
    <row r="960" spans="1:46" ht="13">
      <c r="A960" s="7" t="s">
        <v>2012</v>
      </c>
      <c r="B960" s="78" t="str">
        <f t="shared" si="59"/>
        <v>Jesse</v>
      </c>
      <c r="C960" s="78" t="str">
        <f t="shared" si="60"/>
        <v>Stallings</v>
      </c>
      <c r="D960" s="78" t="str">
        <f t="shared" si="61"/>
        <v>stallje</v>
      </c>
      <c r="E960" s="8">
        <v>41365</v>
      </c>
      <c r="F960" s="9" t="s">
        <v>187</v>
      </c>
      <c r="G960" s="9" t="s">
        <v>158</v>
      </c>
      <c r="H960" s="9" t="s">
        <v>37</v>
      </c>
      <c r="I960" s="9" t="s">
        <v>38</v>
      </c>
      <c r="J960" s="9" t="s">
        <v>39</v>
      </c>
      <c r="K960" s="9" t="s">
        <v>575</v>
      </c>
      <c r="L960" s="9" t="s">
        <v>872</v>
      </c>
      <c r="M960" s="9">
        <v>18</v>
      </c>
      <c r="N960" s="11">
        <v>42548</v>
      </c>
      <c r="O960" s="32">
        <f t="shared" si="62"/>
        <v>39</v>
      </c>
      <c r="P960" s="9">
        <v>670164</v>
      </c>
      <c r="Q960" s="9" t="s">
        <v>2013</v>
      </c>
      <c r="S960" s="9">
        <v>0</v>
      </c>
      <c r="T960" s="12">
        <v>0</v>
      </c>
      <c r="U960" s="32">
        <v>1</v>
      </c>
      <c r="V960">
        <f t="shared" si="0"/>
        <v>2013</v>
      </c>
      <c r="W960">
        <f t="shared" si="1"/>
        <v>4</v>
      </c>
      <c r="X960">
        <f t="shared" si="2"/>
        <v>1</v>
      </c>
      <c r="AJ960" s="13"/>
      <c r="AK960" s="14"/>
      <c r="AP960" s="13"/>
      <c r="AQ960" s="14"/>
      <c r="AT960" t="e">
        <f>VLOOKUP(A960,'Repeat TJ List'!A:A,1,FALSE)</f>
        <v>#N/A</v>
      </c>
    </row>
    <row r="961" spans="1:46" ht="13">
      <c r="A961" s="7" t="s">
        <v>2014</v>
      </c>
      <c r="B961" s="78" t="str">
        <f t="shared" si="59"/>
        <v>Jake</v>
      </c>
      <c r="C961" s="78" t="str">
        <f t="shared" si="60"/>
        <v>Kalish</v>
      </c>
      <c r="D961" s="78" t="str">
        <f t="shared" si="61"/>
        <v>kalisja</v>
      </c>
      <c r="E961" s="8">
        <v>41365</v>
      </c>
      <c r="F961" s="9" t="s">
        <v>329</v>
      </c>
      <c r="G961" s="9" t="s">
        <v>63</v>
      </c>
      <c r="H961" s="9" t="s">
        <v>37</v>
      </c>
      <c r="I961" s="9" t="s">
        <v>53</v>
      </c>
      <c r="J961" s="9" t="s">
        <v>39</v>
      </c>
      <c r="K961" s="9" t="s">
        <v>277</v>
      </c>
      <c r="L961" s="9" t="s">
        <v>2015</v>
      </c>
      <c r="M961" s="9">
        <v>21</v>
      </c>
      <c r="N961" s="11">
        <v>42176</v>
      </c>
      <c r="O961" s="32">
        <f t="shared" si="62"/>
        <v>27</v>
      </c>
      <c r="P961" s="9">
        <v>592455</v>
      </c>
      <c r="Q961" s="9" t="s">
        <v>2016</v>
      </c>
      <c r="S961" s="9">
        <v>0</v>
      </c>
      <c r="T961" s="12">
        <v>0</v>
      </c>
      <c r="U961" s="32">
        <v>1</v>
      </c>
      <c r="V961">
        <f t="shared" si="0"/>
        <v>2013</v>
      </c>
      <c r="W961">
        <f t="shared" si="1"/>
        <v>4</v>
      </c>
      <c r="X961">
        <f t="shared" si="2"/>
        <v>1</v>
      </c>
      <c r="AJ961" s="13"/>
      <c r="AK961" s="14"/>
      <c r="AP961" s="13"/>
      <c r="AQ961" s="14"/>
      <c r="AT961" t="e">
        <f>VLOOKUP(A961,'Repeat TJ List'!A:A,1,FALSE)</f>
        <v>#N/A</v>
      </c>
    </row>
    <row r="962" spans="1:46" ht="13">
      <c r="A962" s="7" t="s">
        <v>197</v>
      </c>
      <c r="B962" s="78" t="str">
        <f t="shared" si="59"/>
        <v>Josh</v>
      </c>
      <c r="C962" s="78" t="str">
        <f t="shared" si="60"/>
        <v>Rogers</v>
      </c>
      <c r="D962" s="78" t="str">
        <f t="shared" si="61"/>
        <v>rogerjo</v>
      </c>
      <c r="E962" s="8">
        <v>41365</v>
      </c>
      <c r="F962" s="9" t="s">
        <v>107</v>
      </c>
      <c r="G962" s="9" t="s">
        <v>158</v>
      </c>
      <c r="H962" s="9" t="s">
        <v>37</v>
      </c>
      <c r="I962" s="9" t="s">
        <v>53</v>
      </c>
      <c r="J962" s="9" t="s">
        <v>39</v>
      </c>
      <c r="K962" s="9" t="s">
        <v>198</v>
      </c>
      <c r="L962" s="9" t="s">
        <v>199</v>
      </c>
      <c r="M962" s="9">
        <v>19</v>
      </c>
      <c r="N962" s="11">
        <v>42203</v>
      </c>
      <c r="O962" s="32">
        <f t="shared" si="62"/>
        <v>28</v>
      </c>
      <c r="P962" s="9">
        <v>642028</v>
      </c>
      <c r="Q962" s="9">
        <v>18510</v>
      </c>
      <c r="R962" s="7" t="s">
        <v>191</v>
      </c>
      <c r="S962" s="9">
        <v>0</v>
      </c>
      <c r="T962" s="12">
        <v>0</v>
      </c>
      <c r="U962" s="32">
        <v>1</v>
      </c>
      <c r="V962">
        <f t="shared" si="0"/>
        <v>2013</v>
      </c>
      <c r="W962">
        <f t="shared" si="1"/>
        <v>4</v>
      </c>
      <c r="X962">
        <f t="shared" si="2"/>
        <v>1</v>
      </c>
      <c r="AJ962" s="13"/>
      <c r="AK962" s="14"/>
      <c r="AP962" s="13"/>
      <c r="AQ962" s="14"/>
      <c r="AT962" t="str">
        <f>VLOOKUP(A962,'Repeat TJ List'!A:A,1,FALSE)</f>
        <v>Josh Rogers</v>
      </c>
    </row>
    <row r="963" spans="1:46" ht="13">
      <c r="A963" s="7" t="s">
        <v>2017</v>
      </c>
      <c r="B963" s="78" t="str">
        <f t="shared" ref="B963:B1026" si="63">LEFT(A963,SEARCH(" ",A963,1)-1)</f>
        <v>Ryan</v>
      </c>
      <c r="C963" s="78" t="str">
        <f t="shared" ref="C963:C1026" si="64">MID(A963,SEARCH(" ",A963,1)+1,LEN(A963))</f>
        <v>Borucki</v>
      </c>
      <c r="D963" s="78" t="str">
        <f t="shared" ref="D963:D1026" si="65">LEFT(LOWER((C963)),5)&amp;LEFT(LOWER(B963),2)</f>
        <v>borucry</v>
      </c>
      <c r="E963" s="8">
        <v>41363</v>
      </c>
      <c r="F963" s="9" t="s">
        <v>114</v>
      </c>
      <c r="G963" s="9" t="s">
        <v>128</v>
      </c>
      <c r="H963" s="26" t="s">
        <v>37</v>
      </c>
      <c r="I963" s="9" t="s">
        <v>53</v>
      </c>
      <c r="J963" s="26" t="s">
        <v>39</v>
      </c>
      <c r="K963" s="9" t="s">
        <v>141</v>
      </c>
      <c r="L963" s="9"/>
      <c r="M963" s="9">
        <v>19</v>
      </c>
      <c r="N963" s="11">
        <v>41810</v>
      </c>
      <c r="O963" s="32">
        <f t="shared" si="62"/>
        <v>15</v>
      </c>
      <c r="P963" s="9">
        <v>621366</v>
      </c>
      <c r="Q963" s="9">
        <v>16350</v>
      </c>
      <c r="S963" s="9">
        <v>0</v>
      </c>
      <c r="T963" s="12">
        <v>0</v>
      </c>
      <c r="U963" s="32">
        <v>1</v>
      </c>
      <c r="V963">
        <f t="shared" si="0"/>
        <v>2013</v>
      </c>
      <c r="W963">
        <f t="shared" si="1"/>
        <v>3</v>
      </c>
      <c r="X963">
        <f t="shared" si="2"/>
        <v>30</v>
      </c>
      <c r="AJ963" s="13"/>
      <c r="AK963" s="14"/>
      <c r="AP963" s="13"/>
      <c r="AQ963" s="14"/>
      <c r="AT963" t="e">
        <f>VLOOKUP(A963,'Repeat TJ List'!A:A,1,FALSE)</f>
        <v>#N/A</v>
      </c>
    </row>
    <row r="964" spans="1:46" ht="13">
      <c r="A964" s="7" t="s">
        <v>2018</v>
      </c>
      <c r="B964" s="78" t="str">
        <f t="shared" si="63"/>
        <v>Fernando</v>
      </c>
      <c r="C964" s="78" t="str">
        <f t="shared" si="64"/>
        <v>Rodriguez</v>
      </c>
      <c r="D964" s="78" t="str">
        <f t="shared" si="65"/>
        <v>rodrife</v>
      </c>
      <c r="E964" s="8">
        <v>41360</v>
      </c>
      <c r="F964" s="9" t="s">
        <v>178</v>
      </c>
      <c r="G964" s="9" t="s">
        <v>36</v>
      </c>
      <c r="H964" s="26" t="s">
        <v>37</v>
      </c>
      <c r="I964" s="9" t="s">
        <v>38</v>
      </c>
      <c r="J964" s="26" t="s">
        <v>39</v>
      </c>
      <c r="K964" s="9" t="s">
        <v>40</v>
      </c>
      <c r="L964" s="9" t="s">
        <v>2019</v>
      </c>
      <c r="M964" s="9">
        <v>29</v>
      </c>
      <c r="N964" s="11">
        <v>41768</v>
      </c>
      <c r="O964" s="32">
        <f t="shared" si="62"/>
        <v>13</v>
      </c>
      <c r="P964" s="9">
        <v>451775</v>
      </c>
      <c r="Q964" s="9">
        <v>7558</v>
      </c>
      <c r="R964" s="7" t="s">
        <v>733</v>
      </c>
      <c r="S964" s="9">
        <v>97</v>
      </c>
      <c r="T964" s="12">
        <v>108.333</v>
      </c>
      <c r="U964" s="32">
        <v>1</v>
      </c>
      <c r="V964">
        <f t="shared" si="0"/>
        <v>2013</v>
      </c>
      <c r="W964">
        <f t="shared" si="1"/>
        <v>3</v>
      </c>
      <c r="X964">
        <f t="shared" si="2"/>
        <v>27</v>
      </c>
      <c r="AJ964" s="13"/>
      <c r="AK964" s="14"/>
      <c r="AP964" s="13"/>
      <c r="AQ964" s="14"/>
      <c r="AT964" t="e">
        <f>VLOOKUP(A964,'Repeat TJ List'!A:A,1,FALSE)</f>
        <v>#N/A</v>
      </c>
    </row>
    <row r="965" spans="1:46" ht="13">
      <c r="A965" s="7" t="s">
        <v>2020</v>
      </c>
      <c r="B965" s="78" t="str">
        <f t="shared" si="63"/>
        <v>Brandon</v>
      </c>
      <c r="C965" s="78" t="str">
        <f t="shared" si="64"/>
        <v>Sisk</v>
      </c>
      <c r="D965" s="78" t="str">
        <f t="shared" si="65"/>
        <v>siskbr</v>
      </c>
      <c r="E965" s="8">
        <v>41359</v>
      </c>
      <c r="F965" s="9" t="s">
        <v>35</v>
      </c>
      <c r="G965" s="9" t="s">
        <v>95</v>
      </c>
      <c r="H965" s="26" t="s">
        <v>37</v>
      </c>
      <c r="I965" s="9" t="s">
        <v>53</v>
      </c>
      <c r="J965" s="26" t="s">
        <v>39</v>
      </c>
      <c r="K965" s="9" t="s">
        <v>40</v>
      </c>
      <c r="L965" s="9" t="s">
        <v>2021</v>
      </c>
      <c r="M965" s="9">
        <v>27</v>
      </c>
      <c r="N965" s="11">
        <v>41784</v>
      </c>
      <c r="O965" s="32">
        <f t="shared" si="62"/>
        <v>14</v>
      </c>
      <c r="P965" s="9">
        <v>545196</v>
      </c>
      <c r="Q965" s="9" t="s">
        <v>2022</v>
      </c>
      <c r="S965" s="9">
        <v>0</v>
      </c>
      <c r="T965" s="12">
        <v>0</v>
      </c>
      <c r="U965" s="32">
        <v>1</v>
      </c>
      <c r="V965">
        <f t="shared" si="0"/>
        <v>2013</v>
      </c>
      <c r="W965">
        <f t="shared" si="1"/>
        <v>3</v>
      </c>
      <c r="X965">
        <f t="shared" si="2"/>
        <v>26</v>
      </c>
      <c r="AJ965" s="13"/>
      <c r="AK965" s="14"/>
      <c r="AP965" s="13"/>
      <c r="AQ965" s="14"/>
      <c r="AT965" t="e">
        <f>VLOOKUP(A965,'Repeat TJ List'!A:A,1,FALSE)</f>
        <v>#N/A</v>
      </c>
    </row>
    <row r="966" spans="1:46" ht="13">
      <c r="A966" s="7" t="s">
        <v>2023</v>
      </c>
      <c r="B966" s="78" t="str">
        <f t="shared" si="63"/>
        <v>Frank</v>
      </c>
      <c r="C966" s="78" t="str">
        <f t="shared" si="64"/>
        <v>Herrmann</v>
      </c>
      <c r="D966" s="78" t="str">
        <f t="shared" si="65"/>
        <v>herrmfr</v>
      </c>
      <c r="E966" s="8">
        <v>41346</v>
      </c>
      <c r="F966" s="9" t="s">
        <v>234</v>
      </c>
      <c r="G966" s="9" t="s">
        <v>36</v>
      </c>
      <c r="H966" s="26" t="s">
        <v>37</v>
      </c>
      <c r="I966" s="9" t="s">
        <v>38</v>
      </c>
      <c r="J966" s="26" t="s">
        <v>39</v>
      </c>
      <c r="K966" s="9" t="s">
        <v>277</v>
      </c>
      <c r="L966" s="9" t="s">
        <v>125</v>
      </c>
      <c r="M966" s="9">
        <v>29</v>
      </c>
      <c r="N966" s="38">
        <v>42599</v>
      </c>
      <c r="O966" s="32">
        <f t="shared" si="62"/>
        <v>41</v>
      </c>
      <c r="P966" s="9">
        <v>497807</v>
      </c>
      <c r="Q966" s="9">
        <v>7960</v>
      </c>
      <c r="R966" s="7" t="s">
        <v>71</v>
      </c>
      <c r="S966" s="9">
        <v>14</v>
      </c>
      <c r="T966" s="12">
        <v>15</v>
      </c>
      <c r="U966" s="32">
        <v>1</v>
      </c>
      <c r="V966">
        <f t="shared" si="0"/>
        <v>2013</v>
      </c>
      <c r="W966">
        <f t="shared" si="1"/>
        <v>3</v>
      </c>
      <c r="X966">
        <f t="shared" si="2"/>
        <v>13</v>
      </c>
      <c r="AJ966" s="13"/>
      <c r="AK966" s="14"/>
      <c r="AP966" s="13"/>
      <c r="AQ966" s="14"/>
      <c r="AT966" t="e">
        <f>VLOOKUP(A966,'Repeat TJ List'!A:A,1,FALSE)</f>
        <v>#N/A</v>
      </c>
    </row>
    <row r="967" spans="1:46" ht="13">
      <c r="A967" s="7" t="s">
        <v>2024</v>
      </c>
      <c r="B967" s="78" t="str">
        <f t="shared" si="63"/>
        <v>Rafael</v>
      </c>
      <c r="C967" s="78" t="str">
        <f t="shared" si="64"/>
        <v>Furcal</v>
      </c>
      <c r="D967" s="78" t="str">
        <f t="shared" si="65"/>
        <v>furcara</v>
      </c>
      <c r="E967" s="8">
        <v>41346</v>
      </c>
      <c r="F967" s="9" t="s">
        <v>57</v>
      </c>
      <c r="G967" s="9" t="s">
        <v>36</v>
      </c>
      <c r="H967" s="32" t="s">
        <v>274</v>
      </c>
      <c r="I967" s="9" t="s">
        <v>38</v>
      </c>
      <c r="J967" s="9" t="s">
        <v>108</v>
      </c>
      <c r="K967" s="26"/>
      <c r="L967" s="26"/>
      <c r="M967" s="9">
        <v>35</v>
      </c>
      <c r="N967" s="11">
        <v>41803</v>
      </c>
      <c r="O967" s="32">
        <f t="shared" si="62"/>
        <v>15</v>
      </c>
      <c r="P967" s="9">
        <v>279577</v>
      </c>
      <c r="Q967" s="9">
        <v>88</v>
      </c>
      <c r="R967" s="7" t="s">
        <v>139</v>
      </c>
      <c r="S967" s="9">
        <v>9</v>
      </c>
      <c r="T967" s="40">
        <v>37</v>
      </c>
      <c r="U967" s="32">
        <v>0</v>
      </c>
      <c r="V967">
        <f t="shared" si="0"/>
        <v>2013</v>
      </c>
      <c r="W967">
        <f t="shared" si="1"/>
        <v>3</v>
      </c>
      <c r="X967">
        <f t="shared" si="2"/>
        <v>13</v>
      </c>
      <c r="AJ967" s="13"/>
      <c r="AK967" s="14"/>
      <c r="AP967" s="13"/>
      <c r="AQ967" s="14"/>
      <c r="AT967" t="e">
        <f>VLOOKUP(A967,'Repeat TJ List'!A:A,1,FALSE)</f>
        <v>#N/A</v>
      </c>
    </row>
    <row r="968" spans="1:46" ht="13">
      <c r="A968" s="7" t="s">
        <v>2025</v>
      </c>
      <c r="B968" s="78" t="str">
        <f t="shared" si="63"/>
        <v>Aaron</v>
      </c>
      <c r="C968" s="78" t="str">
        <f t="shared" si="64"/>
        <v>Kurcz</v>
      </c>
      <c r="D968" s="78" t="str">
        <f t="shared" si="65"/>
        <v>kurczaa</v>
      </c>
      <c r="E968" s="8">
        <v>41346</v>
      </c>
      <c r="F968" s="9" t="s">
        <v>67</v>
      </c>
      <c r="G968" s="9" t="s">
        <v>84</v>
      </c>
      <c r="H968" s="26" t="s">
        <v>37</v>
      </c>
      <c r="I968" s="9" t="s">
        <v>38</v>
      </c>
      <c r="J968" s="26" t="s">
        <v>39</v>
      </c>
      <c r="K968" s="9" t="s">
        <v>173</v>
      </c>
      <c r="L968" s="9" t="s">
        <v>1262</v>
      </c>
      <c r="M968" s="9">
        <v>22</v>
      </c>
      <c r="N968" s="11">
        <v>41751</v>
      </c>
      <c r="O968" s="32">
        <f t="shared" si="62"/>
        <v>13</v>
      </c>
      <c r="P968" s="9">
        <v>594891</v>
      </c>
      <c r="Q968" s="9" t="s">
        <v>2026</v>
      </c>
      <c r="S968" s="9">
        <v>0</v>
      </c>
      <c r="T968" s="12">
        <v>0</v>
      </c>
      <c r="U968" s="32">
        <v>1</v>
      </c>
      <c r="V968">
        <f t="shared" si="0"/>
        <v>2013</v>
      </c>
      <c r="W968">
        <f t="shared" si="1"/>
        <v>3</v>
      </c>
      <c r="X968">
        <f t="shared" si="2"/>
        <v>13</v>
      </c>
      <c r="AJ968" s="13"/>
      <c r="AK968" s="14"/>
      <c r="AP968" s="13"/>
      <c r="AQ968" s="14"/>
      <c r="AT968" t="e">
        <f>VLOOKUP(A968,'Repeat TJ List'!A:A,1,FALSE)</f>
        <v>#N/A</v>
      </c>
    </row>
    <row r="969" spans="1:46" ht="13">
      <c r="A969" s="7" t="s">
        <v>2027</v>
      </c>
      <c r="B969" s="78" t="str">
        <f t="shared" si="63"/>
        <v>Enrique</v>
      </c>
      <c r="C969" s="78" t="str">
        <f t="shared" si="64"/>
        <v>Zamora</v>
      </c>
      <c r="D969" s="78" t="str">
        <f t="shared" si="65"/>
        <v>zamoren</v>
      </c>
      <c r="E969" s="8">
        <v>41332</v>
      </c>
      <c r="F969" s="9" t="s">
        <v>306</v>
      </c>
      <c r="G969" s="9" t="s">
        <v>63</v>
      </c>
      <c r="H969" s="9" t="s">
        <v>37</v>
      </c>
      <c r="I969" s="9" t="s">
        <v>38</v>
      </c>
      <c r="J969" s="9" t="s">
        <v>39</v>
      </c>
      <c r="K969" s="9" t="s">
        <v>198</v>
      </c>
      <c r="L969" s="9" t="s">
        <v>2028</v>
      </c>
      <c r="M969" s="9">
        <v>19</v>
      </c>
      <c r="N969" s="11"/>
      <c r="O969" s="32" t="str">
        <f t="shared" si="62"/>
        <v/>
      </c>
      <c r="P969" s="9"/>
      <c r="Q969" s="9"/>
      <c r="R969" s="7"/>
      <c r="S969" s="9">
        <v>0</v>
      </c>
      <c r="T969" s="12">
        <v>0</v>
      </c>
      <c r="U969" s="9">
        <v>0</v>
      </c>
      <c r="V969">
        <f t="shared" si="0"/>
        <v>2013</v>
      </c>
      <c r="W969">
        <f t="shared" si="1"/>
        <v>2</v>
      </c>
      <c r="X969">
        <f t="shared" si="2"/>
        <v>27</v>
      </c>
      <c r="AJ969" s="13"/>
      <c r="AK969" s="14"/>
      <c r="AP969" s="13"/>
      <c r="AQ969" s="14"/>
      <c r="AT969" t="e">
        <f>VLOOKUP(A969,'Repeat TJ List'!A:A,1,FALSE)</f>
        <v>#N/A</v>
      </c>
    </row>
    <row r="970" spans="1:46" ht="13">
      <c r="A970" s="7" t="s">
        <v>2029</v>
      </c>
      <c r="B970" s="78" t="str">
        <f t="shared" si="63"/>
        <v>Rymer</v>
      </c>
      <c r="C970" s="78" t="str">
        <f t="shared" si="64"/>
        <v xml:space="preserve">Liriano </v>
      </c>
      <c r="D970" s="78" t="str">
        <f t="shared" si="65"/>
        <v>liriary</v>
      </c>
      <c r="E970" s="8">
        <v>41325</v>
      </c>
      <c r="F970" s="9" t="s">
        <v>48</v>
      </c>
      <c r="G970" s="9" t="s">
        <v>84</v>
      </c>
      <c r="H970" s="32" t="s">
        <v>131</v>
      </c>
      <c r="I970" s="9" t="s">
        <v>38</v>
      </c>
      <c r="J970" s="9" t="s">
        <v>108</v>
      </c>
      <c r="K970" s="26"/>
      <c r="L970" s="26"/>
      <c r="M970" s="9">
        <v>22</v>
      </c>
      <c r="N970" s="11">
        <v>41732</v>
      </c>
      <c r="O970" s="32">
        <f t="shared" si="62"/>
        <v>13</v>
      </c>
      <c r="P970" s="9">
        <v>542642</v>
      </c>
      <c r="Q970" s="9">
        <v>4779</v>
      </c>
      <c r="R970" s="7" t="s">
        <v>1632</v>
      </c>
      <c r="S970" s="9">
        <v>59</v>
      </c>
      <c r="T970" s="12">
        <v>167</v>
      </c>
      <c r="U970" s="32">
        <v>1</v>
      </c>
      <c r="V970">
        <f t="shared" si="0"/>
        <v>2013</v>
      </c>
      <c r="W970">
        <f t="shared" si="1"/>
        <v>2</v>
      </c>
      <c r="X970">
        <f t="shared" si="2"/>
        <v>20</v>
      </c>
      <c r="AJ970" s="13"/>
      <c r="AK970" s="14"/>
      <c r="AP970" s="13"/>
      <c r="AQ970" s="14"/>
      <c r="AT970" t="e">
        <f>VLOOKUP(A970,'Repeat TJ List'!A:A,1,FALSE)</f>
        <v>#N/A</v>
      </c>
    </row>
    <row r="971" spans="1:46" ht="13">
      <c r="A971" s="7" t="s">
        <v>2030</v>
      </c>
      <c r="B971" s="78" t="str">
        <f t="shared" si="63"/>
        <v>Taylor</v>
      </c>
      <c r="C971" s="78" t="str">
        <f t="shared" si="64"/>
        <v>Clarke</v>
      </c>
      <c r="D971" s="78" t="str">
        <f t="shared" si="65"/>
        <v>clarkta</v>
      </c>
      <c r="E971" s="8">
        <v>41275</v>
      </c>
      <c r="F971" s="9" t="s">
        <v>323</v>
      </c>
      <c r="G971" s="9" t="s">
        <v>63</v>
      </c>
      <c r="H971" s="9" t="s">
        <v>37</v>
      </c>
      <c r="I971" s="9" t="s">
        <v>38</v>
      </c>
      <c r="J971" s="9" t="s">
        <v>39</v>
      </c>
      <c r="K971" s="9" t="s">
        <v>302</v>
      </c>
      <c r="L971" s="9" t="s">
        <v>2031</v>
      </c>
      <c r="M971" s="9">
        <v>20</v>
      </c>
      <c r="N971" s="11">
        <v>42180</v>
      </c>
      <c r="O971" s="32">
        <f t="shared" si="62"/>
        <v>30</v>
      </c>
      <c r="P971" s="9">
        <v>664199</v>
      </c>
      <c r="Q971" s="9">
        <v>17611</v>
      </c>
      <c r="S971" s="9">
        <v>0</v>
      </c>
      <c r="T971" s="12">
        <v>0</v>
      </c>
      <c r="U971" s="32">
        <v>1</v>
      </c>
      <c r="V971">
        <f t="shared" si="0"/>
        <v>2013</v>
      </c>
      <c r="W971">
        <f t="shared" si="1"/>
        <v>1</v>
      </c>
      <c r="X971">
        <f t="shared" si="2"/>
        <v>1</v>
      </c>
      <c r="AJ971" s="13"/>
      <c r="AK971" s="14"/>
      <c r="AP971" s="13"/>
      <c r="AQ971" s="14"/>
      <c r="AT971" t="e">
        <f>VLOOKUP(A971,'Repeat TJ List'!A:A,1,FALSE)</f>
        <v>#N/A</v>
      </c>
    </row>
    <row r="972" spans="1:46" ht="13">
      <c r="A972" s="7" t="s">
        <v>2032</v>
      </c>
      <c r="B972" s="78" t="str">
        <f t="shared" si="63"/>
        <v>Pierce</v>
      </c>
      <c r="C972" s="78" t="str">
        <f t="shared" si="64"/>
        <v>Romero</v>
      </c>
      <c r="D972" s="78" t="str">
        <f t="shared" si="65"/>
        <v>romerpi</v>
      </c>
      <c r="E972" s="8">
        <v>41275</v>
      </c>
      <c r="F972" s="9" t="s">
        <v>323</v>
      </c>
      <c r="G972" s="9" t="s">
        <v>158</v>
      </c>
      <c r="H972" s="9" t="s">
        <v>37</v>
      </c>
      <c r="I972" s="9" t="s">
        <v>38</v>
      </c>
      <c r="J972" s="9" t="s">
        <v>39</v>
      </c>
      <c r="K972" s="9" t="s">
        <v>45</v>
      </c>
      <c r="L972" s="9" t="s">
        <v>2033</v>
      </c>
      <c r="M972" s="9">
        <v>19</v>
      </c>
      <c r="N972" s="11">
        <v>42178</v>
      </c>
      <c r="O972" s="32">
        <f t="shared" si="62"/>
        <v>30</v>
      </c>
      <c r="P972" s="9">
        <v>664845</v>
      </c>
      <c r="Q972" s="9" t="s">
        <v>2034</v>
      </c>
      <c r="S972" s="9">
        <v>0</v>
      </c>
      <c r="T972" s="12">
        <v>0</v>
      </c>
      <c r="U972" s="32">
        <v>1</v>
      </c>
      <c r="V972">
        <f t="shared" si="0"/>
        <v>2013</v>
      </c>
      <c r="W972">
        <f t="shared" si="1"/>
        <v>1</v>
      </c>
      <c r="X972">
        <f t="shared" si="2"/>
        <v>1</v>
      </c>
      <c r="AJ972" s="13"/>
      <c r="AK972" s="14"/>
      <c r="AP972" s="13"/>
      <c r="AQ972" s="14"/>
      <c r="AT972" t="e">
        <f>VLOOKUP(A972,'Repeat TJ List'!A:A,1,FALSE)</f>
        <v>#N/A</v>
      </c>
    </row>
    <row r="973" spans="1:46" ht="13">
      <c r="A973" s="7" t="s">
        <v>2035</v>
      </c>
      <c r="B973" s="78" t="str">
        <f t="shared" si="63"/>
        <v>Chase</v>
      </c>
      <c r="C973" s="78" t="str">
        <f t="shared" si="64"/>
        <v>Johnson-Mullins</v>
      </c>
      <c r="D973" s="78" t="str">
        <f t="shared" si="65"/>
        <v>johnsch</v>
      </c>
      <c r="E973" s="8">
        <v>41275</v>
      </c>
      <c r="F973" s="9" t="s">
        <v>340</v>
      </c>
      <c r="G973" s="9" t="s">
        <v>63</v>
      </c>
      <c r="H973" s="9" t="s">
        <v>37</v>
      </c>
      <c r="I973" s="9" t="s">
        <v>53</v>
      </c>
      <c r="J973" s="9" t="s">
        <v>39</v>
      </c>
      <c r="K973" s="9" t="s">
        <v>337</v>
      </c>
      <c r="L973" s="9" t="s">
        <v>2036</v>
      </c>
      <c r="M973" s="9">
        <v>18</v>
      </c>
      <c r="N973" s="11">
        <v>42180</v>
      </c>
      <c r="O973" s="32">
        <f t="shared" si="62"/>
        <v>30</v>
      </c>
      <c r="P973" s="9">
        <v>621337</v>
      </c>
      <c r="Q973" s="9" t="s">
        <v>2037</v>
      </c>
      <c r="S973" s="9">
        <v>0</v>
      </c>
      <c r="T973" s="12">
        <v>0</v>
      </c>
      <c r="U973" s="32">
        <v>1</v>
      </c>
      <c r="V973">
        <f t="shared" si="0"/>
        <v>2013</v>
      </c>
      <c r="W973">
        <f t="shared" si="1"/>
        <v>1</v>
      </c>
      <c r="X973">
        <f t="shared" si="2"/>
        <v>1</v>
      </c>
      <c r="AJ973" s="13"/>
      <c r="AK973" s="14"/>
      <c r="AP973" s="13"/>
      <c r="AQ973" s="14"/>
      <c r="AT973" t="e">
        <f>VLOOKUP(A973,'Repeat TJ List'!A:A,1,FALSE)</f>
        <v>#N/A</v>
      </c>
    </row>
    <row r="974" spans="1:46" ht="13">
      <c r="A974" s="7" t="s">
        <v>2038</v>
      </c>
      <c r="B974" s="78" t="str">
        <f t="shared" si="63"/>
        <v>Trey</v>
      </c>
      <c r="C974" s="78" t="str">
        <f t="shared" si="64"/>
        <v>Keegan</v>
      </c>
      <c r="D974" s="78" t="str">
        <f t="shared" si="65"/>
        <v>keegatr</v>
      </c>
      <c r="E974" s="8">
        <v>41275</v>
      </c>
      <c r="F974" s="9" t="s">
        <v>340</v>
      </c>
      <c r="G974" s="9" t="s">
        <v>63</v>
      </c>
      <c r="H974" s="9" t="s">
        <v>330</v>
      </c>
      <c r="I974" s="9" t="s">
        <v>38</v>
      </c>
      <c r="J974" s="9" t="s">
        <v>39</v>
      </c>
      <c r="K974" s="9" t="s">
        <v>253</v>
      </c>
      <c r="L974" s="9" t="s">
        <v>2039</v>
      </c>
      <c r="M974" s="9">
        <v>20</v>
      </c>
      <c r="N974" s="11">
        <v>42179</v>
      </c>
      <c r="O974" s="32">
        <f t="shared" si="62"/>
        <v>30</v>
      </c>
      <c r="P974" s="9">
        <v>664201</v>
      </c>
      <c r="Q974" s="9" t="s">
        <v>2040</v>
      </c>
      <c r="S974" s="9">
        <v>0</v>
      </c>
      <c r="T974" s="12">
        <v>0</v>
      </c>
      <c r="U974" s="32">
        <v>1</v>
      </c>
      <c r="V974">
        <f t="shared" si="0"/>
        <v>2013</v>
      </c>
      <c r="W974">
        <f t="shared" si="1"/>
        <v>1</v>
      </c>
      <c r="X974">
        <f t="shared" si="2"/>
        <v>1</v>
      </c>
      <c r="AJ974" s="13"/>
      <c r="AK974" s="14"/>
      <c r="AP974" s="13"/>
      <c r="AQ974" s="14"/>
      <c r="AT974" t="e">
        <f>VLOOKUP(A974,'Repeat TJ List'!A:A,1,FALSE)</f>
        <v>#N/A</v>
      </c>
    </row>
    <row r="975" spans="1:46" ht="13">
      <c r="A975" s="7" t="s">
        <v>2041</v>
      </c>
      <c r="B975" s="78" t="str">
        <f t="shared" si="63"/>
        <v>Lincoln</v>
      </c>
      <c r="C975" s="78" t="str">
        <f t="shared" si="64"/>
        <v>Henzman</v>
      </c>
      <c r="D975" s="78" t="str">
        <f t="shared" si="65"/>
        <v>henzmli</v>
      </c>
      <c r="E975" s="15">
        <v>41275</v>
      </c>
      <c r="F975" s="9" t="s">
        <v>62</v>
      </c>
      <c r="G975" s="9" t="s">
        <v>158</v>
      </c>
      <c r="H975" s="9" t="s">
        <v>37</v>
      </c>
      <c r="I975" s="9" t="s">
        <v>38</v>
      </c>
      <c r="J975" s="9" t="s">
        <v>39</v>
      </c>
      <c r="K975" s="9" t="s">
        <v>337</v>
      </c>
      <c r="L975" s="9" t="s">
        <v>199</v>
      </c>
      <c r="M975" s="9">
        <v>17</v>
      </c>
      <c r="N975" s="11">
        <v>42939</v>
      </c>
      <c r="O975" s="32">
        <f t="shared" si="62"/>
        <v>55</v>
      </c>
      <c r="P975" s="9">
        <v>669205</v>
      </c>
      <c r="Q975" s="9" t="s">
        <v>2042</v>
      </c>
      <c r="S975" s="9">
        <v>0</v>
      </c>
      <c r="T975" s="12">
        <v>0</v>
      </c>
      <c r="U975" s="9">
        <v>1</v>
      </c>
      <c r="V975">
        <f t="shared" si="0"/>
        <v>2013</v>
      </c>
      <c r="W975">
        <f t="shared" si="1"/>
        <v>1</v>
      </c>
      <c r="X975">
        <f t="shared" si="2"/>
        <v>1</v>
      </c>
      <c r="AJ975" s="13"/>
      <c r="AK975" s="14"/>
      <c r="AP975" s="13"/>
      <c r="AQ975" s="14"/>
      <c r="AT975" t="e">
        <f>VLOOKUP(A975,'Repeat TJ List'!A:A,1,FALSE)</f>
        <v>#N/A</v>
      </c>
    </row>
    <row r="976" spans="1:46" ht="13">
      <c r="A976" s="7" t="s">
        <v>2043</v>
      </c>
      <c r="B976" s="78" t="str">
        <f t="shared" si="63"/>
        <v>Blaine</v>
      </c>
      <c r="C976" s="78" t="str">
        <f t="shared" si="64"/>
        <v>Howell</v>
      </c>
      <c r="D976" s="78" t="str">
        <f t="shared" si="65"/>
        <v>howelbl</v>
      </c>
      <c r="E976" s="8">
        <v>41275</v>
      </c>
      <c r="F976" s="9" t="s">
        <v>187</v>
      </c>
      <c r="G976" s="9" t="s">
        <v>128</v>
      </c>
      <c r="H976" s="9" t="s">
        <v>37</v>
      </c>
      <c r="I976" s="9" t="s">
        <v>53</v>
      </c>
      <c r="J976" s="9" t="s">
        <v>39</v>
      </c>
      <c r="K976" s="9" t="s">
        <v>152</v>
      </c>
      <c r="L976" s="9" t="s">
        <v>2044</v>
      </c>
      <c r="M976" s="9">
        <v>24</v>
      </c>
      <c r="N976" s="11">
        <v>42104</v>
      </c>
      <c r="O976" s="32">
        <f t="shared" si="62"/>
        <v>27</v>
      </c>
      <c r="P976" s="9">
        <v>502432</v>
      </c>
      <c r="Q976" s="9" t="s">
        <v>2045</v>
      </c>
      <c r="S976" s="9">
        <v>0</v>
      </c>
      <c r="T976" s="12">
        <v>0</v>
      </c>
      <c r="U976" s="9">
        <v>0</v>
      </c>
      <c r="V976">
        <f t="shared" si="0"/>
        <v>2013</v>
      </c>
      <c r="W976">
        <f t="shared" si="1"/>
        <v>1</v>
      </c>
      <c r="X976">
        <f t="shared" si="2"/>
        <v>1</v>
      </c>
      <c r="AJ976" s="13"/>
      <c r="AK976" s="14"/>
      <c r="AP976" s="13"/>
      <c r="AQ976" s="14"/>
      <c r="AT976" t="str">
        <f>VLOOKUP(A976,'Repeat TJ List'!A:A,1,FALSE)</f>
        <v>Blaine Howell</v>
      </c>
    </row>
    <row r="977" spans="1:46" ht="13">
      <c r="A977" s="7" t="s">
        <v>2046</v>
      </c>
      <c r="B977" s="78" t="str">
        <f t="shared" si="63"/>
        <v>Dakota</v>
      </c>
      <c r="C977" s="78" t="str">
        <f t="shared" si="64"/>
        <v>Mitchell</v>
      </c>
      <c r="D977" s="78" t="str">
        <f t="shared" si="65"/>
        <v>mitchda</v>
      </c>
      <c r="E977" s="8">
        <v>41275</v>
      </c>
      <c r="F977" s="9" t="s">
        <v>187</v>
      </c>
      <c r="G977" s="9" t="s">
        <v>128</v>
      </c>
      <c r="H977" s="9" t="s">
        <v>37</v>
      </c>
      <c r="I977" s="9" t="s">
        <v>38</v>
      </c>
      <c r="J977" s="9" t="s">
        <v>169</v>
      </c>
      <c r="K977" s="9"/>
      <c r="L977" s="9"/>
      <c r="M977" s="9">
        <v>18</v>
      </c>
      <c r="N977" s="11"/>
      <c r="O977" s="32" t="str">
        <f t="shared" si="62"/>
        <v/>
      </c>
      <c r="P977" s="9">
        <v>611615</v>
      </c>
      <c r="Q977" s="9"/>
      <c r="S977" s="9">
        <v>0</v>
      </c>
      <c r="T977" s="12">
        <v>0</v>
      </c>
      <c r="U977" s="32">
        <v>0</v>
      </c>
      <c r="V977">
        <f t="shared" si="0"/>
        <v>2013</v>
      </c>
      <c r="W977">
        <f t="shared" si="1"/>
        <v>1</v>
      </c>
      <c r="X977">
        <f t="shared" si="2"/>
        <v>1</v>
      </c>
      <c r="AJ977" s="13"/>
      <c r="AK977" s="14"/>
      <c r="AP977" s="13"/>
      <c r="AQ977" s="14"/>
      <c r="AT977" t="e">
        <f>VLOOKUP(A977,'Repeat TJ List'!A:A,1,FALSE)</f>
        <v>#N/A</v>
      </c>
    </row>
    <row r="978" spans="1:46" ht="13">
      <c r="A978" s="7" t="s">
        <v>2047</v>
      </c>
      <c r="B978" s="78" t="str">
        <f t="shared" si="63"/>
        <v>Sebastian</v>
      </c>
      <c r="C978" s="78" t="str">
        <f t="shared" si="64"/>
        <v>Elizalde</v>
      </c>
      <c r="D978" s="78" t="str">
        <f t="shared" si="65"/>
        <v>elizase</v>
      </c>
      <c r="E978" s="8">
        <v>41275</v>
      </c>
      <c r="F978" s="9" t="s">
        <v>187</v>
      </c>
      <c r="G978" s="9" t="s">
        <v>63</v>
      </c>
      <c r="H978" s="9" t="s">
        <v>131</v>
      </c>
      <c r="I978" s="9" t="s">
        <v>38</v>
      </c>
      <c r="J978" s="9" t="s">
        <v>82</v>
      </c>
      <c r="K978" s="9"/>
      <c r="L978" s="9"/>
      <c r="M978" s="9">
        <v>20</v>
      </c>
      <c r="N978" s="11">
        <v>41732</v>
      </c>
      <c r="O978" s="32">
        <f t="shared" si="62"/>
        <v>15</v>
      </c>
      <c r="P978" s="9">
        <v>590271</v>
      </c>
      <c r="Q978" s="9" t="s">
        <v>2048</v>
      </c>
      <c r="R978" s="7"/>
      <c r="S978" s="9">
        <v>0</v>
      </c>
      <c r="T978" s="12">
        <v>0</v>
      </c>
      <c r="U978" s="9">
        <v>1</v>
      </c>
      <c r="V978">
        <f t="shared" si="0"/>
        <v>2013</v>
      </c>
      <c r="W978">
        <f t="shared" si="1"/>
        <v>1</v>
      </c>
      <c r="X978">
        <f t="shared" si="2"/>
        <v>1</v>
      </c>
      <c r="AC978" s="15">
        <v>41732</v>
      </c>
      <c r="AJ978" s="13"/>
      <c r="AK978" s="14"/>
      <c r="AP978" s="13"/>
      <c r="AQ978" s="14"/>
      <c r="AT978" t="e">
        <f>VLOOKUP(A978,'Repeat TJ List'!A:A,1,FALSE)</f>
        <v>#N/A</v>
      </c>
    </row>
    <row r="979" spans="1:46" ht="13">
      <c r="A979" s="7" t="s">
        <v>2049</v>
      </c>
      <c r="B979" s="78" t="str">
        <f t="shared" si="63"/>
        <v>Packy</v>
      </c>
      <c r="C979" s="78" t="str">
        <f t="shared" si="64"/>
        <v>Naughton</v>
      </c>
      <c r="D979" s="78" t="str">
        <f t="shared" si="65"/>
        <v>naughpa</v>
      </c>
      <c r="E979" s="8">
        <v>41275</v>
      </c>
      <c r="F979" s="9" t="s">
        <v>187</v>
      </c>
      <c r="G979" s="9" t="s">
        <v>158</v>
      </c>
      <c r="H979" s="9" t="s">
        <v>37</v>
      </c>
      <c r="I979" s="9" t="s">
        <v>53</v>
      </c>
      <c r="J979" s="9" t="s">
        <v>39</v>
      </c>
      <c r="K979" s="9" t="s">
        <v>79</v>
      </c>
      <c r="L979" s="9" t="s">
        <v>564</v>
      </c>
      <c r="M979" s="9">
        <v>17</v>
      </c>
      <c r="N979" s="11">
        <v>42914</v>
      </c>
      <c r="O979" s="32">
        <f t="shared" si="62"/>
        <v>54</v>
      </c>
      <c r="P979" s="9">
        <v>676050</v>
      </c>
      <c r="Q979" s="9" t="s">
        <v>2050</v>
      </c>
      <c r="R979" s="7"/>
      <c r="S979" s="9">
        <v>0</v>
      </c>
      <c r="T979" s="12">
        <v>0</v>
      </c>
      <c r="U979" s="9">
        <v>1</v>
      </c>
      <c r="V979">
        <f t="shared" si="0"/>
        <v>2013</v>
      </c>
      <c r="W979">
        <f t="shared" si="1"/>
        <v>1</v>
      </c>
      <c r="X979">
        <f t="shared" si="2"/>
        <v>1</v>
      </c>
      <c r="AJ979" s="13"/>
      <c r="AK979" s="14"/>
      <c r="AP979" s="13"/>
      <c r="AQ979" s="14"/>
      <c r="AT979" t="e">
        <f>VLOOKUP(A979,'Repeat TJ List'!A:A,1,FALSE)</f>
        <v>#N/A</v>
      </c>
    </row>
    <row r="980" spans="1:46" ht="13">
      <c r="A980" s="7" t="s">
        <v>2051</v>
      </c>
      <c r="B980" s="78" t="str">
        <f t="shared" si="63"/>
        <v>Conor</v>
      </c>
      <c r="C980" s="78" t="str">
        <f t="shared" si="64"/>
        <v>Costello</v>
      </c>
      <c r="D980" s="78" t="str">
        <f t="shared" si="65"/>
        <v>costeco</v>
      </c>
      <c r="E980" s="8">
        <v>41275</v>
      </c>
      <c r="F980" s="9" t="s">
        <v>306</v>
      </c>
      <c r="G980" s="9" t="s">
        <v>63</v>
      </c>
      <c r="H980" s="9" t="s">
        <v>131</v>
      </c>
      <c r="I980" s="9" t="s">
        <v>38</v>
      </c>
      <c r="J980" s="9" t="s">
        <v>39</v>
      </c>
      <c r="K980" s="9" t="s">
        <v>122</v>
      </c>
      <c r="L980" s="9" t="s">
        <v>2052</v>
      </c>
      <c r="M980" s="9">
        <v>20</v>
      </c>
      <c r="N980" s="11">
        <v>42573</v>
      </c>
      <c r="O980" s="32">
        <f t="shared" si="62"/>
        <v>43</v>
      </c>
      <c r="P980" s="9">
        <v>607184</v>
      </c>
      <c r="Q980" s="9" t="s">
        <v>2053</v>
      </c>
      <c r="R980" s="7"/>
      <c r="S980" s="9">
        <v>0</v>
      </c>
      <c r="T980" s="12">
        <v>0</v>
      </c>
      <c r="U980" s="32">
        <v>1</v>
      </c>
      <c r="V980">
        <f t="shared" si="0"/>
        <v>2013</v>
      </c>
      <c r="W980">
        <f t="shared" si="1"/>
        <v>1</v>
      </c>
      <c r="X980">
        <f t="shared" si="2"/>
        <v>1</v>
      </c>
      <c r="AJ980" s="13"/>
      <c r="AK980" s="14"/>
      <c r="AP980" s="13"/>
      <c r="AQ980" s="14"/>
      <c r="AT980" t="e">
        <f>VLOOKUP(A980,'Repeat TJ List'!A:A,1,FALSE)</f>
        <v>#N/A</v>
      </c>
    </row>
    <row r="981" spans="1:46" ht="13">
      <c r="A981" s="7" t="s">
        <v>2054</v>
      </c>
      <c r="B981" s="78" t="str">
        <f t="shared" si="63"/>
        <v>Alex</v>
      </c>
      <c r="C981" s="78" t="str">
        <f t="shared" si="64"/>
        <v>Hermeling</v>
      </c>
      <c r="D981" s="78" t="str">
        <f t="shared" si="65"/>
        <v>hermeal</v>
      </c>
      <c r="E981" s="8">
        <v>41275</v>
      </c>
      <c r="F981" s="9" t="s">
        <v>306</v>
      </c>
      <c r="G981" s="9" t="s">
        <v>63</v>
      </c>
      <c r="H981" s="9" t="s">
        <v>37</v>
      </c>
      <c r="I981" s="9" t="s">
        <v>38</v>
      </c>
      <c r="J981" s="9" t="s">
        <v>39</v>
      </c>
      <c r="K981" s="9" t="s">
        <v>141</v>
      </c>
      <c r="L981" s="9" t="s">
        <v>575</v>
      </c>
      <c r="M981" s="9">
        <v>20</v>
      </c>
      <c r="N981" s="11">
        <v>42469</v>
      </c>
      <c r="O981" s="32">
        <f t="shared" si="62"/>
        <v>39</v>
      </c>
      <c r="P981" s="9">
        <v>607565</v>
      </c>
      <c r="Q981" s="9" t="s">
        <v>2055</v>
      </c>
      <c r="R981" s="7" t="s">
        <v>139</v>
      </c>
      <c r="S981" s="9">
        <v>0</v>
      </c>
      <c r="T981" s="12">
        <v>0</v>
      </c>
      <c r="U981" s="32">
        <v>1</v>
      </c>
      <c r="V981">
        <f t="shared" si="0"/>
        <v>2013</v>
      </c>
      <c r="W981">
        <f t="shared" si="1"/>
        <v>1</v>
      </c>
      <c r="X981">
        <f t="shared" si="2"/>
        <v>1</v>
      </c>
      <c r="AJ981" s="13"/>
      <c r="AK981" s="14"/>
      <c r="AP981" s="13"/>
      <c r="AQ981" s="14"/>
      <c r="AT981" t="e">
        <f>VLOOKUP(A981,'Repeat TJ List'!A:A,1,FALSE)</f>
        <v>#N/A</v>
      </c>
    </row>
    <row r="982" spans="1:46" ht="13">
      <c r="A982" s="7" t="s">
        <v>2056</v>
      </c>
      <c r="B982" s="78" t="str">
        <f t="shared" si="63"/>
        <v>Clark</v>
      </c>
      <c r="C982" s="78" t="str">
        <f t="shared" si="64"/>
        <v>Beeker</v>
      </c>
      <c r="D982" s="78" t="str">
        <f t="shared" si="65"/>
        <v>beekecl</v>
      </c>
      <c r="E982" s="8">
        <v>41275</v>
      </c>
      <c r="F982" s="9" t="s">
        <v>73</v>
      </c>
      <c r="G982" s="9" t="s">
        <v>63</v>
      </c>
      <c r="H982" s="9" t="s">
        <v>37</v>
      </c>
      <c r="I982" s="9" t="s">
        <v>38</v>
      </c>
      <c r="J982" s="9" t="s">
        <v>39</v>
      </c>
      <c r="K982" s="9" t="s">
        <v>152</v>
      </c>
      <c r="L982" s="9" t="s">
        <v>2057</v>
      </c>
      <c r="M982" s="9">
        <v>20</v>
      </c>
      <c r="N982" s="11">
        <v>42548</v>
      </c>
      <c r="O982" s="32">
        <f t="shared" si="62"/>
        <v>42</v>
      </c>
      <c r="P982" s="9">
        <v>670175</v>
      </c>
      <c r="Q982" s="9" t="s">
        <v>2058</v>
      </c>
      <c r="S982" s="9">
        <v>0</v>
      </c>
      <c r="T982" s="12">
        <v>0</v>
      </c>
      <c r="U982" s="9">
        <v>1</v>
      </c>
      <c r="V982">
        <f t="shared" si="0"/>
        <v>2013</v>
      </c>
      <c r="W982">
        <f t="shared" si="1"/>
        <v>1</v>
      </c>
      <c r="X982">
        <f t="shared" si="2"/>
        <v>1</v>
      </c>
      <c r="AJ982" s="13"/>
      <c r="AK982" s="14"/>
      <c r="AP982" s="13"/>
      <c r="AQ982" s="14"/>
      <c r="AT982" t="e">
        <f>VLOOKUP(A982,'Repeat TJ List'!A:A,1,FALSE)</f>
        <v>#N/A</v>
      </c>
    </row>
    <row r="983" spans="1:46" ht="13">
      <c r="A983" s="7" t="s">
        <v>2059</v>
      </c>
      <c r="B983" s="78" t="str">
        <f t="shared" si="63"/>
        <v>Kevin</v>
      </c>
      <c r="C983" s="78" t="str">
        <f t="shared" si="64"/>
        <v>Johnson</v>
      </c>
      <c r="D983" s="78" t="str">
        <f t="shared" si="65"/>
        <v>johnske</v>
      </c>
      <c r="E983" s="8">
        <v>41275</v>
      </c>
      <c r="F983" s="9" t="s">
        <v>178</v>
      </c>
      <c r="G983" s="9" t="s">
        <v>63</v>
      </c>
      <c r="H983" s="9" t="s">
        <v>37</v>
      </c>
      <c r="I983" s="9" t="s">
        <v>38</v>
      </c>
      <c r="J983" s="9" t="s">
        <v>39</v>
      </c>
      <c r="K983" s="9" t="s">
        <v>141</v>
      </c>
      <c r="L983" s="9" t="s">
        <v>141</v>
      </c>
      <c r="M983" s="9">
        <v>24</v>
      </c>
      <c r="N983" s="11">
        <v>42105</v>
      </c>
      <c r="O983" s="32">
        <f t="shared" si="62"/>
        <v>27</v>
      </c>
      <c r="P983" s="9">
        <v>571821</v>
      </c>
      <c r="Q983" s="9" t="s">
        <v>2060</v>
      </c>
      <c r="S983" s="9">
        <v>0</v>
      </c>
      <c r="T983" s="12">
        <v>0</v>
      </c>
      <c r="U983" s="32">
        <v>0</v>
      </c>
      <c r="V983">
        <f t="shared" si="0"/>
        <v>2013</v>
      </c>
      <c r="W983">
        <f t="shared" si="1"/>
        <v>1</v>
      </c>
      <c r="X983">
        <f t="shared" si="2"/>
        <v>1</v>
      </c>
      <c r="AJ983" s="13"/>
      <c r="AK983" s="14"/>
      <c r="AP983" s="13"/>
      <c r="AQ983" s="14"/>
      <c r="AT983" t="e">
        <f>VLOOKUP(A983,'Repeat TJ List'!A:A,1,FALSE)</f>
        <v>#N/A</v>
      </c>
    </row>
    <row r="984" spans="1:46" ht="13">
      <c r="A984" s="7" t="s">
        <v>2061</v>
      </c>
      <c r="B984" s="78" t="str">
        <f t="shared" si="63"/>
        <v>Rinku</v>
      </c>
      <c r="C984" s="78" t="str">
        <f t="shared" si="64"/>
        <v>Singh</v>
      </c>
      <c r="D984" s="78" t="str">
        <f t="shared" si="65"/>
        <v>singhri</v>
      </c>
      <c r="E984" s="8">
        <v>41275</v>
      </c>
      <c r="F984" s="9" t="s">
        <v>176</v>
      </c>
      <c r="G984" s="9" t="s">
        <v>115</v>
      </c>
      <c r="H984" s="26" t="s">
        <v>37</v>
      </c>
      <c r="I984" s="9" t="s">
        <v>53</v>
      </c>
      <c r="J984" s="32" t="s">
        <v>2062</v>
      </c>
      <c r="K984" s="26"/>
      <c r="L984" s="26"/>
      <c r="M984" s="9">
        <v>24</v>
      </c>
      <c r="N984" s="26"/>
      <c r="O984" s="32" t="str">
        <f t="shared" si="62"/>
        <v/>
      </c>
      <c r="P984" s="9">
        <v>573653</v>
      </c>
      <c r="Q984" s="9" t="s">
        <v>2063</v>
      </c>
      <c r="S984" s="9">
        <v>0</v>
      </c>
      <c r="T984" s="12">
        <v>0</v>
      </c>
      <c r="U984" s="32">
        <v>0</v>
      </c>
      <c r="V984">
        <f t="shared" si="0"/>
        <v>2013</v>
      </c>
      <c r="W984">
        <f t="shared" si="1"/>
        <v>1</v>
      </c>
      <c r="X984">
        <f t="shared" si="2"/>
        <v>1</v>
      </c>
      <c r="AJ984" s="13"/>
      <c r="AK984" s="14"/>
      <c r="AP984" s="13"/>
      <c r="AQ984" s="14"/>
      <c r="AT984" t="e">
        <f>VLOOKUP(A984,'Repeat TJ List'!A:A,1,FALSE)</f>
        <v>#N/A</v>
      </c>
    </row>
    <row r="985" spans="1:46" ht="13">
      <c r="A985" s="7" t="s">
        <v>2064</v>
      </c>
      <c r="B985" s="78" t="str">
        <f t="shared" si="63"/>
        <v>Reyes</v>
      </c>
      <c r="C985" s="78" t="str">
        <f t="shared" si="64"/>
        <v>Moronta</v>
      </c>
      <c r="D985" s="78" t="str">
        <f t="shared" si="65"/>
        <v>moronre</v>
      </c>
      <c r="E985" s="8">
        <v>41275</v>
      </c>
      <c r="F985" s="9" t="s">
        <v>78</v>
      </c>
      <c r="G985" s="9" t="s">
        <v>165</v>
      </c>
      <c r="H985" s="9" t="s">
        <v>37</v>
      </c>
      <c r="I985" s="9" t="s">
        <v>38</v>
      </c>
      <c r="J985" s="9" t="s">
        <v>108</v>
      </c>
      <c r="K985" s="9"/>
      <c r="L985" s="9"/>
      <c r="M985" s="9">
        <v>20</v>
      </c>
      <c r="N985" s="11">
        <v>42105</v>
      </c>
      <c r="O985" s="32">
        <f t="shared" si="62"/>
        <v>27</v>
      </c>
      <c r="P985" s="9">
        <v>606625</v>
      </c>
      <c r="Q985" s="9">
        <v>14966</v>
      </c>
      <c r="S985" s="9">
        <v>7</v>
      </c>
      <c r="T985" s="12">
        <v>6.6669999999999998</v>
      </c>
      <c r="U985" s="9">
        <v>1</v>
      </c>
      <c r="V985">
        <f t="shared" si="0"/>
        <v>2013</v>
      </c>
      <c r="W985">
        <f t="shared" si="1"/>
        <v>1</v>
      </c>
      <c r="X985">
        <f t="shared" si="2"/>
        <v>1</v>
      </c>
      <c r="AC985" s="15">
        <v>41812</v>
      </c>
      <c r="AJ985" s="13"/>
      <c r="AK985" s="14"/>
      <c r="AP985" s="13"/>
      <c r="AQ985" s="14"/>
      <c r="AT985" t="e">
        <f>VLOOKUP(A985,'Repeat TJ List'!A:A,1,FALSE)</f>
        <v>#N/A</v>
      </c>
    </row>
    <row r="986" spans="1:46" ht="13">
      <c r="A986" s="7" t="s">
        <v>2065</v>
      </c>
      <c r="B986" s="78" t="str">
        <f t="shared" si="63"/>
        <v>Edgar</v>
      </c>
      <c r="C986" s="78" t="str">
        <f t="shared" si="64"/>
        <v>Arredondo</v>
      </c>
      <c r="D986" s="78" t="str">
        <f t="shared" si="65"/>
        <v>arreded</v>
      </c>
      <c r="E986" s="8">
        <v>41275</v>
      </c>
      <c r="F986" s="9" t="s">
        <v>211</v>
      </c>
      <c r="G986" s="9" t="s">
        <v>158</v>
      </c>
      <c r="H986" s="9" t="s">
        <v>37</v>
      </c>
      <c r="I986" s="9" t="s">
        <v>38</v>
      </c>
      <c r="J986" s="9" t="s">
        <v>82</v>
      </c>
      <c r="K986" s="9"/>
      <c r="L986" s="9"/>
      <c r="M986" s="9">
        <v>16</v>
      </c>
      <c r="N986" s="11">
        <v>42177</v>
      </c>
      <c r="O986" s="32">
        <f t="shared" si="62"/>
        <v>30</v>
      </c>
      <c r="P986" s="9">
        <v>639238</v>
      </c>
      <c r="Q986" s="9" t="s">
        <v>2066</v>
      </c>
      <c r="S986" s="9">
        <v>0</v>
      </c>
      <c r="T986" s="12">
        <v>0</v>
      </c>
      <c r="U986" s="9">
        <v>1</v>
      </c>
      <c r="V986">
        <f t="shared" si="0"/>
        <v>2013</v>
      </c>
      <c r="W986">
        <f t="shared" si="1"/>
        <v>1</v>
      </c>
      <c r="X986">
        <f t="shared" si="2"/>
        <v>1</v>
      </c>
      <c r="AJ986" s="13"/>
      <c r="AK986" s="14"/>
      <c r="AP986" s="13"/>
      <c r="AQ986" s="14"/>
      <c r="AT986" t="e">
        <f>VLOOKUP(A986,'Repeat TJ List'!A:A,1,FALSE)</f>
        <v>#N/A</v>
      </c>
    </row>
    <row r="987" spans="1:46" ht="13">
      <c r="A987" s="7" t="s">
        <v>2067</v>
      </c>
      <c r="B987" s="78" t="str">
        <f t="shared" si="63"/>
        <v>Spencer</v>
      </c>
      <c r="C987" s="78" t="str">
        <f t="shared" si="64"/>
        <v>Kieboom</v>
      </c>
      <c r="D987" s="78" t="str">
        <f t="shared" si="65"/>
        <v>kiebosp</v>
      </c>
      <c r="E987" s="8">
        <v>41275</v>
      </c>
      <c r="F987" s="9" t="s">
        <v>317</v>
      </c>
      <c r="G987" s="9" t="s">
        <v>128</v>
      </c>
      <c r="H987" s="32" t="s">
        <v>330</v>
      </c>
      <c r="I987" s="9" t="s">
        <v>38</v>
      </c>
      <c r="J987" s="26" t="s">
        <v>39</v>
      </c>
      <c r="K987" s="9" t="s">
        <v>203</v>
      </c>
      <c r="L987" s="9" t="s">
        <v>341</v>
      </c>
      <c r="M987" s="9">
        <v>22</v>
      </c>
      <c r="N987" s="11">
        <v>41732</v>
      </c>
      <c r="O987" s="32">
        <f t="shared" ref="O987:O1050" si="66">IF(N987&gt;0,ROUND(((N987-E987)/365)*12,0),"")</f>
        <v>15</v>
      </c>
      <c r="P987" s="9">
        <v>571851</v>
      </c>
      <c r="Q987" s="9">
        <v>13300</v>
      </c>
      <c r="S987" s="9">
        <v>1</v>
      </c>
      <c r="T987" s="12">
        <v>1</v>
      </c>
      <c r="U987" s="32">
        <v>1</v>
      </c>
      <c r="V987">
        <f t="shared" si="0"/>
        <v>2013</v>
      </c>
      <c r="W987">
        <f t="shared" si="1"/>
        <v>1</v>
      </c>
      <c r="X987">
        <f t="shared" si="2"/>
        <v>1</v>
      </c>
      <c r="AJ987" s="13"/>
      <c r="AK987" s="14"/>
      <c r="AP987" s="13"/>
      <c r="AQ987" s="14"/>
      <c r="AT987" t="e">
        <f>VLOOKUP(A987,'Repeat TJ List'!A:A,1,FALSE)</f>
        <v>#N/A</v>
      </c>
    </row>
    <row r="988" spans="1:46" ht="13">
      <c r="A988" s="7" t="s">
        <v>2068</v>
      </c>
      <c r="B988" s="78" t="str">
        <f t="shared" si="63"/>
        <v>Tommy</v>
      </c>
      <c r="C988" s="78" t="str">
        <f t="shared" si="64"/>
        <v>Peterson</v>
      </c>
      <c r="D988" s="78" t="str">
        <f t="shared" si="65"/>
        <v>peterto</v>
      </c>
      <c r="E988" s="8">
        <v>41275</v>
      </c>
      <c r="F988" s="9" t="s">
        <v>317</v>
      </c>
      <c r="G988" s="9" t="s">
        <v>63</v>
      </c>
      <c r="H988" s="9" t="s">
        <v>37</v>
      </c>
      <c r="I988" s="9" t="s">
        <v>38</v>
      </c>
      <c r="J988" s="9" t="s">
        <v>39</v>
      </c>
      <c r="K988" s="9" t="s">
        <v>58</v>
      </c>
      <c r="L988" s="9" t="s">
        <v>343</v>
      </c>
      <c r="M988" s="9">
        <v>19</v>
      </c>
      <c r="N988" s="11">
        <v>42177</v>
      </c>
      <c r="O988" s="32">
        <f t="shared" si="66"/>
        <v>30</v>
      </c>
      <c r="P988" s="9">
        <v>664156</v>
      </c>
      <c r="Q988" s="9" t="s">
        <v>2069</v>
      </c>
      <c r="S988" s="9">
        <v>0</v>
      </c>
      <c r="T988" s="12">
        <v>0</v>
      </c>
      <c r="U988" s="32">
        <v>1</v>
      </c>
      <c r="V988">
        <f t="shared" si="0"/>
        <v>2013</v>
      </c>
      <c r="W988">
        <f t="shared" si="1"/>
        <v>1</v>
      </c>
      <c r="X988">
        <f t="shared" si="2"/>
        <v>1</v>
      </c>
      <c r="AJ988" s="13"/>
      <c r="AK988" s="14"/>
      <c r="AP988" s="13"/>
      <c r="AQ988" s="14"/>
      <c r="AT988" t="e">
        <f>VLOOKUP(A988,'Repeat TJ List'!A:A,1,FALSE)</f>
        <v>#N/A</v>
      </c>
    </row>
    <row r="989" spans="1:46" ht="13">
      <c r="A989" s="7" t="s">
        <v>2070</v>
      </c>
      <c r="B989" s="78" t="str">
        <f t="shared" si="63"/>
        <v>Tim</v>
      </c>
      <c r="C989" s="78" t="str">
        <f t="shared" si="64"/>
        <v>Cate</v>
      </c>
      <c r="D989" s="78" t="str">
        <f t="shared" si="65"/>
        <v>cateti</v>
      </c>
      <c r="E989" s="8">
        <v>41275</v>
      </c>
      <c r="F989" s="9" t="s">
        <v>317</v>
      </c>
      <c r="G989" s="9" t="s">
        <v>158</v>
      </c>
      <c r="H989" s="9" t="s">
        <v>37</v>
      </c>
      <c r="I989" s="9" t="s">
        <v>53</v>
      </c>
      <c r="J989" s="9" t="s">
        <v>39</v>
      </c>
      <c r="K989" s="9" t="s">
        <v>96</v>
      </c>
      <c r="L989" s="9" t="s">
        <v>96</v>
      </c>
      <c r="M989" s="9">
        <v>15</v>
      </c>
      <c r="N989" s="11">
        <v>43279</v>
      </c>
      <c r="O989" s="32">
        <f t="shared" si="66"/>
        <v>66</v>
      </c>
      <c r="P989" s="9">
        <v>669420</v>
      </c>
      <c r="Q989" s="9" t="s">
        <v>2071</v>
      </c>
      <c r="S989" s="9">
        <v>0</v>
      </c>
      <c r="T989" s="12">
        <v>0</v>
      </c>
      <c r="U989" s="9">
        <v>1</v>
      </c>
      <c r="V989">
        <f t="shared" si="0"/>
        <v>2013</v>
      </c>
      <c r="W989">
        <f t="shared" si="1"/>
        <v>1</v>
      </c>
      <c r="X989">
        <f t="shared" si="2"/>
        <v>1</v>
      </c>
      <c r="AJ989" s="13"/>
      <c r="AK989" s="14"/>
      <c r="AP989" s="13"/>
      <c r="AQ989" s="14"/>
      <c r="AT989" t="e">
        <f>VLOOKUP(A989,'Repeat TJ List'!A:A,1,FALSE)</f>
        <v>#N/A</v>
      </c>
    </row>
    <row r="990" spans="1:46" ht="13">
      <c r="A990" s="7" t="s">
        <v>2072</v>
      </c>
      <c r="B990" s="78" t="str">
        <f t="shared" si="63"/>
        <v>Caleb</v>
      </c>
      <c r="C990" s="78" t="str">
        <f t="shared" si="64"/>
        <v>Frare</v>
      </c>
      <c r="D990" s="78" t="str">
        <f t="shared" si="65"/>
        <v>frareca</v>
      </c>
      <c r="E990" s="8">
        <v>41244</v>
      </c>
      <c r="F990" s="9" t="s">
        <v>107</v>
      </c>
      <c r="G990" s="9" t="s">
        <v>128</v>
      </c>
      <c r="H990" s="9" t="s">
        <v>37</v>
      </c>
      <c r="I990" s="9" t="s">
        <v>53</v>
      </c>
      <c r="J990" s="9" t="s">
        <v>39</v>
      </c>
      <c r="K990" s="9" t="s">
        <v>509</v>
      </c>
      <c r="L990" s="9"/>
      <c r="M990" s="9">
        <v>21</v>
      </c>
      <c r="N990" s="11">
        <v>42103</v>
      </c>
      <c r="O990" s="32">
        <f t="shared" si="66"/>
        <v>28</v>
      </c>
      <c r="P990" s="9">
        <v>621350</v>
      </c>
      <c r="Q990" s="9">
        <v>14353</v>
      </c>
      <c r="S990" s="9">
        <v>0</v>
      </c>
      <c r="T990" s="12">
        <v>0</v>
      </c>
      <c r="U990" s="32">
        <v>1</v>
      </c>
      <c r="V990">
        <f t="shared" si="0"/>
        <v>2012</v>
      </c>
      <c r="W990">
        <f t="shared" si="1"/>
        <v>12</v>
      </c>
      <c r="X990">
        <f t="shared" si="2"/>
        <v>1</v>
      </c>
      <c r="AJ990" s="13"/>
      <c r="AK990" s="14"/>
      <c r="AP990" s="13"/>
      <c r="AQ990" s="14"/>
      <c r="AT990" t="e">
        <f>VLOOKUP(A990,'Repeat TJ List'!A:A,1,FALSE)</f>
        <v>#N/A</v>
      </c>
    </row>
    <row r="991" spans="1:46" ht="13">
      <c r="A991" s="7" t="s">
        <v>2073</v>
      </c>
      <c r="B991" s="78" t="str">
        <f t="shared" si="63"/>
        <v>Shawn</v>
      </c>
      <c r="C991" s="78" t="str">
        <f t="shared" si="64"/>
        <v>Haviland</v>
      </c>
      <c r="D991" s="78" t="str">
        <f t="shared" si="65"/>
        <v>havilsh</v>
      </c>
      <c r="E991" s="8">
        <v>41244</v>
      </c>
      <c r="F991" s="9" t="s">
        <v>178</v>
      </c>
      <c r="G991" s="9" t="s">
        <v>84</v>
      </c>
      <c r="H991" s="26" t="s">
        <v>37</v>
      </c>
      <c r="I991" s="9" t="s">
        <v>38</v>
      </c>
      <c r="J991" s="26" t="s">
        <v>39</v>
      </c>
      <c r="K991" s="9" t="s">
        <v>96</v>
      </c>
      <c r="L991" s="9" t="s">
        <v>125</v>
      </c>
      <c r="M991" s="9">
        <v>26</v>
      </c>
      <c r="N991" s="11">
        <v>41750</v>
      </c>
      <c r="O991" s="32">
        <f t="shared" si="66"/>
        <v>17</v>
      </c>
      <c r="P991" s="9">
        <v>543286</v>
      </c>
      <c r="Q991" s="9" t="s">
        <v>2074</v>
      </c>
      <c r="S991" s="9">
        <v>0</v>
      </c>
      <c r="T991" s="12">
        <v>0</v>
      </c>
      <c r="U991" s="32">
        <v>1</v>
      </c>
      <c r="V991">
        <f t="shared" si="0"/>
        <v>2012</v>
      </c>
      <c r="W991">
        <f t="shared" si="1"/>
        <v>12</v>
      </c>
      <c r="X991">
        <f t="shared" si="2"/>
        <v>1</v>
      </c>
      <c r="AJ991" s="13"/>
      <c r="AK991" s="14"/>
      <c r="AP991" s="13"/>
      <c r="AQ991" s="14"/>
      <c r="AT991" t="e">
        <f>VLOOKUP(A991,'Repeat TJ List'!A:A,1,FALSE)</f>
        <v>#N/A</v>
      </c>
    </row>
    <row r="992" spans="1:46" ht="13">
      <c r="A992" s="7" t="s">
        <v>2075</v>
      </c>
      <c r="B992" s="78" t="str">
        <f t="shared" si="63"/>
        <v>Scott</v>
      </c>
      <c r="C992" s="78" t="str">
        <f t="shared" si="64"/>
        <v>Carroll</v>
      </c>
      <c r="D992" s="78" t="str">
        <f t="shared" si="65"/>
        <v>carrosc</v>
      </c>
      <c r="E992" s="8">
        <v>41228</v>
      </c>
      <c r="F992" s="9" t="s">
        <v>62</v>
      </c>
      <c r="G992" s="9" t="s">
        <v>95</v>
      </c>
      <c r="H992" s="26" t="s">
        <v>37</v>
      </c>
      <c r="I992" s="9" t="s">
        <v>38</v>
      </c>
      <c r="J992" s="26" t="s">
        <v>39</v>
      </c>
      <c r="K992" s="9" t="s">
        <v>553</v>
      </c>
      <c r="L992" s="9" t="s">
        <v>2076</v>
      </c>
      <c r="M992" s="9">
        <v>27</v>
      </c>
      <c r="N992" s="11">
        <v>41732</v>
      </c>
      <c r="O992" s="32">
        <f t="shared" si="66"/>
        <v>17</v>
      </c>
      <c r="P992" s="9">
        <v>453222</v>
      </c>
      <c r="Q992" s="9">
        <v>888</v>
      </c>
      <c r="S992" s="9">
        <v>47</v>
      </c>
      <c r="T992" s="12">
        <v>168.333</v>
      </c>
      <c r="U992" s="32">
        <v>1</v>
      </c>
      <c r="V992">
        <f t="shared" si="0"/>
        <v>2012</v>
      </c>
      <c r="W992">
        <f t="shared" si="1"/>
        <v>11</v>
      </c>
      <c r="X992">
        <f t="shared" si="2"/>
        <v>15</v>
      </c>
      <c r="AJ992" s="13"/>
      <c r="AK992" s="14"/>
      <c r="AP992" s="13"/>
      <c r="AQ992" s="14"/>
      <c r="AT992" t="e">
        <f>VLOOKUP(A992,'Repeat TJ List'!A:A,1,FALSE)</f>
        <v>#N/A</v>
      </c>
    </row>
    <row r="993" spans="1:46" ht="13">
      <c r="A993" s="7" t="s">
        <v>2077</v>
      </c>
      <c r="B993" s="78" t="str">
        <f t="shared" si="63"/>
        <v>Randy</v>
      </c>
      <c r="C993" s="78" t="str">
        <f t="shared" si="64"/>
        <v>Wolf</v>
      </c>
      <c r="D993" s="78" t="str">
        <f t="shared" si="65"/>
        <v>wolfra</v>
      </c>
      <c r="E993" s="8">
        <v>41212</v>
      </c>
      <c r="F993" s="9" t="s">
        <v>52</v>
      </c>
      <c r="G993" s="9" t="s">
        <v>36</v>
      </c>
      <c r="H993" s="26" t="s">
        <v>37</v>
      </c>
      <c r="I993" s="9" t="s">
        <v>53</v>
      </c>
      <c r="J993" s="26" t="s">
        <v>39</v>
      </c>
      <c r="K993" s="9" t="s">
        <v>45</v>
      </c>
      <c r="L993" s="9" t="s">
        <v>547</v>
      </c>
      <c r="M993" s="9">
        <v>35</v>
      </c>
      <c r="N993" s="11">
        <v>41773</v>
      </c>
      <c r="O993" s="32">
        <f t="shared" si="66"/>
        <v>18</v>
      </c>
      <c r="P993" s="9">
        <v>150116</v>
      </c>
      <c r="Q993" s="9">
        <v>976</v>
      </c>
      <c r="R993" s="7" t="s">
        <v>2078</v>
      </c>
      <c r="S993" s="9">
        <v>14</v>
      </c>
      <c r="T993" s="12">
        <v>60.332999999999998</v>
      </c>
      <c r="U993" s="9">
        <v>0</v>
      </c>
      <c r="V993">
        <f t="shared" si="0"/>
        <v>2012</v>
      </c>
      <c r="W993">
        <f t="shared" si="1"/>
        <v>10</v>
      </c>
      <c r="X993">
        <f t="shared" si="2"/>
        <v>30</v>
      </c>
      <c r="Y993" s="7"/>
      <c r="Z993" s="7"/>
      <c r="AA993" s="7"/>
      <c r="AB993" s="7"/>
      <c r="AC993" s="15">
        <v>41743</v>
      </c>
      <c r="AD993" s="7"/>
      <c r="AE993" s="7"/>
      <c r="AF993" s="7"/>
      <c r="AG993" s="7"/>
      <c r="AH993" s="7">
        <v>30</v>
      </c>
      <c r="AI993" s="7">
        <v>26</v>
      </c>
      <c r="AJ993" s="45">
        <v>157.667</v>
      </c>
      <c r="AK993" s="46">
        <v>7.3999999999999996E-2</v>
      </c>
      <c r="AL993" s="7">
        <v>139</v>
      </c>
      <c r="AM993" s="7">
        <v>119</v>
      </c>
      <c r="AN993" s="7">
        <v>6</v>
      </c>
      <c r="AO993" s="7">
        <v>4</v>
      </c>
      <c r="AP993" s="45">
        <v>25.667000000000002</v>
      </c>
      <c r="AQ993" s="46">
        <v>0.115</v>
      </c>
      <c r="AR993" s="7">
        <v>143</v>
      </c>
      <c r="AS993" s="7">
        <v>122</v>
      </c>
      <c r="AT993" t="str">
        <f>VLOOKUP(A993,'Repeat TJ List'!A:A,1,FALSE)</f>
        <v>Randy Wolf</v>
      </c>
    </row>
    <row r="994" spans="1:46" ht="13">
      <c r="A994" s="7" t="s">
        <v>2079</v>
      </c>
      <c r="B994" s="78" t="str">
        <f t="shared" si="63"/>
        <v>Matthew</v>
      </c>
      <c r="C994" s="78" t="str">
        <f t="shared" si="64"/>
        <v>Grimes</v>
      </c>
      <c r="D994" s="78" t="str">
        <f t="shared" si="65"/>
        <v>grimema</v>
      </c>
      <c r="E994" s="8">
        <v>41193</v>
      </c>
      <c r="F994" s="9" t="s">
        <v>52</v>
      </c>
      <c r="G994" s="9" t="s">
        <v>63</v>
      </c>
      <c r="H994" s="9" t="s">
        <v>37</v>
      </c>
      <c r="I994" s="9" t="s">
        <v>38</v>
      </c>
      <c r="J994" s="9" t="s">
        <v>39</v>
      </c>
      <c r="K994" s="9" t="s">
        <v>203</v>
      </c>
      <c r="L994" s="9" t="s">
        <v>478</v>
      </c>
      <c r="M994" s="9">
        <v>20</v>
      </c>
      <c r="N994" s="11">
        <v>41821</v>
      </c>
      <c r="O994" s="32">
        <f t="shared" si="66"/>
        <v>21</v>
      </c>
      <c r="P994" s="9">
        <v>592362</v>
      </c>
      <c r="Q994" s="9" t="s">
        <v>2080</v>
      </c>
      <c r="S994" s="9">
        <v>0</v>
      </c>
      <c r="T994" s="12">
        <v>0</v>
      </c>
      <c r="U994" s="32">
        <v>1</v>
      </c>
      <c r="V994">
        <f t="shared" si="0"/>
        <v>2012</v>
      </c>
      <c r="W994">
        <f t="shared" si="1"/>
        <v>10</v>
      </c>
      <c r="X994">
        <f t="shared" si="2"/>
        <v>11</v>
      </c>
      <c r="AJ994" s="13"/>
      <c r="AK994" s="14"/>
      <c r="AP994" s="13"/>
      <c r="AQ994" s="14"/>
      <c r="AT994" t="e">
        <f>VLOOKUP(A994,'Repeat TJ List'!A:A,1,FALSE)</f>
        <v>#N/A</v>
      </c>
    </row>
    <row r="995" spans="1:46" ht="13">
      <c r="A995" s="7" t="s">
        <v>2081</v>
      </c>
      <c r="B995" s="78" t="str">
        <f t="shared" si="63"/>
        <v>Manny</v>
      </c>
      <c r="C995" s="78" t="str">
        <f t="shared" si="64"/>
        <v>Banuelos</v>
      </c>
      <c r="D995" s="78" t="str">
        <f t="shared" si="65"/>
        <v>banuema</v>
      </c>
      <c r="E995" s="8">
        <v>41186</v>
      </c>
      <c r="F995" s="9" t="s">
        <v>107</v>
      </c>
      <c r="G995" s="9" t="s">
        <v>95</v>
      </c>
      <c r="H995" s="26" t="s">
        <v>37</v>
      </c>
      <c r="I995" s="9" t="s">
        <v>53</v>
      </c>
      <c r="J995" s="32" t="s">
        <v>82</v>
      </c>
      <c r="K995" s="26"/>
      <c r="L995" s="26"/>
      <c r="M995" s="9">
        <v>21</v>
      </c>
      <c r="N995" s="11">
        <v>41863</v>
      </c>
      <c r="O995" s="32">
        <f t="shared" si="66"/>
        <v>22</v>
      </c>
      <c r="P995" s="9">
        <v>544365</v>
      </c>
      <c r="Q995" s="9">
        <v>5365</v>
      </c>
      <c r="R995" s="7" t="s">
        <v>139</v>
      </c>
      <c r="S995" s="9">
        <v>7</v>
      </c>
      <c r="T995" s="12">
        <v>26.332999999999998</v>
      </c>
      <c r="U995" s="32">
        <v>1</v>
      </c>
      <c r="V995">
        <f t="shared" si="0"/>
        <v>2012</v>
      </c>
      <c r="W995">
        <f t="shared" si="1"/>
        <v>10</v>
      </c>
      <c r="X995">
        <f t="shared" si="2"/>
        <v>4</v>
      </c>
      <c r="AJ995" s="13"/>
      <c r="AK995" s="14"/>
      <c r="AP995" s="13"/>
      <c r="AQ995" s="14"/>
      <c r="AT995" t="e">
        <f>VLOOKUP(A995,'Repeat TJ List'!A:A,1,FALSE)</f>
        <v>#N/A</v>
      </c>
    </row>
    <row r="996" spans="1:46" ht="13">
      <c r="A996" s="7" t="s">
        <v>2082</v>
      </c>
      <c r="B996" s="78" t="str">
        <f t="shared" si="63"/>
        <v>Austin</v>
      </c>
      <c r="C996" s="78" t="str">
        <f t="shared" si="64"/>
        <v>Schuetzle</v>
      </c>
      <c r="D996" s="78" t="str">
        <f t="shared" si="65"/>
        <v>schueau</v>
      </c>
      <c r="E996" s="8">
        <v>41186</v>
      </c>
      <c r="F996" s="9" t="s">
        <v>100</v>
      </c>
      <c r="G996" s="9" t="s">
        <v>158</v>
      </c>
      <c r="H996" s="32" t="s">
        <v>131</v>
      </c>
      <c r="I996" s="9" t="s">
        <v>38</v>
      </c>
      <c r="J996" s="26" t="s">
        <v>39</v>
      </c>
      <c r="K996" s="9" t="s">
        <v>45</v>
      </c>
      <c r="L996" s="9"/>
      <c r="M996" s="9">
        <v>17</v>
      </c>
      <c r="N996" s="11">
        <v>41833</v>
      </c>
      <c r="O996" s="32">
        <f t="shared" si="66"/>
        <v>21</v>
      </c>
      <c r="P996" s="9">
        <v>650863</v>
      </c>
      <c r="Q996" s="9" t="s">
        <v>2083</v>
      </c>
      <c r="S996" s="9">
        <v>0</v>
      </c>
      <c r="T996" s="12">
        <v>0</v>
      </c>
      <c r="U996" s="32">
        <v>0</v>
      </c>
      <c r="V996">
        <f t="shared" si="0"/>
        <v>2012</v>
      </c>
      <c r="W996">
        <f t="shared" si="1"/>
        <v>10</v>
      </c>
      <c r="X996">
        <f t="shared" si="2"/>
        <v>4</v>
      </c>
      <c r="AJ996" s="13"/>
      <c r="AK996" s="14"/>
      <c r="AP996" s="13"/>
      <c r="AQ996" s="14"/>
      <c r="AT996" t="e">
        <f>VLOOKUP(A996,'Repeat TJ List'!A:A,1,FALSE)</f>
        <v>#N/A</v>
      </c>
    </row>
    <row r="997" spans="1:46" ht="13">
      <c r="A997" s="7" t="s">
        <v>2084</v>
      </c>
      <c r="B997" s="78" t="str">
        <f t="shared" si="63"/>
        <v>Tim</v>
      </c>
      <c r="C997" s="78" t="str">
        <f t="shared" si="64"/>
        <v>Melville</v>
      </c>
      <c r="D997" s="78" t="str">
        <f t="shared" si="65"/>
        <v>melviti</v>
      </c>
      <c r="E997" s="8">
        <v>41183</v>
      </c>
      <c r="F997" s="9" t="s">
        <v>329</v>
      </c>
      <c r="G997" s="9" t="s">
        <v>115</v>
      </c>
      <c r="H997" s="9" t="s">
        <v>37</v>
      </c>
      <c r="I997" s="9" t="s">
        <v>38</v>
      </c>
      <c r="J997" s="9" t="s">
        <v>39</v>
      </c>
      <c r="K997" s="9" t="s">
        <v>553</v>
      </c>
      <c r="L997" s="9"/>
      <c r="M997" s="9">
        <v>22</v>
      </c>
      <c r="N997" s="11">
        <v>41733</v>
      </c>
      <c r="O997" s="32">
        <f t="shared" si="66"/>
        <v>18</v>
      </c>
      <c r="P997" s="9">
        <v>543532</v>
      </c>
      <c r="Q997" s="9">
        <v>9149</v>
      </c>
      <c r="S997" s="9">
        <v>6</v>
      </c>
      <c r="T997" s="12">
        <v>14.667</v>
      </c>
      <c r="U997" s="32">
        <v>1</v>
      </c>
      <c r="V997">
        <f t="shared" si="0"/>
        <v>2012</v>
      </c>
      <c r="W997">
        <f t="shared" si="1"/>
        <v>10</v>
      </c>
      <c r="X997">
        <f t="shared" si="2"/>
        <v>1</v>
      </c>
      <c r="AJ997" s="13"/>
      <c r="AK997" s="14"/>
      <c r="AP997" s="13"/>
      <c r="AQ997" s="14"/>
      <c r="AT997" t="e">
        <f>VLOOKUP(A997,'Repeat TJ List'!A:A,1,FALSE)</f>
        <v>#N/A</v>
      </c>
    </row>
    <row r="998" spans="1:46" ht="13">
      <c r="A998" s="7" t="s">
        <v>252</v>
      </c>
      <c r="B998" s="78" t="str">
        <f t="shared" si="63"/>
        <v>John</v>
      </c>
      <c r="C998" s="78" t="str">
        <f t="shared" si="64"/>
        <v>Fasola</v>
      </c>
      <c r="D998" s="78" t="str">
        <f t="shared" si="65"/>
        <v>fasoljo</v>
      </c>
      <c r="E998" s="8">
        <v>41183</v>
      </c>
      <c r="F998" s="9" t="s">
        <v>211</v>
      </c>
      <c r="G998" s="9" t="s">
        <v>63</v>
      </c>
      <c r="H998" s="9" t="s">
        <v>37</v>
      </c>
      <c r="I998" s="9" t="s">
        <v>38</v>
      </c>
      <c r="J998" s="9" t="s">
        <v>39</v>
      </c>
      <c r="K998" s="9" t="s">
        <v>253</v>
      </c>
      <c r="L998" s="9" t="s">
        <v>254</v>
      </c>
      <c r="M998" s="9">
        <v>20</v>
      </c>
      <c r="N998" s="11">
        <v>41803</v>
      </c>
      <c r="O998" s="32">
        <f t="shared" si="66"/>
        <v>20</v>
      </c>
      <c r="P998" s="9">
        <v>592296</v>
      </c>
      <c r="Q998" s="9" t="s">
        <v>255</v>
      </c>
      <c r="S998" s="9">
        <v>0</v>
      </c>
      <c r="T998" s="12">
        <v>0</v>
      </c>
      <c r="U998" s="32">
        <v>1</v>
      </c>
      <c r="V998">
        <f t="shared" si="0"/>
        <v>2012</v>
      </c>
      <c r="W998">
        <f t="shared" si="1"/>
        <v>10</v>
      </c>
      <c r="X998">
        <f t="shared" si="2"/>
        <v>1</v>
      </c>
      <c r="AJ998" s="13"/>
      <c r="AK998" s="14"/>
      <c r="AP998" s="13"/>
      <c r="AQ998" s="14"/>
      <c r="AT998" t="str">
        <f>VLOOKUP(A998,'Repeat TJ List'!A:A,1,FALSE)</f>
        <v>John Fasola</v>
      </c>
    </row>
    <row r="999" spans="1:46" ht="13">
      <c r="A999" s="7" t="s">
        <v>1610</v>
      </c>
      <c r="B999" s="78" t="str">
        <f t="shared" si="63"/>
        <v>Greg</v>
      </c>
      <c r="C999" s="78" t="str">
        <f t="shared" si="64"/>
        <v>Williams</v>
      </c>
      <c r="D999" s="78" t="str">
        <f t="shared" si="65"/>
        <v>willigr</v>
      </c>
      <c r="E999" s="8">
        <v>41183</v>
      </c>
      <c r="F999" s="9" t="s">
        <v>211</v>
      </c>
      <c r="G999" s="9" t="s">
        <v>91</v>
      </c>
      <c r="H999" s="9" t="s">
        <v>37</v>
      </c>
      <c r="I999" s="9" t="s">
        <v>53</v>
      </c>
      <c r="J999" s="9" t="s">
        <v>39</v>
      </c>
      <c r="K999" s="9" t="s">
        <v>253</v>
      </c>
      <c r="L999" s="9" t="s">
        <v>465</v>
      </c>
      <c r="M999" s="9">
        <v>22</v>
      </c>
      <c r="N999" s="11">
        <v>42495</v>
      </c>
      <c r="O999" s="32">
        <f t="shared" si="66"/>
        <v>43</v>
      </c>
      <c r="P999" s="9">
        <v>543927</v>
      </c>
      <c r="Q999" s="9" t="s">
        <v>1611</v>
      </c>
      <c r="R999" s="7" t="s">
        <v>42</v>
      </c>
      <c r="S999" s="9">
        <v>0</v>
      </c>
      <c r="T999" s="12">
        <v>0</v>
      </c>
      <c r="U999" s="9">
        <v>0</v>
      </c>
      <c r="V999">
        <f t="shared" si="0"/>
        <v>2012</v>
      </c>
      <c r="W999">
        <f t="shared" si="1"/>
        <v>10</v>
      </c>
      <c r="X999">
        <f t="shared" si="2"/>
        <v>1</v>
      </c>
      <c r="AJ999" s="13"/>
      <c r="AK999" s="14"/>
      <c r="AP999" s="13"/>
      <c r="AQ999" s="14"/>
      <c r="AT999" t="str">
        <f>VLOOKUP(A999,'Repeat TJ List'!A:A,1,FALSE)</f>
        <v>Greg Williams</v>
      </c>
    </row>
    <row r="1000" spans="1:46" ht="13">
      <c r="A1000" s="7" t="s">
        <v>2085</v>
      </c>
      <c r="B1000" s="78" t="str">
        <f t="shared" si="63"/>
        <v>Joe</v>
      </c>
      <c r="C1000" s="78" t="str">
        <f t="shared" si="64"/>
        <v>Broussard</v>
      </c>
      <c r="D1000" s="78" t="str">
        <f t="shared" si="65"/>
        <v>brousjo</v>
      </c>
      <c r="E1000" s="8">
        <v>41173</v>
      </c>
      <c r="F1000" s="9" t="s">
        <v>306</v>
      </c>
      <c r="G1000" s="9" t="s">
        <v>63</v>
      </c>
      <c r="H1000" s="26" t="s">
        <v>37</v>
      </c>
      <c r="I1000" s="9" t="s">
        <v>38</v>
      </c>
      <c r="J1000" s="26" t="s">
        <v>39</v>
      </c>
      <c r="K1000" s="9" t="s">
        <v>575</v>
      </c>
      <c r="L1000" s="9" t="s">
        <v>872</v>
      </c>
      <c r="M1000" s="9">
        <v>21</v>
      </c>
      <c r="N1000" s="11">
        <v>41812</v>
      </c>
      <c r="O1000" s="32">
        <f t="shared" si="66"/>
        <v>21</v>
      </c>
      <c r="P1000" s="9">
        <v>657530</v>
      </c>
      <c r="Q1000" s="9" t="s">
        <v>2086</v>
      </c>
      <c r="S1000" s="9">
        <v>0</v>
      </c>
      <c r="T1000" s="12">
        <v>0</v>
      </c>
      <c r="U1000" s="32">
        <v>1</v>
      </c>
      <c r="V1000">
        <f t="shared" si="0"/>
        <v>2012</v>
      </c>
      <c r="W1000">
        <f t="shared" si="1"/>
        <v>9</v>
      </c>
      <c r="X1000">
        <f t="shared" si="2"/>
        <v>21</v>
      </c>
      <c r="AJ1000" s="13"/>
      <c r="AK1000" s="14"/>
      <c r="AP1000" s="13"/>
      <c r="AQ1000" s="14"/>
      <c r="AT1000" t="e">
        <f>VLOOKUP(A1000,'Repeat TJ List'!A:A,1,FALSE)</f>
        <v>#N/A</v>
      </c>
    </row>
    <row r="1001" spans="1:46" ht="13">
      <c r="A1001" s="7" t="s">
        <v>2087</v>
      </c>
      <c r="B1001" s="78" t="str">
        <f t="shared" si="63"/>
        <v>Juan</v>
      </c>
      <c r="C1001" s="78" t="str">
        <f t="shared" si="64"/>
        <v>Oviedo</v>
      </c>
      <c r="D1001" s="78" t="str">
        <f t="shared" si="65"/>
        <v>oviedju</v>
      </c>
      <c r="E1001" s="8">
        <v>41158</v>
      </c>
      <c r="F1001" s="9" t="s">
        <v>157</v>
      </c>
      <c r="G1001" s="9" t="s">
        <v>36</v>
      </c>
      <c r="H1001" s="26" t="s">
        <v>37</v>
      </c>
      <c r="I1001" s="9" t="s">
        <v>38</v>
      </c>
      <c r="J1001" s="9" t="s">
        <v>108</v>
      </c>
      <c r="K1001" s="26"/>
      <c r="L1001" s="26"/>
      <c r="M1001" s="9">
        <v>30</v>
      </c>
      <c r="N1001" s="11">
        <v>41753</v>
      </c>
      <c r="O1001" s="32">
        <f t="shared" si="66"/>
        <v>20</v>
      </c>
      <c r="P1001" s="9">
        <v>434663</v>
      </c>
      <c r="Q1001" s="9">
        <v>2886</v>
      </c>
      <c r="R1001" s="7" t="s">
        <v>139</v>
      </c>
      <c r="S1001" s="9">
        <v>32</v>
      </c>
      <c r="T1001" s="12">
        <v>31.667000000000002</v>
      </c>
      <c r="U1001" s="32">
        <v>0</v>
      </c>
      <c r="V1001">
        <f t="shared" si="0"/>
        <v>2012</v>
      </c>
      <c r="W1001">
        <f t="shared" si="1"/>
        <v>9</v>
      </c>
      <c r="X1001">
        <f t="shared" si="2"/>
        <v>6</v>
      </c>
      <c r="AJ1001" s="13"/>
      <c r="AK1001" s="14"/>
      <c r="AP1001" s="13"/>
      <c r="AQ1001" s="14"/>
      <c r="AT1001" t="e">
        <f>VLOOKUP(A1001,'Repeat TJ List'!A:A,1,FALSE)</f>
        <v>#N/A</v>
      </c>
    </row>
    <row r="1002" spans="1:46" ht="13">
      <c r="A1002" s="7" t="s">
        <v>2088</v>
      </c>
      <c r="B1002" s="78" t="str">
        <f t="shared" si="63"/>
        <v>Shao-Ching</v>
      </c>
      <c r="C1002" s="78" t="str">
        <f t="shared" si="64"/>
        <v>Chiang</v>
      </c>
      <c r="D1002" s="78" t="str">
        <f t="shared" si="65"/>
        <v>chiansh</v>
      </c>
      <c r="E1002" s="8">
        <v>41157</v>
      </c>
      <c r="F1002" s="9" t="s">
        <v>234</v>
      </c>
      <c r="G1002" s="9" t="s">
        <v>128</v>
      </c>
      <c r="H1002" s="9" t="s">
        <v>37</v>
      </c>
      <c r="I1002" s="9" t="s">
        <v>38</v>
      </c>
      <c r="J1002" s="9" t="s">
        <v>1310</v>
      </c>
      <c r="K1002" s="9"/>
      <c r="L1002" s="9"/>
      <c r="M1002" s="9">
        <v>18</v>
      </c>
      <c r="N1002" s="11">
        <v>41513</v>
      </c>
      <c r="O1002" s="32">
        <f t="shared" si="66"/>
        <v>12</v>
      </c>
      <c r="P1002" s="9">
        <v>623992</v>
      </c>
      <c r="Q1002" s="9" t="s">
        <v>2089</v>
      </c>
      <c r="S1002" s="9">
        <v>0</v>
      </c>
      <c r="T1002" s="12">
        <v>0</v>
      </c>
      <c r="U1002" s="32">
        <v>1</v>
      </c>
      <c r="V1002">
        <f t="shared" si="0"/>
        <v>2012</v>
      </c>
      <c r="W1002">
        <f t="shared" si="1"/>
        <v>9</v>
      </c>
      <c r="X1002">
        <f t="shared" si="2"/>
        <v>5</v>
      </c>
      <c r="AJ1002" s="13"/>
      <c r="AK1002" s="14"/>
      <c r="AP1002" s="13"/>
      <c r="AQ1002" s="14"/>
      <c r="AT1002" t="e">
        <f>VLOOKUP(A1002,'Repeat TJ List'!A:A,1,FALSE)</f>
        <v>#N/A</v>
      </c>
    </row>
    <row r="1003" spans="1:46" ht="13">
      <c r="A1003" s="43" t="s">
        <v>2090</v>
      </c>
      <c r="B1003" s="78" t="str">
        <f t="shared" si="63"/>
        <v>Mitchell</v>
      </c>
      <c r="C1003" s="78" t="str">
        <f t="shared" si="64"/>
        <v>Traver</v>
      </c>
      <c r="D1003" s="78" t="str">
        <f t="shared" si="65"/>
        <v>travemi</v>
      </c>
      <c r="E1003" s="8">
        <v>41152</v>
      </c>
      <c r="F1003" s="9" t="s">
        <v>35</v>
      </c>
      <c r="G1003" s="9" t="s">
        <v>158</v>
      </c>
      <c r="H1003" s="9" t="s">
        <v>37</v>
      </c>
      <c r="I1003" s="9" t="s">
        <v>38</v>
      </c>
      <c r="J1003" s="9" t="s">
        <v>39</v>
      </c>
      <c r="K1003" s="9" t="s">
        <v>40</v>
      </c>
      <c r="L1003" s="9" t="s">
        <v>882</v>
      </c>
      <c r="M1003" s="9">
        <v>18</v>
      </c>
      <c r="N1003" s="11">
        <v>42908</v>
      </c>
      <c r="O1003" s="32">
        <f t="shared" si="66"/>
        <v>58</v>
      </c>
      <c r="P1003" s="9">
        <v>621117</v>
      </c>
      <c r="Q1003" s="9" t="s">
        <v>2091</v>
      </c>
      <c r="S1003" s="9">
        <v>0</v>
      </c>
      <c r="T1003" s="12">
        <v>0</v>
      </c>
      <c r="U1003" s="9">
        <v>1</v>
      </c>
      <c r="V1003">
        <f t="shared" si="0"/>
        <v>2012</v>
      </c>
      <c r="W1003">
        <f t="shared" si="1"/>
        <v>8</v>
      </c>
      <c r="X1003">
        <f t="shared" si="2"/>
        <v>31</v>
      </c>
      <c r="AJ1003" s="13"/>
      <c r="AK1003" s="14"/>
      <c r="AP1003" s="13"/>
      <c r="AQ1003" s="14"/>
      <c r="AT1003" t="e">
        <f>VLOOKUP(A1003,'Repeat TJ List'!A:A,1,FALSE)</f>
        <v>#N/A</v>
      </c>
    </row>
    <row r="1004" spans="1:46" ht="13">
      <c r="A1004" s="7" t="s">
        <v>2092</v>
      </c>
      <c r="B1004" s="78" t="str">
        <f t="shared" si="63"/>
        <v>Lucas</v>
      </c>
      <c r="C1004" s="78" t="str">
        <f t="shared" si="64"/>
        <v>Giolito</v>
      </c>
      <c r="D1004" s="78" t="str">
        <f t="shared" si="65"/>
        <v>giolilu</v>
      </c>
      <c r="E1004" s="8">
        <v>41152</v>
      </c>
      <c r="F1004" s="9" t="s">
        <v>317</v>
      </c>
      <c r="G1004" s="9" t="s">
        <v>128</v>
      </c>
      <c r="H1004" s="26" t="s">
        <v>37</v>
      </c>
      <c r="I1004" s="9" t="s">
        <v>38</v>
      </c>
      <c r="J1004" s="26" t="s">
        <v>39</v>
      </c>
      <c r="K1004" s="9" t="s">
        <v>45</v>
      </c>
      <c r="L1004" s="9"/>
      <c r="M1004" s="9">
        <v>17</v>
      </c>
      <c r="N1004" s="11">
        <v>41458</v>
      </c>
      <c r="O1004" s="32">
        <f t="shared" si="66"/>
        <v>10</v>
      </c>
      <c r="P1004" s="9">
        <v>608337</v>
      </c>
      <c r="Q1004" s="9">
        <v>15474</v>
      </c>
      <c r="R1004" s="7" t="s">
        <v>2078</v>
      </c>
      <c r="S1004" s="9">
        <v>13</v>
      </c>
      <c r="T1004" s="12">
        <v>66.667000000000002</v>
      </c>
      <c r="U1004" s="32">
        <v>1</v>
      </c>
      <c r="V1004">
        <f t="shared" si="0"/>
        <v>2012</v>
      </c>
      <c r="W1004">
        <f t="shared" si="1"/>
        <v>8</v>
      </c>
      <c r="X1004">
        <f t="shared" si="2"/>
        <v>31</v>
      </c>
      <c r="AJ1004" s="13"/>
      <c r="AK1004" s="14"/>
      <c r="AP1004" s="13"/>
      <c r="AQ1004" s="14"/>
      <c r="AT1004" t="e">
        <f>VLOOKUP(A1004,'Repeat TJ List'!A:A,1,FALSE)</f>
        <v>#N/A</v>
      </c>
    </row>
    <row r="1005" spans="1:46" ht="13">
      <c r="A1005" s="7" t="s">
        <v>2093</v>
      </c>
      <c r="B1005" s="78" t="str">
        <f t="shared" si="63"/>
        <v>Lester</v>
      </c>
      <c r="C1005" s="78" t="str">
        <f t="shared" si="64"/>
        <v>Oliveros</v>
      </c>
      <c r="D1005" s="78" t="str">
        <f t="shared" si="65"/>
        <v>olivele</v>
      </c>
      <c r="E1005" s="8">
        <v>41151</v>
      </c>
      <c r="F1005" s="9" t="s">
        <v>73</v>
      </c>
      <c r="G1005" s="9" t="s">
        <v>95</v>
      </c>
      <c r="H1005" s="26" t="s">
        <v>37</v>
      </c>
      <c r="I1005" s="9" t="s">
        <v>38</v>
      </c>
      <c r="J1005" s="32" t="s">
        <v>150</v>
      </c>
      <c r="K1005" s="26"/>
      <c r="L1005" s="26"/>
      <c r="M1005" s="9">
        <v>24</v>
      </c>
      <c r="N1005" s="11">
        <v>41816</v>
      </c>
      <c r="O1005" s="32">
        <f t="shared" si="66"/>
        <v>22</v>
      </c>
      <c r="P1005" s="9">
        <v>500902</v>
      </c>
      <c r="Q1005" s="9">
        <v>9167</v>
      </c>
      <c r="S1005" s="9">
        <v>7</v>
      </c>
      <c r="T1005" s="12">
        <v>6.3330000000000002</v>
      </c>
      <c r="U1005" s="9">
        <v>0</v>
      </c>
      <c r="V1005">
        <f t="shared" si="0"/>
        <v>2012</v>
      </c>
      <c r="W1005">
        <f t="shared" si="1"/>
        <v>8</v>
      </c>
      <c r="X1005">
        <f t="shared" si="2"/>
        <v>30</v>
      </c>
      <c r="AJ1005" s="13"/>
      <c r="AK1005" s="14"/>
      <c r="AP1005" s="13"/>
      <c r="AQ1005" s="14"/>
      <c r="AT1005" t="e">
        <f>VLOOKUP(A1005,'Repeat TJ List'!A:A,1,FALSE)</f>
        <v>#N/A</v>
      </c>
    </row>
    <row r="1006" spans="1:46" ht="13">
      <c r="A1006" s="7" t="s">
        <v>2094</v>
      </c>
      <c r="B1006" s="78" t="str">
        <f t="shared" si="63"/>
        <v>Carl</v>
      </c>
      <c r="C1006" s="78" t="str">
        <f t="shared" si="64"/>
        <v>Crawford</v>
      </c>
      <c r="D1006" s="78" t="str">
        <f t="shared" si="65"/>
        <v>crawfca</v>
      </c>
      <c r="E1006" s="8">
        <v>41144</v>
      </c>
      <c r="F1006" s="9" t="s">
        <v>67</v>
      </c>
      <c r="G1006" s="9" t="s">
        <v>36</v>
      </c>
      <c r="H1006" s="32" t="s">
        <v>131</v>
      </c>
      <c r="I1006" s="9" t="s">
        <v>53</v>
      </c>
      <c r="J1006" s="26" t="s">
        <v>39</v>
      </c>
      <c r="K1006" s="9" t="s">
        <v>40</v>
      </c>
      <c r="L1006" s="9"/>
      <c r="M1006" s="9">
        <v>30</v>
      </c>
      <c r="N1006" s="11">
        <v>41365</v>
      </c>
      <c r="O1006" s="32">
        <f t="shared" si="66"/>
        <v>7</v>
      </c>
      <c r="P1006" s="9">
        <v>408307</v>
      </c>
      <c r="Q1006" s="9">
        <v>1201</v>
      </c>
      <c r="R1006" s="7" t="s">
        <v>139</v>
      </c>
      <c r="S1006" s="9">
        <v>320</v>
      </c>
      <c r="T1006" s="12">
        <v>1119</v>
      </c>
      <c r="U1006" s="9">
        <v>0</v>
      </c>
      <c r="V1006">
        <f t="shared" si="0"/>
        <v>2012</v>
      </c>
      <c r="W1006">
        <f t="shared" si="1"/>
        <v>8</v>
      </c>
      <c r="X1006">
        <f t="shared" si="2"/>
        <v>23</v>
      </c>
      <c r="AJ1006" s="13"/>
      <c r="AK1006" s="14"/>
      <c r="AP1006" s="13"/>
      <c r="AQ1006" s="14"/>
      <c r="AT1006" t="e">
        <f>VLOOKUP(A1006,'Repeat TJ List'!A:A,1,FALSE)</f>
        <v>#N/A</v>
      </c>
    </row>
    <row r="1007" spans="1:46" ht="13">
      <c r="A1007" s="7" t="s">
        <v>2095</v>
      </c>
      <c r="B1007" s="78" t="str">
        <f t="shared" si="63"/>
        <v>Josh</v>
      </c>
      <c r="C1007" s="78" t="str">
        <f t="shared" si="64"/>
        <v>Tomlin</v>
      </c>
      <c r="D1007" s="78" t="str">
        <f t="shared" si="65"/>
        <v>tomlijo</v>
      </c>
      <c r="E1007" s="8">
        <v>41143</v>
      </c>
      <c r="F1007" s="9" t="s">
        <v>234</v>
      </c>
      <c r="G1007" s="9" t="s">
        <v>36</v>
      </c>
      <c r="H1007" s="26" t="s">
        <v>37</v>
      </c>
      <c r="I1007" s="9" t="s">
        <v>38</v>
      </c>
      <c r="J1007" s="26" t="s">
        <v>39</v>
      </c>
      <c r="K1007" s="9" t="s">
        <v>40</v>
      </c>
      <c r="L1007" s="9" t="s">
        <v>2096</v>
      </c>
      <c r="M1007" s="9">
        <v>27</v>
      </c>
      <c r="N1007" s="11">
        <v>41529</v>
      </c>
      <c r="O1007" s="32">
        <f t="shared" si="66"/>
        <v>13</v>
      </c>
      <c r="P1007" s="9">
        <v>458708</v>
      </c>
      <c r="Q1007" s="9">
        <v>9388</v>
      </c>
      <c r="R1007" s="7" t="s">
        <v>2078</v>
      </c>
      <c r="S1007" s="9">
        <v>92</v>
      </c>
      <c r="T1007" s="12">
        <v>486.66699999999997</v>
      </c>
      <c r="U1007" s="32">
        <v>1</v>
      </c>
      <c r="V1007">
        <f t="shared" si="0"/>
        <v>2012</v>
      </c>
      <c r="W1007">
        <f t="shared" si="1"/>
        <v>8</v>
      </c>
      <c r="X1007">
        <f t="shared" si="2"/>
        <v>22</v>
      </c>
      <c r="Y1007" s="7"/>
      <c r="Z1007" s="7"/>
      <c r="AA1007" s="7"/>
      <c r="AB1007" s="7"/>
      <c r="AC1007" s="7"/>
      <c r="AD1007" s="7"/>
      <c r="AE1007" s="7"/>
      <c r="AF1007" s="7"/>
      <c r="AG1007" s="7"/>
      <c r="AH1007" s="7">
        <v>21</v>
      </c>
      <c r="AI1007" s="7">
        <v>16</v>
      </c>
      <c r="AJ1007" s="45">
        <v>103.333</v>
      </c>
      <c r="AK1007" s="46">
        <v>6.9000000000000006E-2</v>
      </c>
      <c r="AL1007" s="7">
        <v>160</v>
      </c>
      <c r="AM1007" s="7">
        <v>124</v>
      </c>
      <c r="AN1007" s="7">
        <v>1</v>
      </c>
      <c r="AO1007" s="7">
        <v>0</v>
      </c>
      <c r="AP1007" s="45">
        <v>2</v>
      </c>
      <c r="AQ1007" s="46">
        <v>0</v>
      </c>
      <c r="AR1007" s="7">
        <v>0</v>
      </c>
      <c r="AS1007" s="7">
        <v>78</v>
      </c>
      <c r="AT1007" t="e">
        <f>VLOOKUP(A1007,'Repeat TJ List'!A:A,1,FALSE)</f>
        <v>#N/A</v>
      </c>
    </row>
    <row r="1008" spans="1:46" ht="13">
      <c r="A1008" s="7" t="s">
        <v>2097</v>
      </c>
      <c r="B1008" s="78" t="str">
        <f t="shared" si="63"/>
        <v>Matt</v>
      </c>
      <c r="C1008" s="78" t="str">
        <f t="shared" si="64"/>
        <v>West</v>
      </c>
      <c r="D1008" s="78" t="str">
        <f t="shared" si="65"/>
        <v>westma</v>
      </c>
      <c r="E1008" s="8">
        <v>41143</v>
      </c>
      <c r="F1008" s="9" t="s">
        <v>211</v>
      </c>
      <c r="G1008" s="9" t="s">
        <v>91</v>
      </c>
      <c r="H1008" s="26" t="s">
        <v>37</v>
      </c>
      <c r="I1008" s="9" t="s">
        <v>38</v>
      </c>
      <c r="J1008" s="26" t="s">
        <v>39</v>
      </c>
      <c r="K1008" s="9" t="s">
        <v>40</v>
      </c>
      <c r="L1008" s="9"/>
      <c r="M1008" s="9">
        <v>23</v>
      </c>
      <c r="N1008" s="11">
        <v>41733</v>
      </c>
      <c r="O1008" s="32">
        <f t="shared" si="66"/>
        <v>19</v>
      </c>
      <c r="P1008" s="9">
        <v>519411</v>
      </c>
      <c r="Q1008" s="9">
        <v>7980</v>
      </c>
      <c r="S1008" s="9">
        <v>5</v>
      </c>
      <c r="T1008" s="12">
        <v>7</v>
      </c>
      <c r="U1008" s="32">
        <v>1</v>
      </c>
      <c r="V1008">
        <f t="shared" si="0"/>
        <v>2012</v>
      </c>
      <c r="W1008">
        <f t="shared" si="1"/>
        <v>8</v>
      </c>
      <c r="X1008">
        <f t="shared" si="2"/>
        <v>22</v>
      </c>
      <c r="AJ1008" s="13"/>
      <c r="AK1008" s="14"/>
      <c r="AP1008" s="13"/>
      <c r="AQ1008" s="14"/>
      <c r="AT1008" t="e">
        <f>VLOOKUP(A1008,'Repeat TJ List'!A:A,1,FALSE)</f>
        <v>#N/A</v>
      </c>
    </row>
    <row r="1009" spans="1:46" ht="13">
      <c r="A1009" s="7" t="s">
        <v>2098</v>
      </c>
      <c r="B1009" s="78" t="str">
        <f t="shared" si="63"/>
        <v>Drew</v>
      </c>
      <c r="C1009" s="78" t="str">
        <f t="shared" si="64"/>
        <v>Hutchison</v>
      </c>
      <c r="D1009" s="78" t="str">
        <f t="shared" si="65"/>
        <v>hutchdr</v>
      </c>
      <c r="E1009" s="8">
        <v>41130</v>
      </c>
      <c r="F1009" s="9" t="s">
        <v>114</v>
      </c>
      <c r="G1009" s="9" t="s">
        <v>36</v>
      </c>
      <c r="H1009" s="26" t="s">
        <v>37</v>
      </c>
      <c r="I1009" s="9" t="s">
        <v>38</v>
      </c>
      <c r="J1009" s="26" t="s">
        <v>39</v>
      </c>
      <c r="K1009" s="9" t="s">
        <v>58</v>
      </c>
      <c r="L1009" s="9"/>
      <c r="M1009" s="9">
        <v>21</v>
      </c>
      <c r="N1009" s="11">
        <v>41730</v>
      </c>
      <c r="O1009" s="32">
        <f t="shared" si="66"/>
        <v>20</v>
      </c>
      <c r="P1009" s="9">
        <v>571800</v>
      </c>
      <c r="Q1009" s="9">
        <v>10732</v>
      </c>
      <c r="R1009" s="7" t="s">
        <v>139</v>
      </c>
      <c r="S1009" s="9">
        <v>71</v>
      </c>
      <c r="T1009" s="12">
        <v>359</v>
      </c>
      <c r="U1009" s="32">
        <v>1</v>
      </c>
      <c r="V1009">
        <f t="shared" si="0"/>
        <v>2012</v>
      </c>
      <c r="W1009">
        <f t="shared" si="1"/>
        <v>8</v>
      </c>
      <c r="X1009">
        <f t="shared" si="2"/>
        <v>9</v>
      </c>
      <c r="Y1009" s="7"/>
      <c r="Z1009" s="7"/>
      <c r="AA1009" s="7"/>
      <c r="AB1009" s="7"/>
      <c r="AC1009" s="15">
        <v>41469</v>
      </c>
      <c r="AD1009" s="7"/>
      <c r="AE1009" s="7"/>
      <c r="AF1009" s="7"/>
      <c r="AG1009" s="7"/>
      <c r="AH1009" s="7">
        <v>11</v>
      </c>
      <c r="AI1009" s="7">
        <v>11</v>
      </c>
      <c r="AJ1009" s="45">
        <v>58.667000000000002</v>
      </c>
      <c r="AK1009" s="46">
        <v>0.113</v>
      </c>
      <c r="AL1009" s="7">
        <v>109</v>
      </c>
      <c r="AM1009" s="7">
        <v>107</v>
      </c>
      <c r="AN1009" s="7">
        <v>32</v>
      </c>
      <c r="AO1009" s="7">
        <v>32</v>
      </c>
      <c r="AP1009" s="45">
        <v>184.667</v>
      </c>
      <c r="AQ1009" s="46">
        <v>0.158</v>
      </c>
      <c r="AR1009" s="7">
        <v>114</v>
      </c>
      <c r="AS1009" s="7">
        <v>100</v>
      </c>
      <c r="AT1009" t="e">
        <f>VLOOKUP(A1009,'Repeat TJ List'!A:A,1,FALSE)</f>
        <v>#N/A</v>
      </c>
    </row>
    <row r="1010" spans="1:46" ht="13">
      <c r="A1010" s="7" t="s">
        <v>2099</v>
      </c>
      <c r="B1010" s="78" t="str">
        <f t="shared" si="63"/>
        <v>Alex</v>
      </c>
      <c r="C1010" s="78" t="str">
        <f t="shared" si="64"/>
        <v>Wimmers</v>
      </c>
      <c r="D1010" s="78" t="str">
        <f t="shared" si="65"/>
        <v>wimmeal</v>
      </c>
      <c r="E1010" s="8">
        <v>41123</v>
      </c>
      <c r="F1010" s="9" t="s">
        <v>73</v>
      </c>
      <c r="G1010" s="9" t="s">
        <v>128</v>
      </c>
      <c r="H1010" s="26" t="s">
        <v>37</v>
      </c>
      <c r="I1010" s="9" t="s">
        <v>38</v>
      </c>
      <c r="J1010" s="26" t="s">
        <v>39</v>
      </c>
      <c r="K1010" s="9" t="s">
        <v>253</v>
      </c>
      <c r="L1010" s="9" t="s">
        <v>404</v>
      </c>
      <c r="M1010" s="9">
        <v>23</v>
      </c>
      <c r="N1010" s="11">
        <v>41468</v>
      </c>
      <c r="O1010" s="32">
        <f t="shared" si="66"/>
        <v>11</v>
      </c>
      <c r="P1010" s="9">
        <v>592872</v>
      </c>
      <c r="Q1010" s="9">
        <v>11394</v>
      </c>
      <c r="S1010" s="9">
        <v>22</v>
      </c>
      <c r="T1010" s="12">
        <v>24.667000000000002</v>
      </c>
      <c r="U1010" s="32">
        <v>1</v>
      </c>
      <c r="V1010">
        <f t="shared" si="0"/>
        <v>2012</v>
      </c>
      <c r="W1010">
        <f t="shared" si="1"/>
        <v>8</v>
      </c>
      <c r="X1010">
        <f t="shared" si="2"/>
        <v>2</v>
      </c>
      <c r="AJ1010" s="13"/>
      <c r="AK1010" s="14"/>
      <c r="AP1010" s="13"/>
      <c r="AQ1010" s="14"/>
      <c r="AT1010" t="e">
        <f>VLOOKUP(A1010,'Repeat TJ List'!A:A,1,FALSE)</f>
        <v>#N/A</v>
      </c>
    </row>
    <row r="1011" spans="1:46" ht="13">
      <c r="A1011" s="7" t="s">
        <v>2100</v>
      </c>
      <c r="B1011" s="78" t="str">
        <f t="shared" si="63"/>
        <v>Neftali</v>
      </c>
      <c r="C1011" s="78" t="str">
        <f t="shared" si="64"/>
        <v>Feliz</v>
      </c>
      <c r="D1011" s="78" t="str">
        <f t="shared" si="65"/>
        <v>felizne</v>
      </c>
      <c r="E1011" s="8">
        <v>41122</v>
      </c>
      <c r="F1011" s="9" t="s">
        <v>211</v>
      </c>
      <c r="G1011" s="9" t="s">
        <v>36</v>
      </c>
      <c r="H1011" s="26" t="s">
        <v>37</v>
      </c>
      <c r="I1011" s="9" t="s">
        <v>38</v>
      </c>
      <c r="J1011" s="32" t="s">
        <v>108</v>
      </c>
      <c r="K1011" s="26"/>
      <c r="L1011" s="26"/>
      <c r="M1011" s="9">
        <v>24</v>
      </c>
      <c r="N1011" s="11">
        <v>41518</v>
      </c>
      <c r="O1011" s="32">
        <f t="shared" si="66"/>
        <v>13</v>
      </c>
      <c r="P1011" s="9">
        <v>491703</v>
      </c>
      <c r="Q1011" s="9">
        <v>18</v>
      </c>
      <c r="R1011" s="7" t="s">
        <v>42</v>
      </c>
      <c r="S1011" s="9">
        <v>195</v>
      </c>
      <c r="T1011" s="12">
        <v>184</v>
      </c>
      <c r="U1011" s="32">
        <v>1</v>
      </c>
      <c r="V1011">
        <f t="shared" si="0"/>
        <v>2012</v>
      </c>
      <c r="W1011">
        <f t="shared" si="1"/>
        <v>8</v>
      </c>
      <c r="X1011">
        <f t="shared" si="2"/>
        <v>1</v>
      </c>
      <c r="AJ1011" s="13"/>
      <c r="AK1011" s="14"/>
      <c r="AP1011" s="13"/>
      <c r="AQ1011" s="14"/>
      <c r="AT1011" t="e">
        <f>VLOOKUP(A1011,'Repeat TJ List'!A:A,1,FALSE)</f>
        <v>#N/A</v>
      </c>
    </row>
    <row r="1012" spans="1:46" ht="13">
      <c r="A1012" s="7" t="s">
        <v>2101</v>
      </c>
      <c r="B1012" s="78" t="str">
        <f t="shared" si="63"/>
        <v>David</v>
      </c>
      <c r="C1012" s="78" t="str">
        <f t="shared" si="64"/>
        <v>Perez</v>
      </c>
      <c r="D1012" s="78" t="str">
        <f t="shared" si="65"/>
        <v>perezda</v>
      </c>
      <c r="E1012" s="8">
        <v>41122</v>
      </c>
      <c r="F1012" s="9" t="s">
        <v>211</v>
      </c>
      <c r="G1012" s="9" t="s">
        <v>165</v>
      </c>
      <c r="H1012" s="9" t="s">
        <v>37</v>
      </c>
      <c r="I1012" s="9" t="s">
        <v>38</v>
      </c>
      <c r="J1012" s="9" t="s">
        <v>108</v>
      </c>
      <c r="K1012" s="9"/>
      <c r="L1012" s="9"/>
      <c r="M1012" s="9">
        <v>19</v>
      </c>
      <c r="N1012" s="11">
        <v>41806</v>
      </c>
      <c r="O1012" s="32">
        <f t="shared" si="66"/>
        <v>22</v>
      </c>
      <c r="P1012" s="9">
        <v>593634</v>
      </c>
      <c r="Q1012" s="9" t="s">
        <v>2102</v>
      </c>
      <c r="S1012" s="9">
        <v>0</v>
      </c>
      <c r="T1012" s="12">
        <v>0</v>
      </c>
      <c r="U1012" s="32">
        <v>1</v>
      </c>
      <c r="V1012">
        <f t="shared" si="0"/>
        <v>2012</v>
      </c>
      <c r="W1012">
        <f t="shared" si="1"/>
        <v>8</v>
      </c>
      <c r="X1012">
        <f t="shared" si="2"/>
        <v>1</v>
      </c>
      <c r="AJ1012" s="13"/>
      <c r="AK1012" s="14"/>
      <c r="AP1012" s="13"/>
      <c r="AQ1012" s="14"/>
      <c r="AT1012" t="e">
        <f>VLOOKUP(A1012,'Repeat TJ List'!A:A,1,FALSE)</f>
        <v>#N/A</v>
      </c>
    </row>
    <row r="1013" spans="1:46" ht="13">
      <c r="A1013" s="7" t="s">
        <v>394</v>
      </c>
      <c r="B1013" s="78" t="str">
        <f t="shared" si="63"/>
        <v>Artie</v>
      </c>
      <c r="C1013" s="78" t="str">
        <f t="shared" si="64"/>
        <v>Lewicki</v>
      </c>
      <c r="D1013" s="78" t="str">
        <f t="shared" si="65"/>
        <v>lewicar</v>
      </c>
      <c r="E1013" s="8">
        <v>41122</v>
      </c>
      <c r="F1013" s="9" t="s">
        <v>87</v>
      </c>
      <c r="G1013" s="9" t="s">
        <v>63</v>
      </c>
      <c r="H1013" s="9" t="s">
        <v>37</v>
      </c>
      <c r="I1013" s="9" t="s">
        <v>38</v>
      </c>
      <c r="J1013" s="9" t="s">
        <v>39</v>
      </c>
      <c r="K1013" s="9" t="s">
        <v>277</v>
      </c>
      <c r="L1013" s="9" t="s">
        <v>302</v>
      </c>
      <c r="M1013" s="9">
        <v>20</v>
      </c>
      <c r="N1013" s="11">
        <v>41834</v>
      </c>
      <c r="O1013" s="32">
        <f t="shared" si="66"/>
        <v>23</v>
      </c>
      <c r="P1013" s="9">
        <v>592499</v>
      </c>
      <c r="Q1013" s="9">
        <v>16731</v>
      </c>
      <c r="R1013" s="7" t="s">
        <v>228</v>
      </c>
      <c r="S1013" s="9">
        <v>4</v>
      </c>
      <c r="T1013" s="12">
        <v>10.333</v>
      </c>
      <c r="U1013" s="9">
        <v>1</v>
      </c>
      <c r="V1013">
        <f t="shared" si="0"/>
        <v>2012</v>
      </c>
      <c r="W1013">
        <f t="shared" si="1"/>
        <v>8</v>
      </c>
      <c r="X1013">
        <f t="shared" si="2"/>
        <v>1</v>
      </c>
      <c r="AJ1013" s="13"/>
      <c r="AK1013" s="14"/>
      <c r="AP1013" s="13"/>
      <c r="AQ1013" s="14"/>
      <c r="AT1013" t="str">
        <f>VLOOKUP(A1013,'Repeat TJ List'!A:A,1,FALSE)</f>
        <v>Artie Lewicki</v>
      </c>
    </row>
    <row r="1014" spans="1:46" ht="13">
      <c r="A1014" s="7" t="s">
        <v>2103</v>
      </c>
      <c r="B1014" s="78" t="str">
        <f t="shared" si="63"/>
        <v>Michael</v>
      </c>
      <c r="C1014" s="78" t="str">
        <f t="shared" si="64"/>
        <v>Clevinger</v>
      </c>
      <c r="D1014" s="78" t="str">
        <f t="shared" si="65"/>
        <v>clevimi</v>
      </c>
      <c r="E1014" s="8">
        <v>41122</v>
      </c>
      <c r="F1014" s="9" t="s">
        <v>35</v>
      </c>
      <c r="G1014" s="9" t="s">
        <v>115</v>
      </c>
      <c r="H1014" s="26" t="s">
        <v>37</v>
      </c>
      <c r="I1014" s="9" t="s">
        <v>38</v>
      </c>
      <c r="J1014" s="26" t="s">
        <v>39</v>
      </c>
      <c r="K1014" s="9" t="s">
        <v>58</v>
      </c>
      <c r="L1014" s="9" t="s">
        <v>2104</v>
      </c>
      <c r="M1014" s="9">
        <v>21</v>
      </c>
      <c r="N1014" s="11">
        <v>41734</v>
      </c>
      <c r="O1014" s="32">
        <f t="shared" si="66"/>
        <v>20</v>
      </c>
      <c r="P1014" s="9">
        <v>605182</v>
      </c>
      <c r="Q1014" s="9">
        <v>12808</v>
      </c>
      <c r="S1014" s="9">
        <v>44</v>
      </c>
      <c r="T1014" s="12">
        <v>174.667</v>
      </c>
      <c r="U1014" s="32">
        <v>1</v>
      </c>
      <c r="V1014">
        <f t="shared" si="0"/>
        <v>2012</v>
      </c>
      <c r="W1014">
        <f t="shared" si="1"/>
        <v>8</v>
      </c>
      <c r="X1014">
        <f t="shared" si="2"/>
        <v>1</v>
      </c>
      <c r="AJ1014" s="13"/>
      <c r="AK1014" s="14"/>
      <c r="AP1014" s="13"/>
      <c r="AQ1014" s="14"/>
      <c r="AT1014" t="e">
        <f>VLOOKUP(A1014,'Repeat TJ List'!A:A,1,FALSE)</f>
        <v>#N/A</v>
      </c>
    </row>
    <row r="1015" spans="1:46" ht="13">
      <c r="A1015" s="7" t="s">
        <v>2105</v>
      </c>
      <c r="B1015" s="78" t="str">
        <f t="shared" si="63"/>
        <v>John</v>
      </c>
      <c r="C1015" s="78" t="str">
        <f t="shared" si="64"/>
        <v>Curtiss</v>
      </c>
      <c r="D1015" s="78" t="str">
        <f t="shared" si="65"/>
        <v>curtijo</v>
      </c>
      <c r="E1015" s="8">
        <v>41122</v>
      </c>
      <c r="F1015" s="9" t="s">
        <v>73</v>
      </c>
      <c r="G1015" s="9" t="s">
        <v>63</v>
      </c>
      <c r="H1015" s="26" t="s">
        <v>37</v>
      </c>
      <c r="I1015" s="9" t="s">
        <v>38</v>
      </c>
      <c r="J1015" s="26" t="s">
        <v>39</v>
      </c>
      <c r="K1015" s="9" t="s">
        <v>40</v>
      </c>
      <c r="L1015" s="9" t="s">
        <v>40</v>
      </c>
      <c r="M1015" s="9">
        <v>19</v>
      </c>
      <c r="N1015" s="11">
        <v>41833</v>
      </c>
      <c r="O1015" s="32">
        <f t="shared" si="66"/>
        <v>23</v>
      </c>
      <c r="P1015" s="9">
        <v>595928</v>
      </c>
      <c r="Q1015" s="9">
        <v>16128</v>
      </c>
      <c r="S1015" s="9">
        <v>9</v>
      </c>
      <c r="T1015" s="12">
        <v>8.6669999999999998</v>
      </c>
      <c r="U1015" s="32">
        <v>1</v>
      </c>
      <c r="V1015">
        <f t="shared" si="0"/>
        <v>2012</v>
      </c>
      <c r="W1015">
        <f t="shared" si="1"/>
        <v>8</v>
      </c>
      <c r="X1015">
        <f t="shared" si="2"/>
        <v>1</v>
      </c>
      <c r="AJ1015" s="13"/>
      <c r="AK1015" s="14"/>
      <c r="AP1015" s="13"/>
      <c r="AQ1015" s="14"/>
      <c r="AT1015" t="e">
        <f>VLOOKUP(A1015,'Repeat TJ List'!A:A,1,FALSE)</f>
        <v>#N/A</v>
      </c>
    </row>
    <row r="1016" spans="1:46" ht="13">
      <c r="A1016" s="7" t="s">
        <v>2106</v>
      </c>
      <c r="B1016" s="78" t="str">
        <f t="shared" si="63"/>
        <v>Joe</v>
      </c>
      <c r="C1016" s="78" t="str">
        <f t="shared" si="64"/>
        <v>Wieland</v>
      </c>
      <c r="D1016" s="78" t="str">
        <f t="shared" si="65"/>
        <v>wielajo</v>
      </c>
      <c r="E1016" s="8">
        <v>41117</v>
      </c>
      <c r="F1016" s="9" t="s">
        <v>48</v>
      </c>
      <c r="G1016" s="9" t="s">
        <v>36</v>
      </c>
      <c r="H1016" s="26" t="s">
        <v>37</v>
      </c>
      <c r="I1016" s="9" t="s">
        <v>38</v>
      </c>
      <c r="J1016" s="26" t="s">
        <v>39</v>
      </c>
      <c r="K1016" s="9" t="s">
        <v>173</v>
      </c>
      <c r="L1016" s="9"/>
      <c r="M1016" s="9">
        <v>22</v>
      </c>
      <c r="N1016" s="11">
        <v>41888</v>
      </c>
      <c r="O1016" s="32">
        <f t="shared" si="66"/>
        <v>25</v>
      </c>
      <c r="P1016" s="9">
        <v>543921</v>
      </c>
      <c r="Q1016" s="9">
        <v>6109</v>
      </c>
      <c r="R1016" s="7" t="s">
        <v>2078</v>
      </c>
      <c r="S1016" s="9">
        <v>7</v>
      </c>
      <c r="T1016" s="12">
        <v>25</v>
      </c>
      <c r="U1016" s="32">
        <v>1</v>
      </c>
      <c r="V1016">
        <f t="shared" si="0"/>
        <v>2012</v>
      </c>
      <c r="W1016">
        <f t="shared" si="1"/>
        <v>7</v>
      </c>
      <c r="X1016">
        <f t="shared" si="2"/>
        <v>27</v>
      </c>
      <c r="AC1016" s="15">
        <v>41839</v>
      </c>
      <c r="AJ1016" s="13"/>
      <c r="AK1016" s="14"/>
      <c r="AP1016" s="13"/>
      <c r="AQ1016" s="14"/>
      <c r="AT1016" t="e">
        <f>VLOOKUP(A1016,'Repeat TJ List'!A:A,1,FALSE)</f>
        <v>#N/A</v>
      </c>
    </row>
    <row r="1017" spans="1:46" ht="13">
      <c r="A1017" s="7" t="s">
        <v>2107</v>
      </c>
      <c r="B1017" s="78" t="str">
        <f t="shared" si="63"/>
        <v>Eric</v>
      </c>
      <c r="C1017" s="78" t="str">
        <f t="shared" si="64"/>
        <v>Surkamp</v>
      </c>
      <c r="D1017" s="78" t="str">
        <f t="shared" si="65"/>
        <v>surkaer</v>
      </c>
      <c r="E1017" s="8">
        <v>41114</v>
      </c>
      <c r="F1017" s="9" t="s">
        <v>78</v>
      </c>
      <c r="G1017" s="9" t="s">
        <v>36</v>
      </c>
      <c r="H1017" s="26" t="s">
        <v>37</v>
      </c>
      <c r="I1017" s="9" t="s">
        <v>53</v>
      </c>
      <c r="J1017" s="26" t="s">
        <v>39</v>
      </c>
      <c r="K1017" s="9" t="s">
        <v>253</v>
      </c>
      <c r="L1017" s="9" t="s">
        <v>263</v>
      </c>
      <c r="M1017" s="9">
        <v>24</v>
      </c>
      <c r="N1017" s="11">
        <v>41478</v>
      </c>
      <c r="O1017" s="32">
        <f t="shared" si="66"/>
        <v>12</v>
      </c>
      <c r="P1017" s="9">
        <v>474668</v>
      </c>
      <c r="Q1017" s="9">
        <v>2540</v>
      </c>
      <c r="R1017" s="7" t="s">
        <v>139</v>
      </c>
      <c r="S1017" s="9">
        <v>46</v>
      </c>
      <c r="T1017" s="12">
        <v>69</v>
      </c>
      <c r="U1017" s="32">
        <v>1</v>
      </c>
      <c r="V1017">
        <f t="shared" si="0"/>
        <v>2012</v>
      </c>
      <c r="W1017">
        <f t="shared" si="1"/>
        <v>7</v>
      </c>
      <c r="X1017">
        <f t="shared" si="2"/>
        <v>24</v>
      </c>
      <c r="AJ1017" s="13"/>
      <c r="AK1017" s="14"/>
      <c r="AP1017" s="13"/>
      <c r="AQ1017" s="14"/>
      <c r="AT1017" t="e">
        <f>VLOOKUP(A1017,'Repeat TJ List'!A:A,1,FALSE)</f>
        <v>#N/A</v>
      </c>
    </row>
    <row r="1018" spans="1:46" ht="13">
      <c r="A1018" s="7" t="s">
        <v>2108</v>
      </c>
      <c r="B1018" s="78" t="str">
        <f t="shared" si="63"/>
        <v>Brandon</v>
      </c>
      <c r="C1018" s="78" t="str">
        <f t="shared" si="64"/>
        <v>Bailey</v>
      </c>
      <c r="D1018" s="78" t="str">
        <f t="shared" si="65"/>
        <v>bailebr</v>
      </c>
      <c r="E1018" s="8">
        <v>41113</v>
      </c>
      <c r="F1018" s="9" t="s">
        <v>178</v>
      </c>
      <c r="G1018" s="9" t="s">
        <v>158</v>
      </c>
      <c r="H1018" s="9" t="s">
        <v>37</v>
      </c>
      <c r="I1018" s="9" t="s">
        <v>38</v>
      </c>
      <c r="J1018" s="9" t="s">
        <v>39</v>
      </c>
      <c r="K1018" s="9" t="s">
        <v>54</v>
      </c>
      <c r="L1018" s="9" t="s">
        <v>1136</v>
      </c>
      <c r="M1018" s="9">
        <v>17</v>
      </c>
      <c r="N1018" s="38">
        <v>42548</v>
      </c>
      <c r="O1018" s="32">
        <f t="shared" si="66"/>
        <v>47</v>
      </c>
      <c r="P1018" s="9">
        <v>669064</v>
      </c>
      <c r="Q1018" s="9">
        <v>19582</v>
      </c>
      <c r="R1018" s="7"/>
      <c r="S1018" s="9">
        <v>0</v>
      </c>
      <c r="T1018" s="12">
        <v>0</v>
      </c>
      <c r="U1018" s="9">
        <v>1</v>
      </c>
      <c r="V1018">
        <f t="shared" si="0"/>
        <v>2012</v>
      </c>
      <c r="W1018">
        <f t="shared" si="1"/>
        <v>7</v>
      </c>
      <c r="X1018">
        <f t="shared" si="2"/>
        <v>23</v>
      </c>
      <c r="AJ1018" s="13"/>
      <c r="AK1018" s="14"/>
      <c r="AP1018" s="13"/>
      <c r="AQ1018" s="14"/>
      <c r="AT1018" t="e">
        <f>VLOOKUP(A1018,'Repeat TJ List'!A:A,1,FALSE)</f>
        <v>#N/A</v>
      </c>
    </row>
    <row r="1019" spans="1:46" ht="13">
      <c r="A1019" s="7" t="s">
        <v>2109</v>
      </c>
      <c r="B1019" s="78" t="str">
        <f t="shared" si="63"/>
        <v>Todd</v>
      </c>
      <c r="C1019" s="78" t="str">
        <f t="shared" si="64"/>
        <v>Coffey</v>
      </c>
      <c r="D1019" s="78" t="str">
        <f t="shared" si="65"/>
        <v>coffeto</v>
      </c>
      <c r="E1019" s="8">
        <v>41108</v>
      </c>
      <c r="F1019" s="9" t="s">
        <v>306</v>
      </c>
      <c r="G1019" s="9" t="s">
        <v>36</v>
      </c>
      <c r="H1019" s="26" t="s">
        <v>37</v>
      </c>
      <c r="I1019" s="9" t="s">
        <v>38</v>
      </c>
      <c r="J1019" s="26" t="s">
        <v>39</v>
      </c>
      <c r="K1019" s="9" t="s">
        <v>152</v>
      </c>
      <c r="L1019" s="9"/>
      <c r="M1019" s="9">
        <v>31</v>
      </c>
      <c r="N1019" s="26"/>
      <c r="O1019" s="32" t="str">
        <f t="shared" si="66"/>
        <v/>
      </c>
      <c r="P1019" s="9">
        <v>434298</v>
      </c>
      <c r="Q1019" s="9">
        <v>2467</v>
      </c>
      <c r="R1019" s="7" t="s">
        <v>46</v>
      </c>
      <c r="S1019" s="9">
        <v>0</v>
      </c>
      <c r="T1019" s="40">
        <v>0</v>
      </c>
      <c r="U1019" s="9">
        <v>0</v>
      </c>
      <c r="V1019">
        <f t="shared" si="0"/>
        <v>2012</v>
      </c>
      <c r="W1019">
        <f t="shared" si="1"/>
        <v>7</v>
      </c>
      <c r="X1019">
        <f t="shared" si="2"/>
        <v>18</v>
      </c>
      <c r="AJ1019" s="13"/>
      <c r="AK1019" s="14"/>
      <c r="AP1019" s="13"/>
      <c r="AQ1019" s="14"/>
      <c r="AT1019" t="str">
        <f>VLOOKUP(A1019,'Repeat TJ List'!A:A,1,FALSE)</f>
        <v>Todd Coffey</v>
      </c>
    </row>
    <row r="1020" spans="1:46" ht="13">
      <c r="A1020" s="7" t="s">
        <v>2110</v>
      </c>
      <c r="B1020" s="78" t="str">
        <f t="shared" si="63"/>
        <v>Luis</v>
      </c>
      <c r="C1020" s="78" t="str">
        <f t="shared" si="64"/>
        <v>Perez</v>
      </c>
      <c r="D1020" s="78" t="str">
        <f t="shared" si="65"/>
        <v>perezlu</v>
      </c>
      <c r="E1020" s="8">
        <v>41107</v>
      </c>
      <c r="F1020" s="9" t="s">
        <v>114</v>
      </c>
      <c r="G1020" s="9" t="s">
        <v>36</v>
      </c>
      <c r="H1020" s="26" t="s">
        <v>37</v>
      </c>
      <c r="I1020" s="9" t="s">
        <v>53</v>
      </c>
      <c r="J1020" s="32" t="s">
        <v>108</v>
      </c>
      <c r="K1020" s="26"/>
      <c r="L1020" s="26"/>
      <c r="M1020" s="9">
        <v>27</v>
      </c>
      <c r="N1020" s="11">
        <v>41521</v>
      </c>
      <c r="O1020" s="32">
        <f t="shared" si="66"/>
        <v>14</v>
      </c>
      <c r="P1020" s="9">
        <v>469802</v>
      </c>
      <c r="Q1020" s="9">
        <v>6389</v>
      </c>
      <c r="R1020" s="7" t="s">
        <v>139</v>
      </c>
      <c r="S1020" s="9">
        <v>6</v>
      </c>
      <c r="T1020" s="40">
        <v>5</v>
      </c>
      <c r="U1020" s="9">
        <v>0</v>
      </c>
      <c r="V1020">
        <f t="shared" si="0"/>
        <v>2012</v>
      </c>
      <c r="W1020">
        <f t="shared" si="1"/>
        <v>7</v>
      </c>
      <c r="X1020">
        <f t="shared" si="2"/>
        <v>17</v>
      </c>
      <c r="AJ1020" s="13"/>
      <c r="AK1020" s="14"/>
      <c r="AP1020" s="13"/>
      <c r="AQ1020" s="14"/>
      <c r="AT1020" t="e">
        <f>VLOOKUP(A1020,'Repeat TJ List'!A:A,1,FALSE)</f>
        <v>#N/A</v>
      </c>
    </row>
    <row r="1021" spans="1:46" ht="13">
      <c r="A1021" s="7" t="s">
        <v>2111</v>
      </c>
      <c r="B1021" s="78" t="str">
        <f t="shared" si="63"/>
        <v>Matt</v>
      </c>
      <c r="C1021" s="78" t="str">
        <f t="shared" si="64"/>
        <v>Maloney</v>
      </c>
      <c r="D1021" s="78" t="str">
        <f t="shared" si="65"/>
        <v>malonma</v>
      </c>
      <c r="E1021" s="8">
        <v>41107</v>
      </c>
      <c r="F1021" s="9" t="s">
        <v>73</v>
      </c>
      <c r="G1021" s="9" t="s">
        <v>95</v>
      </c>
      <c r="H1021" s="26" t="s">
        <v>37</v>
      </c>
      <c r="I1021" s="9" t="s">
        <v>53</v>
      </c>
      <c r="J1021" s="26" t="s">
        <v>39</v>
      </c>
      <c r="K1021" s="9" t="s">
        <v>253</v>
      </c>
      <c r="L1021" s="9" t="s">
        <v>104</v>
      </c>
      <c r="M1021" s="9">
        <v>28</v>
      </c>
      <c r="N1021" s="11">
        <v>41785</v>
      </c>
      <c r="O1021" s="32">
        <f t="shared" si="66"/>
        <v>22</v>
      </c>
      <c r="P1021" s="9">
        <v>476011</v>
      </c>
      <c r="Q1021" s="9">
        <v>9920</v>
      </c>
      <c r="S1021" s="9">
        <v>0</v>
      </c>
      <c r="T1021" s="12">
        <v>0</v>
      </c>
      <c r="U1021" s="9">
        <v>0</v>
      </c>
      <c r="V1021">
        <f t="shared" si="0"/>
        <v>2012</v>
      </c>
      <c r="W1021">
        <f t="shared" si="1"/>
        <v>7</v>
      </c>
      <c r="X1021">
        <f t="shared" si="2"/>
        <v>17</v>
      </c>
      <c r="AJ1021" s="13"/>
      <c r="AK1021" s="14"/>
      <c r="AP1021" s="13"/>
      <c r="AQ1021" s="14"/>
      <c r="AT1021" t="e">
        <f>VLOOKUP(A1021,'Repeat TJ List'!A:A,1,FALSE)</f>
        <v>#N/A</v>
      </c>
    </row>
    <row r="1022" spans="1:46" ht="13">
      <c r="A1022" s="7" t="s">
        <v>1173</v>
      </c>
      <c r="B1022" s="78" t="str">
        <f t="shared" si="63"/>
        <v>Andrew</v>
      </c>
      <c r="C1022" s="78" t="str">
        <f t="shared" si="64"/>
        <v>McKirahan</v>
      </c>
      <c r="D1022" s="78" t="str">
        <f t="shared" si="65"/>
        <v>mckiran</v>
      </c>
      <c r="E1022" s="8">
        <v>41103</v>
      </c>
      <c r="F1022" s="9" t="s">
        <v>164</v>
      </c>
      <c r="G1022" s="9" t="s">
        <v>115</v>
      </c>
      <c r="H1022" s="9" t="s">
        <v>37</v>
      </c>
      <c r="I1022" s="9" t="s">
        <v>53</v>
      </c>
      <c r="J1022" s="9" t="s">
        <v>39</v>
      </c>
      <c r="K1022" s="9" t="s">
        <v>40</v>
      </c>
      <c r="L1022" s="9" t="s">
        <v>40</v>
      </c>
      <c r="M1022" s="9">
        <v>22</v>
      </c>
      <c r="N1022" s="11">
        <v>41472</v>
      </c>
      <c r="O1022" s="32">
        <f t="shared" si="66"/>
        <v>12</v>
      </c>
      <c r="P1022" s="9">
        <v>605374</v>
      </c>
      <c r="Q1022" s="9">
        <v>12870</v>
      </c>
      <c r="R1022" s="7" t="s">
        <v>167</v>
      </c>
      <c r="S1022" s="9">
        <v>27</v>
      </c>
      <c r="T1022" s="12">
        <v>27.332999999999998</v>
      </c>
      <c r="U1022" s="32">
        <v>1</v>
      </c>
      <c r="V1022">
        <f t="shared" si="0"/>
        <v>2012</v>
      </c>
      <c r="W1022">
        <f t="shared" si="1"/>
        <v>7</v>
      </c>
      <c r="X1022">
        <f t="shared" si="2"/>
        <v>13</v>
      </c>
      <c r="AJ1022" s="13"/>
      <c r="AK1022" s="14"/>
      <c r="AP1022" s="13"/>
      <c r="AQ1022" s="14"/>
      <c r="AT1022" t="str">
        <f>VLOOKUP(A1022,'Repeat TJ List'!A:A,1,FALSE)</f>
        <v>Andrew McKirahan</v>
      </c>
    </row>
    <row r="1023" spans="1:46" ht="13">
      <c r="A1023" s="7" t="s">
        <v>2112</v>
      </c>
      <c r="B1023" s="78" t="str">
        <f t="shared" si="63"/>
        <v>Kevin</v>
      </c>
      <c r="C1023" s="78" t="str">
        <f t="shared" si="64"/>
        <v>Taylor</v>
      </c>
      <c r="D1023" s="78" t="str">
        <f t="shared" si="65"/>
        <v>tayloke</v>
      </c>
      <c r="E1023" s="8">
        <v>41103</v>
      </c>
      <c r="F1023" s="9" t="s">
        <v>70</v>
      </c>
      <c r="G1023" s="9" t="s">
        <v>115</v>
      </c>
      <c r="H1023" s="9" t="s">
        <v>160</v>
      </c>
      <c r="I1023" s="9" t="s">
        <v>38</v>
      </c>
      <c r="J1023" s="9" t="s">
        <v>39</v>
      </c>
      <c r="K1023" s="9" t="s">
        <v>64</v>
      </c>
      <c r="L1023" s="9" t="s">
        <v>1433</v>
      </c>
      <c r="M1023" s="9">
        <v>20</v>
      </c>
      <c r="N1023" s="11">
        <v>41400</v>
      </c>
      <c r="O1023" s="32">
        <f t="shared" si="66"/>
        <v>10</v>
      </c>
      <c r="P1023" s="9">
        <v>607741</v>
      </c>
      <c r="Q1023" s="9" t="s">
        <v>2113</v>
      </c>
      <c r="R1023" s="7"/>
      <c r="S1023" s="9">
        <v>0</v>
      </c>
      <c r="T1023" s="12">
        <v>0</v>
      </c>
      <c r="U1023" s="9">
        <v>1</v>
      </c>
      <c r="V1023">
        <f t="shared" si="0"/>
        <v>2012</v>
      </c>
      <c r="W1023">
        <f t="shared" si="1"/>
        <v>7</v>
      </c>
      <c r="X1023">
        <f t="shared" si="2"/>
        <v>13</v>
      </c>
      <c r="AJ1023" s="13"/>
      <c r="AK1023" s="14"/>
      <c r="AP1023" s="13"/>
      <c r="AQ1023" s="14"/>
      <c r="AT1023" t="e">
        <f>VLOOKUP(A1023,'Repeat TJ List'!A:A,1,FALSE)</f>
        <v>#N/A</v>
      </c>
    </row>
    <row r="1024" spans="1:46" ht="13">
      <c r="A1024" s="7" t="s">
        <v>1953</v>
      </c>
      <c r="B1024" s="78" t="str">
        <f t="shared" si="63"/>
        <v>Daniel</v>
      </c>
      <c r="C1024" s="78" t="str">
        <f t="shared" si="64"/>
        <v>Hudson</v>
      </c>
      <c r="D1024" s="78" t="str">
        <f t="shared" si="65"/>
        <v>hudsoda</v>
      </c>
      <c r="E1024" s="8">
        <v>41099</v>
      </c>
      <c r="F1024" s="9" t="s">
        <v>323</v>
      </c>
      <c r="G1024" s="9" t="s">
        <v>36</v>
      </c>
      <c r="H1024" s="26" t="s">
        <v>37</v>
      </c>
      <c r="I1024" s="9" t="s">
        <v>38</v>
      </c>
      <c r="J1024" s="26" t="s">
        <v>39</v>
      </c>
      <c r="K1024" s="9" t="s">
        <v>302</v>
      </c>
      <c r="L1024" s="9" t="s">
        <v>851</v>
      </c>
      <c r="M1024" s="9">
        <v>25</v>
      </c>
      <c r="N1024" s="11">
        <v>41885</v>
      </c>
      <c r="O1024" s="32">
        <f t="shared" si="66"/>
        <v>26</v>
      </c>
      <c r="P1024" s="9">
        <v>543339</v>
      </c>
      <c r="Q1024" s="9">
        <v>7146</v>
      </c>
      <c r="R1024" s="7" t="s">
        <v>2078</v>
      </c>
      <c r="S1024" s="9">
        <v>0</v>
      </c>
      <c r="T1024" s="40">
        <v>0</v>
      </c>
      <c r="U1024" s="32">
        <v>0</v>
      </c>
      <c r="V1024">
        <f t="shared" si="0"/>
        <v>2012</v>
      </c>
      <c r="W1024">
        <f t="shared" si="1"/>
        <v>7</v>
      </c>
      <c r="X1024">
        <f t="shared" si="2"/>
        <v>9</v>
      </c>
      <c r="AJ1024" s="13"/>
      <c r="AK1024" s="14"/>
      <c r="AP1024" s="13"/>
      <c r="AQ1024" s="14"/>
      <c r="AT1024" t="str">
        <f>VLOOKUP(A1024,'Repeat TJ List'!A:A,1,FALSE)</f>
        <v>Daniel Hudson</v>
      </c>
    </row>
    <row r="1025" spans="1:46" ht="13">
      <c r="A1025" s="7" t="s">
        <v>2114</v>
      </c>
      <c r="B1025" s="78" t="str">
        <f t="shared" si="63"/>
        <v>Steven</v>
      </c>
      <c r="C1025" s="78" t="str">
        <f t="shared" si="64"/>
        <v>Moya</v>
      </c>
      <c r="D1025" s="78" t="str">
        <f t="shared" si="65"/>
        <v>moyast</v>
      </c>
      <c r="E1025" s="8">
        <v>41099</v>
      </c>
      <c r="F1025" s="9" t="s">
        <v>87</v>
      </c>
      <c r="G1025" s="9" t="s">
        <v>115</v>
      </c>
      <c r="H1025" s="32" t="s">
        <v>131</v>
      </c>
      <c r="I1025" s="9" t="s">
        <v>38</v>
      </c>
      <c r="J1025" s="9" t="s">
        <v>144</v>
      </c>
      <c r="K1025" s="26"/>
      <c r="L1025" s="26"/>
      <c r="M1025" s="9">
        <v>20</v>
      </c>
      <c r="N1025" s="11">
        <v>41368</v>
      </c>
      <c r="O1025" s="32">
        <f t="shared" si="66"/>
        <v>9</v>
      </c>
      <c r="P1025" s="32">
        <v>570615</v>
      </c>
      <c r="Q1025" s="9">
        <v>11854</v>
      </c>
      <c r="S1025" s="9">
        <v>51</v>
      </c>
      <c r="T1025" s="12">
        <v>133</v>
      </c>
      <c r="U1025" s="32">
        <v>1</v>
      </c>
      <c r="V1025">
        <f t="shared" si="0"/>
        <v>2012</v>
      </c>
      <c r="W1025">
        <f t="shared" si="1"/>
        <v>7</v>
      </c>
      <c r="X1025">
        <f t="shared" si="2"/>
        <v>9</v>
      </c>
      <c r="AJ1025" s="13"/>
      <c r="AK1025" s="14"/>
      <c r="AP1025" s="13"/>
      <c r="AQ1025" s="14"/>
      <c r="AT1025" t="e">
        <f>VLOOKUP(A1025,'Repeat TJ List'!A:A,1,FALSE)</f>
        <v>#N/A</v>
      </c>
    </row>
    <row r="1026" spans="1:46" ht="13">
      <c r="A1026" s="7" t="s">
        <v>2115</v>
      </c>
      <c r="B1026" s="78" t="str">
        <f t="shared" si="63"/>
        <v>Felipe</v>
      </c>
      <c r="C1026" s="78" t="str">
        <f t="shared" si="64"/>
        <v>Paulino</v>
      </c>
      <c r="D1026" s="78" t="str">
        <f t="shared" si="65"/>
        <v>paulife</v>
      </c>
      <c r="E1026" s="8">
        <v>41093</v>
      </c>
      <c r="F1026" s="9" t="s">
        <v>329</v>
      </c>
      <c r="G1026" s="9" t="s">
        <v>36</v>
      </c>
      <c r="H1026" s="26" t="s">
        <v>37</v>
      </c>
      <c r="I1026" s="9" t="s">
        <v>38</v>
      </c>
      <c r="J1026" s="32" t="s">
        <v>108</v>
      </c>
      <c r="K1026" s="26"/>
      <c r="L1026" s="26"/>
      <c r="M1026" s="9">
        <v>28</v>
      </c>
      <c r="N1026" s="11">
        <v>41731</v>
      </c>
      <c r="O1026" s="32">
        <f t="shared" si="66"/>
        <v>21</v>
      </c>
      <c r="P1026" s="9">
        <v>462956</v>
      </c>
      <c r="Q1026" s="9">
        <v>3777</v>
      </c>
      <c r="R1026" s="7" t="s">
        <v>2078</v>
      </c>
      <c r="S1026" s="9">
        <v>4</v>
      </c>
      <c r="T1026" s="40">
        <v>18.333000000000006</v>
      </c>
      <c r="U1026" s="32">
        <v>1</v>
      </c>
      <c r="V1026">
        <f t="shared" si="0"/>
        <v>2012</v>
      </c>
      <c r="W1026">
        <f t="shared" si="1"/>
        <v>7</v>
      </c>
      <c r="X1026">
        <f t="shared" si="2"/>
        <v>3</v>
      </c>
      <c r="Y1026" s="7"/>
      <c r="Z1026" s="7"/>
      <c r="AA1026" s="7"/>
      <c r="AB1026" s="7"/>
      <c r="AC1026" s="15">
        <v>41436</v>
      </c>
      <c r="AD1026" s="7"/>
      <c r="AE1026" s="7"/>
      <c r="AF1026" s="7"/>
      <c r="AG1026" s="7"/>
      <c r="AH1026" s="7">
        <v>7</v>
      </c>
      <c r="AI1026" s="7">
        <v>7</v>
      </c>
      <c r="AJ1026" s="45">
        <v>37.667000000000002</v>
      </c>
      <c r="AK1026" s="46">
        <v>0.154</v>
      </c>
      <c r="AL1026" s="7">
        <v>41</v>
      </c>
      <c r="AM1026" s="7">
        <v>79</v>
      </c>
      <c r="AN1026" s="7">
        <v>4</v>
      </c>
      <c r="AO1026" s="7">
        <v>4</v>
      </c>
      <c r="AP1026" s="45">
        <v>18.332999999999998</v>
      </c>
      <c r="AQ1026" s="46">
        <v>1.9E-2</v>
      </c>
      <c r="AR1026" s="7">
        <v>285</v>
      </c>
      <c r="AS1026" s="7">
        <v>206</v>
      </c>
      <c r="AT1026" t="e">
        <f>VLOOKUP(A1026,'Repeat TJ List'!A:A,1,FALSE)</f>
        <v>#N/A</v>
      </c>
    </row>
    <row r="1027" spans="1:46" ht="13">
      <c r="A1027" s="7" t="s">
        <v>2116</v>
      </c>
      <c r="B1027" s="78" t="str">
        <f t="shared" ref="B1027:B1090" si="67">LEFT(A1027,SEARCH(" ",A1027,1)-1)</f>
        <v>Reid</v>
      </c>
      <c r="C1027" s="78" t="str">
        <f t="shared" ref="C1027:C1090" si="68">MID(A1027,SEARCH(" ",A1027,1)+1,LEN(A1027))</f>
        <v>Humphreys</v>
      </c>
      <c r="D1027" s="78" t="str">
        <f t="shared" ref="D1027:D1090" si="69">LEFT(LOWER((C1027)),5)&amp;LEFT(LOWER(B1027),2)</f>
        <v>humphre</v>
      </c>
      <c r="E1027" s="8">
        <v>41093</v>
      </c>
      <c r="F1027" s="9" t="s">
        <v>44</v>
      </c>
      <c r="G1027" s="9" t="s">
        <v>158</v>
      </c>
      <c r="H1027" s="9" t="s">
        <v>37</v>
      </c>
      <c r="I1027" s="9" t="s">
        <v>38</v>
      </c>
      <c r="J1027" s="9" t="s">
        <v>39</v>
      </c>
      <c r="K1027" s="9" t="s">
        <v>104</v>
      </c>
      <c r="L1027" s="9" t="s">
        <v>105</v>
      </c>
      <c r="M1027" s="9">
        <v>17</v>
      </c>
      <c r="N1027" s="11">
        <v>42592</v>
      </c>
      <c r="O1027" s="32">
        <f t="shared" si="66"/>
        <v>49</v>
      </c>
      <c r="P1027" s="9">
        <v>641714</v>
      </c>
      <c r="Q1027" s="9" t="s">
        <v>2117</v>
      </c>
      <c r="S1027" s="9">
        <v>0</v>
      </c>
      <c r="T1027" s="12">
        <v>0</v>
      </c>
      <c r="U1027" s="32">
        <v>1</v>
      </c>
      <c r="V1027">
        <f t="shared" si="0"/>
        <v>2012</v>
      </c>
      <c r="W1027">
        <f t="shared" si="1"/>
        <v>7</v>
      </c>
      <c r="X1027">
        <f t="shared" si="2"/>
        <v>3</v>
      </c>
      <c r="AJ1027" s="13"/>
      <c r="AK1027" s="14"/>
      <c r="AP1027" s="13"/>
      <c r="AQ1027" s="14"/>
      <c r="AT1027" t="e">
        <f>VLOOKUP(A1027,'Repeat TJ List'!A:A,1,FALSE)</f>
        <v>#N/A</v>
      </c>
    </row>
    <row r="1028" spans="1:46" ht="13">
      <c r="A1028" s="7" t="s">
        <v>2118</v>
      </c>
      <c r="B1028" s="78" t="str">
        <f t="shared" si="67"/>
        <v>Chang-Yong</v>
      </c>
      <c r="C1028" s="78" t="str">
        <f t="shared" si="68"/>
        <v>Lim</v>
      </c>
      <c r="D1028" s="78" t="str">
        <f t="shared" si="69"/>
        <v>limch</v>
      </c>
      <c r="E1028" s="8">
        <v>41091</v>
      </c>
      <c r="F1028" s="9" t="s">
        <v>164</v>
      </c>
      <c r="G1028" s="9" t="s">
        <v>128</v>
      </c>
      <c r="H1028" s="26" t="s">
        <v>37</v>
      </c>
      <c r="I1028" s="9" t="s">
        <v>38</v>
      </c>
      <c r="J1028" s="32" t="s">
        <v>964</v>
      </c>
      <c r="K1028" s="26"/>
      <c r="L1028" s="26"/>
      <c r="M1028" s="9">
        <v>36</v>
      </c>
      <c r="N1028" s="11">
        <v>41449</v>
      </c>
      <c r="O1028" s="32">
        <f t="shared" si="66"/>
        <v>12</v>
      </c>
      <c r="P1028" s="9">
        <v>547939</v>
      </c>
      <c r="Q1028" s="9">
        <v>14445</v>
      </c>
      <c r="S1028" s="9">
        <v>6</v>
      </c>
      <c r="T1028" s="12">
        <v>5</v>
      </c>
      <c r="U1028" s="32">
        <v>0</v>
      </c>
      <c r="V1028">
        <f t="shared" si="0"/>
        <v>2012</v>
      </c>
      <c r="W1028">
        <f t="shared" si="1"/>
        <v>7</v>
      </c>
      <c r="X1028">
        <f t="shared" si="2"/>
        <v>1</v>
      </c>
      <c r="AJ1028" s="13"/>
      <c r="AK1028" s="14"/>
      <c r="AP1028" s="13"/>
      <c r="AQ1028" s="14"/>
      <c r="AT1028" t="str">
        <f>VLOOKUP(A1028,'Repeat TJ List'!A:A,1,FALSE)</f>
        <v>Chang-Yong Lim</v>
      </c>
    </row>
    <row r="1029" spans="1:46" ht="13">
      <c r="A1029" s="7" t="s">
        <v>2119</v>
      </c>
      <c r="B1029" s="78" t="str">
        <f t="shared" si="67"/>
        <v>Greg</v>
      </c>
      <c r="C1029" s="78" t="str">
        <f t="shared" si="68"/>
        <v>Billo</v>
      </c>
      <c r="D1029" s="78" t="str">
        <f t="shared" si="69"/>
        <v>billogr</v>
      </c>
      <c r="E1029" s="8">
        <v>41091</v>
      </c>
      <c r="F1029" s="9" t="s">
        <v>329</v>
      </c>
      <c r="G1029" s="9" t="s">
        <v>91</v>
      </c>
      <c r="H1029" s="26" t="s">
        <v>37</v>
      </c>
      <c r="I1029" s="9" t="s">
        <v>38</v>
      </c>
      <c r="J1029" s="26" t="s">
        <v>39</v>
      </c>
      <c r="K1029" s="9" t="s">
        <v>141</v>
      </c>
      <c r="L1029" s="9"/>
      <c r="M1029" s="9">
        <v>21</v>
      </c>
      <c r="N1029" s="11">
        <v>41734</v>
      </c>
      <c r="O1029" s="32">
        <f t="shared" si="66"/>
        <v>21</v>
      </c>
      <c r="P1029" s="9">
        <v>542937</v>
      </c>
      <c r="Q1029" s="9" t="s">
        <v>2120</v>
      </c>
      <c r="S1029" s="9">
        <v>0</v>
      </c>
      <c r="T1029" s="12">
        <v>0</v>
      </c>
      <c r="U1029" s="9">
        <v>0</v>
      </c>
      <c r="V1029">
        <f t="shared" si="0"/>
        <v>2012</v>
      </c>
      <c r="W1029">
        <f t="shared" si="1"/>
        <v>7</v>
      </c>
      <c r="X1029">
        <f t="shared" si="2"/>
        <v>1</v>
      </c>
      <c r="AJ1029" s="13"/>
      <c r="AK1029" s="14"/>
      <c r="AP1029" s="13"/>
      <c r="AQ1029" s="14"/>
      <c r="AT1029" t="e">
        <f>VLOOKUP(A1029,'Repeat TJ List'!A:A,1,FALSE)</f>
        <v>#N/A</v>
      </c>
    </row>
    <row r="1030" spans="1:46" ht="13">
      <c r="A1030" s="7" t="s">
        <v>2121</v>
      </c>
      <c r="B1030" s="78" t="str">
        <f t="shared" si="67"/>
        <v>Jeff</v>
      </c>
      <c r="C1030" s="78" t="str">
        <f t="shared" si="68"/>
        <v>Brigham</v>
      </c>
      <c r="D1030" s="78" t="str">
        <f t="shared" si="69"/>
        <v>brighje</v>
      </c>
      <c r="E1030" s="8">
        <v>41091</v>
      </c>
      <c r="F1030" s="9" t="s">
        <v>306</v>
      </c>
      <c r="G1030" s="9" t="s">
        <v>63</v>
      </c>
      <c r="H1030" s="26" t="s">
        <v>37</v>
      </c>
      <c r="I1030" s="9" t="s">
        <v>38</v>
      </c>
      <c r="J1030" s="26" t="s">
        <v>39</v>
      </c>
      <c r="K1030" s="9" t="s">
        <v>74</v>
      </c>
      <c r="L1030" s="9" t="s">
        <v>74</v>
      </c>
      <c r="M1030" s="9">
        <v>20</v>
      </c>
      <c r="N1030" s="11">
        <v>41824</v>
      </c>
      <c r="O1030" s="32">
        <f t="shared" si="66"/>
        <v>24</v>
      </c>
      <c r="P1030" s="9">
        <v>656257</v>
      </c>
      <c r="Q1030" s="9">
        <v>16631</v>
      </c>
      <c r="S1030" s="9">
        <v>0</v>
      </c>
      <c r="T1030" s="12">
        <v>0</v>
      </c>
      <c r="U1030" s="32">
        <v>1</v>
      </c>
      <c r="V1030">
        <f t="shared" si="0"/>
        <v>2012</v>
      </c>
      <c r="W1030">
        <f t="shared" si="1"/>
        <v>7</v>
      </c>
      <c r="X1030">
        <f t="shared" si="2"/>
        <v>1</v>
      </c>
      <c r="AJ1030" s="13"/>
      <c r="AK1030" s="14"/>
      <c r="AP1030" s="13"/>
      <c r="AQ1030" s="14"/>
      <c r="AT1030" t="e">
        <f>VLOOKUP(A1030,'Repeat TJ List'!A:A,1,FALSE)</f>
        <v>#N/A</v>
      </c>
    </row>
    <row r="1031" spans="1:46" ht="13">
      <c r="A1031" s="7" t="s">
        <v>2122</v>
      </c>
      <c r="B1031" s="78" t="str">
        <f t="shared" si="67"/>
        <v>Jarret</v>
      </c>
      <c r="C1031" s="78" t="str">
        <f t="shared" si="68"/>
        <v>Leverett</v>
      </c>
      <c r="D1031" s="78" t="str">
        <f t="shared" si="69"/>
        <v>leverja</v>
      </c>
      <c r="E1031" s="8">
        <v>41091</v>
      </c>
      <c r="F1031" s="9" t="s">
        <v>78</v>
      </c>
      <c r="G1031" s="9" t="s">
        <v>63</v>
      </c>
      <c r="H1031" s="9" t="s">
        <v>37</v>
      </c>
      <c r="I1031" s="9" t="s">
        <v>53</v>
      </c>
      <c r="J1031" s="9" t="s">
        <v>39</v>
      </c>
      <c r="K1031" s="9" t="s">
        <v>203</v>
      </c>
      <c r="L1031" s="9" t="s">
        <v>2123</v>
      </c>
      <c r="M1031" s="9">
        <v>22</v>
      </c>
      <c r="N1031" s="11">
        <v>42176</v>
      </c>
      <c r="O1031" s="32">
        <f t="shared" si="66"/>
        <v>36</v>
      </c>
      <c r="P1031" s="9">
        <v>622216</v>
      </c>
      <c r="Q1031" s="9" t="s">
        <v>2124</v>
      </c>
      <c r="S1031" s="9">
        <v>0</v>
      </c>
      <c r="T1031" s="12">
        <v>0</v>
      </c>
      <c r="U1031" s="32">
        <v>1</v>
      </c>
      <c r="V1031">
        <f t="shared" si="0"/>
        <v>2012</v>
      </c>
      <c r="W1031">
        <f t="shared" si="1"/>
        <v>7</v>
      </c>
      <c r="X1031">
        <f t="shared" si="2"/>
        <v>1</v>
      </c>
      <c r="AJ1031" s="13"/>
      <c r="AK1031" s="14"/>
      <c r="AP1031" s="13"/>
      <c r="AQ1031" s="14"/>
      <c r="AT1031" t="e">
        <f>VLOOKUP(A1031,'Repeat TJ List'!A:A,1,FALSE)</f>
        <v>#N/A</v>
      </c>
    </row>
    <row r="1032" spans="1:46" ht="13">
      <c r="A1032" s="7" t="s">
        <v>2125</v>
      </c>
      <c r="B1032" s="78" t="str">
        <f t="shared" si="67"/>
        <v>Patrick</v>
      </c>
      <c r="C1032" s="78" t="str">
        <f t="shared" si="68"/>
        <v>Murphy</v>
      </c>
      <c r="D1032" s="78" t="str">
        <f t="shared" si="69"/>
        <v>murphpa</v>
      </c>
      <c r="E1032" s="8">
        <v>41091</v>
      </c>
      <c r="F1032" s="9" t="s">
        <v>114</v>
      </c>
      <c r="G1032" s="9" t="s">
        <v>158</v>
      </c>
      <c r="H1032" s="26" t="s">
        <v>37</v>
      </c>
      <c r="I1032" s="9" t="s">
        <v>53</v>
      </c>
      <c r="J1032" s="26" t="s">
        <v>39</v>
      </c>
      <c r="K1032" s="9" t="s">
        <v>220</v>
      </c>
      <c r="L1032" s="9"/>
      <c r="M1032" s="9">
        <v>17</v>
      </c>
      <c r="N1032" s="11">
        <v>41824</v>
      </c>
      <c r="O1032" s="32">
        <f t="shared" si="66"/>
        <v>24</v>
      </c>
      <c r="P1032" s="9">
        <v>641907</v>
      </c>
      <c r="Q1032" s="9" t="s">
        <v>2126</v>
      </c>
      <c r="S1032" s="9">
        <v>0</v>
      </c>
      <c r="T1032" s="12">
        <v>0</v>
      </c>
      <c r="U1032" s="32">
        <v>1</v>
      </c>
      <c r="V1032">
        <f t="shared" si="0"/>
        <v>2012</v>
      </c>
      <c r="W1032">
        <f t="shared" si="1"/>
        <v>7</v>
      </c>
      <c r="X1032">
        <f t="shared" si="2"/>
        <v>1</v>
      </c>
      <c r="AJ1032" s="13"/>
      <c r="AK1032" s="14"/>
      <c r="AP1032" s="13"/>
      <c r="AQ1032" s="14"/>
      <c r="AT1032" t="e">
        <f>VLOOKUP(A1032,'Repeat TJ List'!A:A,1,FALSE)</f>
        <v>#N/A</v>
      </c>
    </row>
    <row r="1033" spans="1:46" ht="13">
      <c r="A1033" s="7" t="s">
        <v>2127</v>
      </c>
      <c r="B1033" s="78" t="str">
        <f t="shared" si="67"/>
        <v>Brigham</v>
      </c>
      <c r="C1033" s="78" t="str">
        <f t="shared" si="68"/>
        <v>Hill</v>
      </c>
      <c r="D1033" s="78" t="str">
        <f t="shared" si="69"/>
        <v>hillbr</v>
      </c>
      <c r="E1033" s="8">
        <v>41082</v>
      </c>
      <c r="F1033" s="9" t="s">
        <v>317</v>
      </c>
      <c r="G1033" s="9" t="s">
        <v>158</v>
      </c>
      <c r="H1033" s="9" t="s">
        <v>37</v>
      </c>
      <c r="I1033" s="9" t="s">
        <v>38</v>
      </c>
      <c r="J1033" s="9" t="s">
        <v>39</v>
      </c>
      <c r="K1033" s="9" t="s">
        <v>40</v>
      </c>
      <c r="L1033" s="9" t="s">
        <v>201</v>
      </c>
      <c r="M1033" s="9">
        <v>16</v>
      </c>
      <c r="N1033" s="11">
        <v>42923</v>
      </c>
      <c r="O1033" s="32">
        <f t="shared" si="66"/>
        <v>61</v>
      </c>
      <c r="P1033" s="9">
        <v>656536</v>
      </c>
      <c r="Q1033" s="9" t="s">
        <v>2128</v>
      </c>
      <c r="R1033" s="7"/>
      <c r="S1033" s="9">
        <v>0</v>
      </c>
      <c r="T1033" s="12">
        <v>0</v>
      </c>
      <c r="U1033" s="9">
        <v>1</v>
      </c>
      <c r="V1033">
        <f t="shared" si="0"/>
        <v>2012</v>
      </c>
      <c r="W1033">
        <f t="shared" si="1"/>
        <v>6</v>
      </c>
      <c r="X1033">
        <f t="shared" si="2"/>
        <v>22</v>
      </c>
      <c r="Y1033" s="7"/>
      <c r="Z1033" s="7"/>
      <c r="AA1033" s="7"/>
      <c r="AB1033" s="7"/>
      <c r="AC1033" s="7"/>
      <c r="AD1033" s="7"/>
      <c r="AE1033" s="7"/>
      <c r="AF1033" s="7"/>
      <c r="AG1033" s="7"/>
      <c r="AH1033" s="7"/>
      <c r="AI1033" s="7"/>
      <c r="AJ1033" s="45"/>
      <c r="AK1033" s="46"/>
      <c r="AL1033" s="7"/>
      <c r="AM1033" s="7"/>
      <c r="AN1033" s="7"/>
      <c r="AO1033" s="7"/>
      <c r="AP1033" s="45"/>
      <c r="AQ1033" s="46"/>
      <c r="AR1033" s="7"/>
      <c r="AS1033" s="7"/>
      <c r="AT1033" t="e">
        <f>VLOOKUP(A1033,'Repeat TJ List'!A:A,1,FALSE)</f>
        <v>#N/A</v>
      </c>
    </row>
    <row r="1034" spans="1:46" ht="13">
      <c r="A1034" s="7" t="s">
        <v>1798</v>
      </c>
      <c r="B1034" s="78" t="str">
        <f t="shared" si="67"/>
        <v>Brandon</v>
      </c>
      <c r="C1034" s="78" t="str">
        <f t="shared" si="68"/>
        <v>Beachy</v>
      </c>
      <c r="D1034" s="78" t="str">
        <f t="shared" si="69"/>
        <v>beachbr</v>
      </c>
      <c r="E1034" s="8">
        <v>41081</v>
      </c>
      <c r="F1034" s="9" t="s">
        <v>340</v>
      </c>
      <c r="G1034" s="9" t="s">
        <v>36</v>
      </c>
      <c r="H1034" s="26" t="s">
        <v>37</v>
      </c>
      <c r="I1034" s="9" t="s">
        <v>38</v>
      </c>
      <c r="J1034" s="26" t="s">
        <v>39</v>
      </c>
      <c r="K1034" s="9" t="s">
        <v>198</v>
      </c>
      <c r="L1034" s="9" t="s">
        <v>1582</v>
      </c>
      <c r="M1034" s="9">
        <v>25</v>
      </c>
      <c r="N1034" s="11">
        <v>41484</v>
      </c>
      <c r="O1034" s="32">
        <f t="shared" si="66"/>
        <v>13</v>
      </c>
      <c r="P1034" s="9">
        <v>545404</v>
      </c>
      <c r="Q1034" s="9">
        <v>8851</v>
      </c>
      <c r="R1034" s="7" t="s">
        <v>139</v>
      </c>
      <c r="S1034" s="9">
        <v>5</v>
      </c>
      <c r="T1034" s="40">
        <v>30</v>
      </c>
      <c r="U1034" s="32">
        <v>0</v>
      </c>
      <c r="V1034">
        <f t="shared" si="0"/>
        <v>2012</v>
      </c>
      <c r="W1034">
        <f t="shared" si="1"/>
        <v>6</v>
      </c>
      <c r="X1034">
        <f t="shared" si="2"/>
        <v>21</v>
      </c>
      <c r="Y1034" s="7"/>
      <c r="Z1034" s="7"/>
      <c r="AA1034" s="7"/>
      <c r="AB1034" s="7"/>
      <c r="AC1034" s="15">
        <v>41418</v>
      </c>
      <c r="AD1034" s="7"/>
      <c r="AE1034" s="7"/>
      <c r="AF1034" s="7"/>
      <c r="AG1034" s="7"/>
      <c r="AH1034" s="7">
        <v>13</v>
      </c>
      <c r="AI1034" s="7">
        <v>13</v>
      </c>
      <c r="AJ1034" s="45">
        <v>81</v>
      </c>
      <c r="AK1034" s="46">
        <v>0.122</v>
      </c>
      <c r="AL1034" s="7">
        <v>51</v>
      </c>
      <c r="AM1034" s="7">
        <v>90</v>
      </c>
      <c r="AN1034" s="7">
        <v>5</v>
      </c>
      <c r="AO1034" s="7">
        <v>5</v>
      </c>
      <c r="AP1034" s="45">
        <v>30</v>
      </c>
      <c r="AQ1034" s="46">
        <v>0.158</v>
      </c>
      <c r="AR1034" s="7">
        <v>121</v>
      </c>
      <c r="AS1034" s="7">
        <v>109</v>
      </c>
      <c r="AT1034" t="str">
        <f>VLOOKUP(A1034,'Repeat TJ List'!A:A,1,FALSE)</f>
        <v>Brandon Beachy</v>
      </c>
    </row>
    <row r="1035" spans="1:46" ht="13">
      <c r="A1035" s="7" t="s">
        <v>2129</v>
      </c>
      <c r="B1035" s="78" t="str">
        <f t="shared" si="67"/>
        <v>Robert</v>
      </c>
      <c r="C1035" s="78" t="str">
        <f t="shared" si="68"/>
        <v>Fish</v>
      </c>
      <c r="D1035" s="78" t="str">
        <f t="shared" si="69"/>
        <v>fishro</v>
      </c>
      <c r="E1035" s="8">
        <v>41081</v>
      </c>
      <c r="F1035" s="9" t="s">
        <v>340</v>
      </c>
      <c r="G1035" s="9" t="s">
        <v>84</v>
      </c>
      <c r="H1035" s="26" t="s">
        <v>37</v>
      </c>
      <c r="I1035" s="9" t="s">
        <v>53</v>
      </c>
      <c r="J1035" s="26" t="s">
        <v>39</v>
      </c>
      <c r="K1035" s="9" t="s">
        <v>45</v>
      </c>
      <c r="L1035" s="9"/>
      <c r="M1035" s="9">
        <v>24</v>
      </c>
      <c r="N1035" s="11">
        <v>42470</v>
      </c>
      <c r="O1035" s="32">
        <f t="shared" si="66"/>
        <v>46</v>
      </c>
      <c r="P1035" s="9">
        <v>502061</v>
      </c>
      <c r="Q1035" s="9" t="s">
        <v>2130</v>
      </c>
      <c r="S1035" s="9">
        <v>0</v>
      </c>
      <c r="T1035" s="12">
        <v>0</v>
      </c>
      <c r="U1035" s="32">
        <v>0</v>
      </c>
      <c r="V1035">
        <f t="shared" si="0"/>
        <v>2012</v>
      </c>
      <c r="W1035">
        <f t="shared" si="1"/>
        <v>6</v>
      </c>
      <c r="X1035">
        <f t="shared" si="2"/>
        <v>21</v>
      </c>
      <c r="AJ1035" s="13"/>
      <c r="AK1035" s="14"/>
      <c r="AP1035" s="13"/>
      <c r="AQ1035" s="14"/>
      <c r="AT1035" t="e">
        <f>VLOOKUP(A1035,'Repeat TJ List'!A:A,1,FALSE)</f>
        <v>#N/A</v>
      </c>
    </row>
    <row r="1036" spans="1:46" ht="13">
      <c r="A1036" s="7" t="s">
        <v>2131</v>
      </c>
      <c r="B1036" s="78" t="str">
        <f t="shared" si="67"/>
        <v>Jose</v>
      </c>
      <c r="C1036" s="78" t="str">
        <f t="shared" si="68"/>
        <v>Contreras</v>
      </c>
      <c r="D1036" s="78" t="str">
        <f t="shared" si="69"/>
        <v>contrjo</v>
      </c>
      <c r="E1036" s="8">
        <v>41080</v>
      </c>
      <c r="F1036" s="9" t="s">
        <v>124</v>
      </c>
      <c r="G1036" s="9" t="s">
        <v>36</v>
      </c>
      <c r="H1036" s="26" t="s">
        <v>37</v>
      </c>
      <c r="I1036" s="9" t="s">
        <v>38</v>
      </c>
      <c r="J1036" s="32" t="s">
        <v>817</v>
      </c>
      <c r="K1036" s="26"/>
      <c r="L1036" s="26"/>
      <c r="M1036" s="9">
        <v>40</v>
      </c>
      <c r="N1036" s="11">
        <v>41399</v>
      </c>
      <c r="O1036" s="32">
        <f t="shared" si="66"/>
        <v>10</v>
      </c>
      <c r="P1036" s="9">
        <v>425747</v>
      </c>
      <c r="Q1036" s="9">
        <v>1660</v>
      </c>
      <c r="R1036" s="7" t="s">
        <v>2078</v>
      </c>
      <c r="S1036" s="9">
        <v>7</v>
      </c>
      <c r="T1036" s="40">
        <v>5</v>
      </c>
      <c r="U1036" s="32">
        <v>0</v>
      </c>
      <c r="V1036">
        <f t="shared" si="0"/>
        <v>2012</v>
      </c>
      <c r="W1036">
        <f t="shared" si="1"/>
        <v>6</v>
      </c>
      <c r="X1036">
        <f t="shared" si="2"/>
        <v>20</v>
      </c>
      <c r="AJ1036" s="13"/>
      <c r="AK1036" s="14"/>
      <c r="AP1036" s="13"/>
      <c r="AQ1036" s="14"/>
      <c r="AT1036" t="e">
        <f>VLOOKUP(A1036,'Repeat TJ List'!A:A,1,FALSE)</f>
        <v>#N/A</v>
      </c>
    </row>
    <row r="1037" spans="1:46" ht="13">
      <c r="A1037" s="7" t="s">
        <v>2132</v>
      </c>
      <c r="B1037" s="78" t="str">
        <f t="shared" si="67"/>
        <v>Andrew</v>
      </c>
      <c r="C1037" s="78" t="str">
        <f t="shared" si="68"/>
        <v>Carignan</v>
      </c>
      <c r="D1037" s="78" t="str">
        <f t="shared" si="69"/>
        <v>carigan</v>
      </c>
      <c r="E1037" s="8">
        <v>41079</v>
      </c>
      <c r="F1037" s="9" t="s">
        <v>178</v>
      </c>
      <c r="G1037" s="9" t="s">
        <v>36</v>
      </c>
      <c r="H1037" s="26" t="s">
        <v>37</v>
      </c>
      <c r="I1037" s="9" t="s">
        <v>38</v>
      </c>
      <c r="J1037" s="26" t="s">
        <v>39</v>
      </c>
      <c r="K1037" s="9" t="s">
        <v>96</v>
      </c>
      <c r="L1037" s="9" t="s">
        <v>152</v>
      </c>
      <c r="M1037" s="9">
        <v>25</v>
      </c>
      <c r="N1037" s="26"/>
      <c r="O1037" s="32" t="str">
        <f t="shared" si="66"/>
        <v/>
      </c>
      <c r="P1037" s="9">
        <v>446398</v>
      </c>
      <c r="Q1037" s="9">
        <v>2431</v>
      </c>
      <c r="R1037" s="7" t="s">
        <v>71</v>
      </c>
      <c r="S1037" s="9">
        <v>0</v>
      </c>
      <c r="T1037" s="40">
        <v>0</v>
      </c>
      <c r="U1037" s="32">
        <v>0</v>
      </c>
      <c r="V1037">
        <f t="shared" si="0"/>
        <v>2012</v>
      </c>
      <c r="W1037">
        <f t="shared" si="1"/>
        <v>6</v>
      </c>
      <c r="X1037">
        <f t="shared" si="2"/>
        <v>19</v>
      </c>
      <c r="AJ1037" s="13"/>
      <c r="AK1037" s="14"/>
      <c r="AP1037" s="13"/>
      <c r="AQ1037" s="14"/>
      <c r="AT1037" t="e">
        <f>VLOOKUP(A1037,'Repeat TJ List'!A:A,1,FALSE)</f>
        <v>#N/A</v>
      </c>
    </row>
    <row r="1038" spans="1:46" ht="13">
      <c r="A1038" s="7" t="s">
        <v>2133</v>
      </c>
      <c r="B1038" s="78" t="str">
        <f t="shared" si="67"/>
        <v>David</v>
      </c>
      <c r="C1038" s="78" t="str">
        <f t="shared" si="68"/>
        <v>Herndon</v>
      </c>
      <c r="D1038" s="78" t="str">
        <f t="shared" si="69"/>
        <v>herndda</v>
      </c>
      <c r="E1038" s="8">
        <v>41079</v>
      </c>
      <c r="F1038" s="9" t="s">
        <v>124</v>
      </c>
      <c r="G1038" s="9" t="s">
        <v>36</v>
      </c>
      <c r="H1038" s="26" t="s">
        <v>37</v>
      </c>
      <c r="I1038" s="9" t="s">
        <v>38</v>
      </c>
      <c r="J1038" s="26" t="s">
        <v>39</v>
      </c>
      <c r="K1038" s="9" t="s">
        <v>58</v>
      </c>
      <c r="L1038" s="9" t="s">
        <v>849</v>
      </c>
      <c r="M1038" s="9">
        <v>26</v>
      </c>
      <c r="N1038" s="26"/>
      <c r="O1038" s="32" t="str">
        <f t="shared" si="66"/>
        <v/>
      </c>
      <c r="P1038" s="9">
        <v>458589</v>
      </c>
      <c r="Q1038" s="9">
        <v>9264</v>
      </c>
      <c r="R1038" s="7" t="s">
        <v>139</v>
      </c>
      <c r="S1038" s="9">
        <v>0</v>
      </c>
      <c r="T1038" s="40">
        <v>0</v>
      </c>
      <c r="U1038" s="9">
        <v>0</v>
      </c>
      <c r="V1038">
        <f t="shared" si="0"/>
        <v>2012</v>
      </c>
      <c r="W1038">
        <f t="shared" si="1"/>
        <v>6</v>
      </c>
      <c r="X1038">
        <f t="shared" si="2"/>
        <v>19</v>
      </c>
      <c r="AJ1038" s="13"/>
      <c r="AK1038" s="14"/>
      <c r="AP1038" s="13"/>
      <c r="AQ1038" s="14"/>
      <c r="AT1038" t="e">
        <f>VLOOKUP(A1038,'Repeat TJ List'!A:A,1,FALSE)</f>
        <v>#N/A</v>
      </c>
    </row>
    <row r="1039" spans="1:46" ht="13">
      <c r="A1039" s="7" t="s">
        <v>2134</v>
      </c>
      <c r="B1039" s="78" t="str">
        <f t="shared" si="67"/>
        <v>Kyle</v>
      </c>
      <c r="C1039" s="78" t="str">
        <f t="shared" si="68"/>
        <v>Drabek</v>
      </c>
      <c r="D1039" s="78" t="str">
        <f t="shared" si="69"/>
        <v>drabeky</v>
      </c>
      <c r="E1039" s="8">
        <v>41079</v>
      </c>
      <c r="F1039" s="9" t="s">
        <v>114</v>
      </c>
      <c r="G1039" s="9" t="s">
        <v>36</v>
      </c>
      <c r="H1039" s="26" t="s">
        <v>37</v>
      </c>
      <c r="I1039" s="9" t="s">
        <v>38</v>
      </c>
      <c r="J1039" s="26" t="s">
        <v>39</v>
      </c>
      <c r="K1039" s="9" t="s">
        <v>40</v>
      </c>
      <c r="L1039" s="9"/>
      <c r="M1039" s="9">
        <v>24</v>
      </c>
      <c r="N1039" s="11">
        <v>41524</v>
      </c>
      <c r="O1039" s="32">
        <f t="shared" si="66"/>
        <v>15</v>
      </c>
      <c r="P1039" s="9">
        <v>475138</v>
      </c>
      <c r="Q1039" s="9">
        <v>4359</v>
      </c>
      <c r="R1039" s="7" t="s">
        <v>139</v>
      </c>
      <c r="S1039" s="9">
        <v>9</v>
      </c>
      <c r="T1039" s="12">
        <v>12.667</v>
      </c>
      <c r="U1039" s="32">
        <v>1</v>
      </c>
      <c r="V1039">
        <f t="shared" si="0"/>
        <v>2012</v>
      </c>
      <c r="W1039">
        <f t="shared" si="1"/>
        <v>6</v>
      </c>
      <c r="X1039">
        <f t="shared" si="2"/>
        <v>19</v>
      </c>
      <c r="AJ1039" s="13"/>
      <c r="AK1039" s="14"/>
      <c r="AP1039" s="13"/>
      <c r="AQ1039" s="14"/>
      <c r="AT1039" t="str">
        <f>VLOOKUP(A1039,'Repeat TJ List'!A:A,1,FALSE)</f>
        <v>Kyle Drabek</v>
      </c>
    </row>
    <row r="1040" spans="1:46" ht="13">
      <c r="A1040" s="7" t="s">
        <v>2135</v>
      </c>
      <c r="B1040" s="78" t="str">
        <f t="shared" si="67"/>
        <v>Charlie</v>
      </c>
      <c r="C1040" s="78" t="str">
        <f t="shared" si="68"/>
        <v>Morton</v>
      </c>
      <c r="D1040" s="78" t="str">
        <f t="shared" si="69"/>
        <v>mortoch</v>
      </c>
      <c r="E1040" s="8">
        <v>41074</v>
      </c>
      <c r="F1040" s="9" t="s">
        <v>176</v>
      </c>
      <c r="G1040" s="9" t="s">
        <v>36</v>
      </c>
      <c r="H1040" s="26" t="s">
        <v>37</v>
      </c>
      <c r="I1040" s="9" t="s">
        <v>38</v>
      </c>
      <c r="J1040" s="26" t="s">
        <v>39</v>
      </c>
      <c r="K1040" s="9" t="s">
        <v>96</v>
      </c>
      <c r="L1040" s="9"/>
      <c r="M1040" s="9">
        <v>28</v>
      </c>
      <c r="N1040" s="11">
        <v>41438</v>
      </c>
      <c r="O1040" s="32">
        <f t="shared" si="66"/>
        <v>12</v>
      </c>
      <c r="P1040" s="9">
        <v>450203</v>
      </c>
      <c r="Q1040" s="9">
        <v>4676</v>
      </c>
      <c r="R1040" s="7" t="s">
        <v>139</v>
      </c>
      <c r="S1040" s="9">
        <v>98</v>
      </c>
      <c r="T1040" s="12">
        <v>566.33299999999997</v>
      </c>
      <c r="U1040" s="32">
        <v>1</v>
      </c>
      <c r="V1040">
        <f t="shared" si="0"/>
        <v>2012</v>
      </c>
      <c r="W1040">
        <f t="shared" si="1"/>
        <v>6</v>
      </c>
      <c r="X1040">
        <f t="shared" si="2"/>
        <v>14</v>
      </c>
      <c r="Y1040" s="7"/>
      <c r="Z1040" s="7"/>
      <c r="AA1040" s="7"/>
      <c r="AB1040" s="7"/>
      <c r="AC1040" s="15">
        <v>41382</v>
      </c>
      <c r="AD1040" s="7"/>
      <c r="AE1040" s="7"/>
      <c r="AF1040" s="7"/>
      <c r="AG1040" s="7"/>
      <c r="AH1040" s="7">
        <v>9</v>
      </c>
      <c r="AI1040" s="7">
        <v>9</v>
      </c>
      <c r="AJ1040" s="45">
        <v>50.332999999999998</v>
      </c>
      <c r="AK1040" s="46">
        <v>6.3E-2</v>
      </c>
      <c r="AL1040" s="7">
        <v>122</v>
      </c>
      <c r="AM1040" s="7">
        <v>109</v>
      </c>
      <c r="AN1040" s="7">
        <v>20</v>
      </c>
      <c r="AO1040" s="7">
        <v>20</v>
      </c>
      <c r="AP1040" s="45">
        <v>116</v>
      </c>
      <c r="AQ1040" s="46">
        <v>9.9000000000000005E-2</v>
      </c>
      <c r="AR1040" s="7">
        <v>90</v>
      </c>
      <c r="AS1040" s="7">
        <v>98</v>
      </c>
      <c r="AT1040" t="e">
        <f>VLOOKUP(A1040,'Repeat TJ List'!A:A,1,FALSE)</f>
        <v>#N/A</v>
      </c>
    </row>
    <row r="1041" spans="1:46" ht="13">
      <c r="A1041" s="7" t="s">
        <v>2136</v>
      </c>
      <c r="B1041" s="78" t="str">
        <f t="shared" si="67"/>
        <v>Danny</v>
      </c>
      <c r="C1041" s="78" t="str">
        <f t="shared" si="68"/>
        <v>Duffy</v>
      </c>
      <c r="D1041" s="78" t="str">
        <f t="shared" si="69"/>
        <v>duffyda</v>
      </c>
      <c r="E1041" s="8">
        <v>41073</v>
      </c>
      <c r="F1041" s="9" t="s">
        <v>329</v>
      </c>
      <c r="G1041" s="9" t="s">
        <v>36</v>
      </c>
      <c r="H1041" s="26" t="s">
        <v>37</v>
      </c>
      <c r="I1041" s="9" t="s">
        <v>53</v>
      </c>
      <c r="J1041" s="26" t="s">
        <v>39</v>
      </c>
      <c r="K1041" s="9" t="s">
        <v>45</v>
      </c>
      <c r="L1041" s="9"/>
      <c r="M1041" s="9">
        <v>23</v>
      </c>
      <c r="N1041" s="11">
        <v>41493</v>
      </c>
      <c r="O1041" s="32">
        <f t="shared" si="66"/>
        <v>14</v>
      </c>
      <c r="P1041" s="9">
        <v>518633</v>
      </c>
      <c r="Q1041" s="9">
        <v>3542</v>
      </c>
      <c r="R1041" s="7" t="s">
        <v>2078</v>
      </c>
      <c r="S1041" s="9">
        <v>132</v>
      </c>
      <c r="T1041" s="12">
        <v>636.33299999999997</v>
      </c>
      <c r="U1041" s="32">
        <v>1</v>
      </c>
      <c r="V1041">
        <f t="shared" si="0"/>
        <v>2012</v>
      </c>
      <c r="W1041">
        <f t="shared" si="1"/>
        <v>6</v>
      </c>
      <c r="X1041">
        <f t="shared" si="2"/>
        <v>13</v>
      </c>
      <c r="Y1041" s="7"/>
      <c r="Z1041" s="7"/>
      <c r="AA1041" s="7"/>
      <c r="AB1041" s="7"/>
      <c r="AC1041" s="15">
        <v>41420</v>
      </c>
      <c r="AD1041" s="7"/>
      <c r="AE1041" s="7"/>
      <c r="AF1041" s="7"/>
      <c r="AG1041" s="7"/>
      <c r="AH1041" s="7">
        <v>6</v>
      </c>
      <c r="AI1041" s="7">
        <v>6</v>
      </c>
      <c r="AJ1041" s="45">
        <v>27.667000000000002</v>
      </c>
      <c r="AK1041" s="46">
        <v>8.3000000000000004E-2</v>
      </c>
      <c r="AL1041" s="7">
        <v>95</v>
      </c>
      <c r="AM1041" s="7">
        <v>96</v>
      </c>
      <c r="AN1041" s="7">
        <v>5</v>
      </c>
      <c r="AO1041" s="7">
        <v>5</v>
      </c>
      <c r="AP1041" s="45">
        <v>24.332999999999998</v>
      </c>
      <c r="AQ1041" s="46">
        <v>7.6999999999999999E-2</v>
      </c>
      <c r="AR1041" s="7">
        <v>46</v>
      </c>
      <c r="AS1041" s="7">
        <v>79</v>
      </c>
      <c r="AT1041" t="e">
        <f>VLOOKUP(A1041,'Repeat TJ List'!A:A,1,FALSE)</f>
        <v>#N/A</v>
      </c>
    </row>
    <row r="1042" spans="1:46" ht="13">
      <c r="A1042" s="7" t="s">
        <v>2137</v>
      </c>
      <c r="B1042" s="78" t="str">
        <f t="shared" si="67"/>
        <v>Ryan</v>
      </c>
      <c r="C1042" s="78" t="str">
        <f t="shared" si="68"/>
        <v>Beckman</v>
      </c>
      <c r="D1042" s="78" t="str">
        <f t="shared" si="69"/>
        <v>beckmry</v>
      </c>
      <c r="E1042" s="8">
        <v>41072</v>
      </c>
      <c r="F1042" s="9" t="s">
        <v>176</v>
      </c>
      <c r="G1042" s="9" t="s">
        <v>84</v>
      </c>
      <c r="H1042" s="26" t="s">
        <v>37</v>
      </c>
      <c r="I1042" s="9" t="s">
        <v>38</v>
      </c>
      <c r="J1042" s="26" t="s">
        <v>39</v>
      </c>
      <c r="K1042" s="9" t="s">
        <v>40</v>
      </c>
      <c r="L1042" s="9" t="s">
        <v>541</v>
      </c>
      <c r="M1042" s="9">
        <v>22</v>
      </c>
      <c r="N1042" s="11">
        <v>41473</v>
      </c>
      <c r="O1042" s="32">
        <f t="shared" si="66"/>
        <v>13</v>
      </c>
      <c r="P1042" s="9">
        <v>572713</v>
      </c>
      <c r="Q1042" s="9" t="s">
        <v>2138</v>
      </c>
      <c r="S1042" s="9">
        <v>0</v>
      </c>
      <c r="T1042" s="12">
        <v>0</v>
      </c>
      <c r="U1042" s="32">
        <v>1</v>
      </c>
      <c r="V1042">
        <f t="shared" si="0"/>
        <v>2012</v>
      </c>
      <c r="W1042">
        <f t="shared" si="1"/>
        <v>6</v>
      </c>
      <c r="X1042">
        <f t="shared" si="2"/>
        <v>12</v>
      </c>
      <c r="AJ1042" s="13"/>
      <c r="AK1042" s="14"/>
      <c r="AP1042" s="13"/>
      <c r="AQ1042" s="14"/>
      <c r="AT1042" t="e">
        <f>VLOOKUP(A1042,'Repeat TJ List'!A:A,1,FALSE)</f>
        <v>#N/A</v>
      </c>
    </row>
    <row r="1043" spans="1:46" ht="13">
      <c r="A1043" s="7" t="s">
        <v>2139</v>
      </c>
      <c r="B1043" s="78" t="str">
        <f t="shared" si="67"/>
        <v>Nate</v>
      </c>
      <c r="C1043" s="78" t="str">
        <f t="shared" si="68"/>
        <v>Griep</v>
      </c>
      <c r="D1043" s="78" t="str">
        <f t="shared" si="69"/>
        <v>griepna</v>
      </c>
      <c r="E1043" s="8">
        <v>41066</v>
      </c>
      <c r="F1043" s="9" t="s">
        <v>127</v>
      </c>
      <c r="G1043" s="9" t="s">
        <v>158</v>
      </c>
      <c r="H1043" s="9" t="s">
        <v>37</v>
      </c>
      <c r="I1043" s="9" t="s">
        <v>38</v>
      </c>
      <c r="J1043" s="9" t="s">
        <v>39</v>
      </c>
      <c r="K1043" s="9" t="s">
        <v>207</v>
      </c>
      <c r="L1043" s="9" t="s">
        <v>2140</v>
      </c>
      <c r="M1043" s="9">
        <v>18</v>
      </c>
      <c r="N1043" s="11">
        <v>42178</v>
      </c>
      <c r="O1043" s="32">
        <f t="shared" si="66"/>
        <v>37</v>
      </c>
      <c r="P1043" s="9">
        <v>664155</v>
      </c>
      <c r="Q1043" s="9" t="s">
        <v>2141</v>
      </c>
      <c r="S1043" s="9">
        <v>0</v>
      </c>
      <c r="T1043" s="12">
        <v>0</v>
      </c>
      <c r="U1043" s="32">
        <v>1</v>
      </c>
      <c r="V1043">
        <f t="shared" si="0"/>
        <v>2012</v>
      </c>
      <c r="W1043">
        <f t="shared" si="1"/>
        <v>6</v>
      </c>
      <c r="X1043">
        <f t="shared" si="2"/>
        <v>6</v>
      </c>
      <c r="AJ1043" s="13"/>
      <c r="AK1043" s="14"/>
      <c r="AP1043" s="13"/>
      <c r="AQ1043" s="14"/>
      <c r="AT1043" t="e">
        <f>VLOOKUP(A1043,'Repeat TJ List'!A:A,1,FALSE)</f>
        <v>#N/A</v>
      </c>
    </row>
    <row r="1044" spans="1:46" ht="13">
      <c r="A1044" s="7" t="s">
        <v>2142</v>
      </c>
      <c r="B1044" s="78" t="str">
        <f t="shared" si="67"/>
        <v>Juan</v>
      </c>
      <c r="C1044" s="78" t="str">
        <f t="shared" si="68"/>
        <v>Oramas</v>
      </c>
      <c r="D1044" s="78" t="str">
        <f t="shared" si="69"/>
        <v>oramaju</v>
      </c>
      <c r="E1044" s="8">
        <v>41065</v>
      </c>
      <c r="F1044" s="9" t="s">
        <v>48</v>
      </c>
      <c r="G1044" s="9" t="s">
        <v>84</v>
      </c>
      <c r="H1044" s="26" t="s">
        <v>37</v>
      </c>
      <c r="I1044" s="9" t="s">
        <v>53</v>
      </c>
      <c r="J1044" s="32" t="s">
        <v>82</v>
      </c>
      <c r="K1044" s="26"/>
      <c r="L1044" s="26"/>
      <c r="M1044" s="9">
        <v>22</v>
      </c>
      <c r="N1044" s="11">
        <v>41455</v>
      </c>
      <c r="O1044" s="32">
        <f t="shared" si="66"/>
        <v>13</v>
      </c>
      <c r="P1044" s="9">
        <v>517062</v>
      </c>
      <c r="Q1044" s="9" t="s">
        <v>2143</v>
      </c>
      <c r="S1044" s="9">
        <v>0</v>
      </c>
      <c r="T1044" s="12">
        <v>0</v>
      </c>
      <c r="U1044" s="32">
        <v>1</v>
      </c>
      <c r="V1044">
        <f t="shared" si="0"/>
        <v>2012</v>
      </c>
      <c r="W1044">
        <f t="shared" si="1"/>
        <v>6</v>
      </c>
      <c r="X1044">
        <f t="shared" si="2"/>
        <v>5</v>
      </c>
      <c r="AJ1044" s="13"/>
      <c r="AK1044" s="14"/>
      <c r="AP1044" s="13"/>
      <c r="AQ1044" s="14"/>
      <c r="AT1044" t="e">
        <f>VLOOKUP(A1044,'Repeat TJ List'!A:A,1,FALSE)</f>
        <v>#N/A</v>
      </c>
    </row>
    <row r="1045" spans="1:46" ht="13">
      <c r="A1045" s="7" t="s">
        <v>2144</v>
      </c>
      <c r="B1045" s="78" t="str">
        <f t="shared" si="67"/>
        <v>Marcos</v>
      </c>
      <c r="C1045" s="78" t="str">
        <f t="shared" si="68"/>
        <v>Mateo</v>
      </c>
      <c r="D1045" s="78" t="str">
        <f t="shared" si="69"/>
        <v>mateoma</v>
      </c>
      <c r="E1045" s="8">
        <v>41061</v>
      </c>
      <c r="F1045" s="9" t="s">
        <v>164</v>
      </c>
      <c r="G1045" s="9" t="s">
        <v>36</v>
      </c>
      <c r="H1045" s="26" t="s">
        <v>37</v>
      </c>
      <c r="I1045" s="9" t="s">
        <v>38</v>
      </c>
      <c r="J1045" s="32" t="s">
        <v>108</v>
      </c>
      <c r="K1045" s="26"/>
      <c r="L1045" s="26"/>
      <c r="M1045" s="9">
        <v>28</v>
      </c>
      <c r="N1045" s="11">
        <v>42179</v>
      </c>
      <c r="O1045" s="32">
        <f t="shared" si="66"/>
        <v>37</v>
      </c>
      <c r="P1045" s="9">
        <v>456496</v>
      </c>
      <c r="Q1045" s="9">
        <v>6869</v>
      </c>
      <c r="S1045" s="9">
        <v>26</v>
      </c>
      <c r="T1045" s="12">
        <v>27</v>
      </c>
      <c r="U1045" s="9">
        <v>0</v>
      </c>
      <c r="V1045">
        <f t="shared" si="0"/>
        <v>2012</v>
      </c>
      <c r="W1045">
        <f t="shared" si="1"/>
        <v>6</v>
      </c>
      <c r="X1045">
        <f t="shared" si="2"/>
        <v>1</v>
      </c>
      <c r="AJ1045" s="13"/>
      <c r="AK1045" s="14"/>
      <c r="AP1045" s="13"/>
      <c r="AQ1045" s="14"/>
      <c r="AT1045" t="e">
        <f>VLOOKUP(A1045,'Repeat TJ List'!A:A,1,FALSE)</f>
        <v>#N/A</v>
      </c>
    </row>
    <row r="1046" spans="1:46" ht="13">
      <c r="A1046" s="7" t="s">
        <v>1395</v>
      </c>
      <c r="B1046" s="78" t="str">
        <f t="shared" si="67"/>
        <v>Jace</v>
      </c>
      <c r="C1046" s="78" t="str">
        <f t="shared" si="68"/>
        <v>Fry</v>
      </c>
      <c r="D1046" s="78" t="str">
        <f t="shared" si="69"/>
        <v>fryja</v>
      </c>
      <c r="E1046" s="8">
        <v>41061</v>
      </c>
      <c r="F1046" s="9" t="s">
        <v>62</v>
      </c>
      <c r="G1046" s="9" t="s">
        <v>63</v>
      </c>
      <c r="H1046" s="26" t="s">
        <v>37</v>
      </c>
      <c r="I1046" s="9" t="s">
        <v>53</v>
      </c>
      <c r="J1046" s="26" t="s">
        <v>39</v>
      </c>
      <c r="K1046" s="9" t="s">
        <v>64</v>
      </c>
      <c r="L1046" s="9" t="s">
        <v>677</v>
      </c>
      <c r="M1046" s="9">
        <v>18</v>
      </c>
      <c r="N1046" s="11">
        <v>41811</v>
      </c>
      <c r="O1046" s="32">
        <f t="shared" si="66"/>
        <v>25</v>
      </c>
      <c r="P1046" s="9">
        <v>605240</v>
      </c>
      <c r="Q1046" s="9">
        <v>16159</v>
      </c>
      <c r="S1046" s="9">
        <v>0</v>
      </c>
      <c r="T1046" s="12">
        <v>0</v>
      </c>
      <c r="U1046" s="9">
        <v>0</v>
      </c>
      <c r="V1046">
        <f t="shared" si="0"/>
        <v>2012</v>
      </c>
      <c r="W1046">
        <f t="shared" si="1"/>
        <v>6</v>
      </c>
      <c r="X1046">
        <f t="shared" si="2"/>
        <v>1</v>
      </c>
      <c r="AJ1046" s="13"/>
      <c r="AK1046" s="14"/>
      <c r="AP1046" s="13"/>
      <c r="AQ1046" s="14"/>
      <c r="AT1046" t="str">
        <f>VLOOKUP(A1046,'Repeat TJ List'!A:A,1,FALSE)</f>
        <v>Jace Fry</v>
      </c>
    </row>
    <row r="1047" spans="1:46" ht="13">
      <c r="A1047" s="7" t="s">
        <v>2145</v>
      </c>
      <c r="B1047" s="78" t="str">
        <f t="shared" si="67"/>
        <v>Fu-Te</v>
      </c>
      <c r="C1047" s="78" t="str">
        <f t="shared" si="68"/>
        <v>Ni</v>
      </c>
      <c r="D1047" s="78" t="str">
        <f t="shared" si="69"/>
        <v>nifu</v>
      </c>
      <c r="E1047" s="8">
        <v>41061</v>
      </c>
      <c r="F1047" s="9" t="s">
        <v>87</v>
      </c>
      <c r="G1047" s="9" t="s">
        <v>95</v>
      </c>
      <c r="H1047" s="26" t="s">
        <v>37</v>
      </c>
      <c r="I1047" s="9" t="s">
        <v>53</v>
      </c>
      <c r="J1047" s="32" t="s">
        <v>1310</v>
      </c>
      <c r="K1047" s="26"/>
      <c r="L1047" s="26"/>
      <c r="M1047" s="9">
        <v>29</v>
      </c>
      <c r="N1047" s="26"/>
      <c r="O1047" s="32" t="str">
        <f t="shared" si="66"/>
        <v/>
      </c>
      <c r="P1047" s="9">
        <v>547820</v>
      </c>
      <c r="Q1047" s="9">
        <v>4199</v>
      </c>
      <c r="S1047" s="9">
        <v>0</v>
      </c>
      <c r="T1047" s="12">
        <v>0</v>
      </c>
      <c r="U1047" s="32">
        <v>0</v>
      </c>
      <c r="V1047">
        <f t="shared" si="0"/>
        <v>2012</v>
      </c>
      <c r="W1047">
        <f t="shared" si="1"/>
        <v>6</v>
      </c>
      <c r="X1047">
        <f t="shared" si="2"/>
        <v>1</v>
      </c>
      <c r="AJ1047" s="13"/>
      <c r="AK1047" s="14"/>
      <c r="AP1047" s="13"/>
      <c r="AQ1047" s="14"/>
      <c r="AT1047" t="e">
        <f>VLOOKUP(A1047,'Repeat TJ List'!A:A,1,FALSE)</f>
        <v>#N/A</v>
      </c>
    </row>
    <row r="1048" spans="1:46" ht="13">
      <c r="A1048" s="7" t="s">
        <v>2146</v>
      </c>
      <c r="B1048" s="78" t="str">
        <f t="shared" si="67"/>
        <v>Scott</v>
      </c>
      <c r="C1048" s="78" t="str">
        <f t="shared" si="68"/>
        <v>Barlow</v>
      </c>
      <c r="D1048" s="78" t="str">
        <f t="shared" si="69"/>
        <v>barlosc</v>
      </c>
      <c r="E1048" s="8">
        <v>41061</v>
      </c>
      <c r="F1048" s="9" t="s">
        <v>306</v>
      </c>
      <c r="G1048" s="9" t="s">
        <v>128</v>
      </c>
      <c r="H1048" s="26" t="s">
        <v>37</v>
      </c>
      <c r="I1048" s="9" t="s">
        <v>38</v>
      </c>
      <c r="J1048" s="26" t="s">
        <v>39</v>
      </c>
      <c r="K1048" s="9" t="s">
        <v>45</v>
      </c>
      <c r="L1048" s="9"/>
      <c r="M1048" s="9">
        <v>19</v>
      </c>
      <c r="N1048" s="11">
        <v>41445</v>
      </c>
      <c r="O1048" s="32">
        <f t="shared" si="66"/>
        <v>13</v>
      </c>
      <c r="P1048" s="9">
        <v>605130</v>
      </c>
      <c r="Q1048" s="9">
        <v>14993</v>
      </c>
      <c r="S1048" s="9">
        <v>0</v>
      </c>
      <c r="T1048" s="12">
        <v>0</v>
      </c>
      <c r="U1048" s="32">
        <v>1</v>
      </c>
      <c r="V1048">
        <f t="shared" si="0"/>
        <v>2012</v>
      </c>
      <c r="W1048">
        <f t="shared" si="1"/>
        <v>6</v>
      </c>
      <c r="X1048">
        <f t="shared" si="2"/>
        <v>1</v>
      </c>
      <c r="AJ1048" s="13"/>
      <c r="AK1048" s="14"/>
      <c r="AP1048" s="13"/>
      <c r="AQ1048" s="14"/>
      <c r="AT1048" t="e">
        <f>VLOOKUP(A1048,'Repeat TJ List'!A:A,1,FALSE)</f>
        <v>#N/A</v>
      </c>
    </row>
    <row r="1049" spans="1:46" ht="13">
      <c r="A1049" s="7" t="s">
        <v>2147</v>
      </c>
      <c r="B1049" s="78" t="str">
        <f t="shared" si="67"/>
        <v>Mitch</v>
      </c>
      <c r="C1049" s="78" t="str">
        <f t="shared" si="68"/>
        <v>Conner</v>
      </c>
      <c r="D1049" s="78" t="str">
        <f t="shared" si="69"/>
        <v>connemi</v>
      </c>
      <c r="E1049" s="8">
        <v>41061</v>
      </c>
      <c r="F1049" s="9" t="s">
        <v>127</v>
      </c>
      <c r="G1049" s="9" t="s">
        <v>91</v>
      </c>
      <c r="H1049" s="26" t="s">
        <v>37</v>
      </c>
      <c r="I1049" s="9" t="s">
        <v>38</v>
      </c>
      <c r="J1049" s="26" t="s">
        <v>39</v>
      </c>
      <c r="K1049" s="9" t="s">
        <v>152</v>
      </c>
      <c r="L1049" s="9" t="s">
        <v>59</v>
      </c>
      <c r="M1049" s="9">
        <v>22</v>
      </c>
      <c r="N1049" s="26"/>
      <c r="O1049" s="32" t="str">
        <f t="shared" si="66"/>
        <v/>
      </c>
      <c r="P1049" s="9">
        <v>607502</v>
      </c>
      <c r="Q1049" s="9" t="s">
        <v>2148</v>
      </c>
      <c r="S1049" s="9">
        <v>0</v>
      </c>
      <c r="T1049" s="12">
        <v>0</v>
      </c>
      <c r="U1049" s="32">
        <v>0</v>
      </c>
      <c r="V1049">
        <f t="shared" si="0"/>
        <v>2012</v>
      </c>
      <c r="W1049">
        <f t="shared" si="1"/>
        <v>6</v>
      </c>
      <c r="X1049">
        <f t="shared" si="2"/>
        <v>1</v>
      </c>
      <c r="AJ1049" s="13"/>
      <c r="AK1049" s="14"/>
      <c r="AP1049" s="13"/>
      <c r="AQ1049" s="14"/>
      <c r="AT1049" t="e">
        <f>VLOOKUP(A1049,'Repeat TJ List'!A:A,1,FALSE)</f>
        <v>#N/A</v>
      </c>
    </row>
    <row r="1050" spans="1:46" ht="13">
      <c r="A1050" s="7" t="s">
        <v>2149</v>
      </c>
      <c r="B1050" s="78" t="str">
        <f t="shared" si="67"/>
        <v>Xavier</v>
      </c>
      <c r="C1050" s="78" t="str">
        <f t="shared" si="68"/>
        <v>Macklin</v>
      </c>
      <c r="D1050" s="78" t="str">
        <f t="shared" si="69"/>
        <v>macklxa</v>
      </c>
      <c r="E1050" s="8">
        <v>41061</v>
      </c>
      <c r="F1050" s="9" t="s">
        <v>178</v>
      </c>
      <c r="G1050" s="9" t="s">
        <v>165</v>
      </c>
      <c r="H1050" s="32" t="s">
        <v>131</v>
      </c>
      <c r="I1050" s="9" t="s">
        <v>38</v>
      </c>
      <c r="J1050" s="26" t="s">
        <v>39</v>
      </c>
      <c r="K1050" s="9" t="s">
        <v>152</v>
      </c>
      <c r="L1050" s="9" t="s">
        <v>2150</v>
      </c>
      <c r="M1050" s="9">
        <v>21</v>
      </c>
      <c r="N1050" s="11">
        <v>41442</v>
      </c>
      <c r="O1050" s="32">
        <f t="shared" si="66"/>
        <v>13</v>
      </c>
      <c r="P1050" s="9">
        <v>607284</v>
      </c>
      <c r="Q1050" s="9" t="s">
        <v>2151</v>
      </c>
      <c r="S1050" s="9">
        <v>0</v>
      </c>
      <c r="T1050" s="12">
        <v>0</v>
      </c>
      <c r="U1050" s="32">
        <v>0</v>
      </c>
      <c r="V1050">
        <f t="shared" si="0"/>
        <v>2012</v>
      </c>
      <c r="W1050">
        <f t="shared" si="1"/>
        <v>6</v>
      </c>
      <c r="X1050">
        <f t="shared" si="2"/>
        <v>1</v>
      </c>
      <c r="AJ1050" s="13"/>
      <c r="AK1050" s="14"/>
      <c r="AP1050" s="13"/>
      <c r="AQ1050" s="14"/>
      <c r="AT1050" t="e">
        <f>VLOOKUP(A1050,'Repeat TJ List'!A:A,1,FALSE)</f>
        <v>#N/A</v>
      </c>
    </row>
    <row r="1051" spans="1:46" ht="13">
      <c r="A1051" s="7" t="s">
        <v>2152</v>
      </c>
      <c r="B1051" s="78" t="str">
        <f t="shared" si="67"/>
        <v>Grayson</v>
      </c>
      <c r="C1051" s="78" t="str">
        <f t="shared" si="68"/>
        <v>Garvin</v>
      </c>
      <c r="D1051" s="78" t="str">
        <f t="shared" si="69"/>
        <v>garvigr</v>
      </c>
      <c r="E1051" s="8">
        <v>41061</v>
      </c>
      <c r="F1051" s="9" t="s">
        <v>257</v>
      </c>
      <c r="G1051" s="9" t="s">
        <v>91</v>
      </c>
      <c r="H1051" s="26" t="s">
        <v>37</v>
      </c>
      <c r="I1051" s="9" t="s">
        <v>53</v>
      </c>
      <c r="J1051" s="26" t="s">
        <v>39</v>
      </c>
      <c r="K1051" s="9" t="s">
        <v>203</v>
      </c>
      <c r="L1051" s="9" t="s">
        <v>80</v>
      </c>
      <c r="M1051" s="9">
        <v>22</v>
      </c>
      <c r="N1051" s="11">
        <v>41496</v>
      </c>
      <c r="O1051" s="32">
        <f t="shared" ref="O1051:O1114" si="70">IF(N1051&gt;0,ROUND(((N1051-E1051)/365)*12,0),"")</f>
        <v>14</v>
      </c>
      <c r="P1051" s="9">
        <v>543204</v>
      </c>
      <c r="Q1051" s="9" t="s">
        <v>2153</v>
      </c>
      <c r="S1051" s="9">
        <v>0</v>
      </c>
      <c r="T1051" s="12">
        <v>0</v>
      </c>
      <c r="U1051" s="32">
        <v>1</v>
      </c>
      <c r="V1051">
        <f t="shared" si="0"/>
        <v>2012</v>
      </c>
      <c r="W1051">
        <f t="shared" si="1"/>
        <v>6</v>
      </c>
      <c r="X1051">
        <f t="shared" si="2"/>
        <v>1</v>
      </c>
      <c r="AJ1051" s="13"/>
      <c r="AK1051" s="14"/>
      <c r="AP1051" s="13"/>
      <c r="AQ1051" s="14"/>
      <c r="AT1051" t="e">
        <f>VLOOKUP(A1051,'Repeat TJ List'!A:A,1,FALSE)</f>
        <v>#N/A</v>
      </c>
    </row>
    <row r="1052" spans="1:46" ht="13">
      <c r="A1052" s="7" t="s">
        <v>2154</v>
      </c>
      <c r="B1052" s="78" t="str">
        <f t="shared" si="67"/>
        <v>R.C.</v>
      </c>
      <c r="C1052" s="78" t="str">
        <f t="shared" si="68"/>
        <v>Orlan</v>
      </c>
      <c r="D1052" s="78" t="str">
        <f t="shared" si="69"/>
        <v>orlanr.</v>
      </c>
      <c r="E1052" s="8">
        <v>41061</v>
      </c>
      <c r="F1052" s="9" t="s">
        <v>317</v>
      </c>
      <c r="G1052" s="9" t="s">
        <v>63</v>
      </c>
      <c r="H1052" s="9" t="s">
        <v>37</v>
      </c>
      <c r="I1052" s="9" t="s">
        <v>53</v>
      </c>
      <c r="J1052" s="9" t="s">
        <v>39</v>
      </c>
      <c r="K1052" s="9" t="s">
        <v>302</v>
      </c>
      <c r="L1052" s="9" t="s">
        <v>152</v>
      </c>
      <c r="M1052" s="9">
        <v>21</v>
      </c>
      <c r="N1052" s="11">
        <v>41444</v>
      </c>
      <c r="O1052" s="32">
        <f t="shared" si="70"/>
        <v>13</v>
      </c>
      <c r="P1052" s="9">
        <v>573074</v>
      </c>
      <c r="Q1052" s="9" t="s">
        <v>2155</v>
      </c>
      <c r="R1052" s="7"/>
      <c r="S1052" s="9">
        <v>0</v>
      </c>
      <c r="T1052" s="12">
        <v>0</v>
      </c>
      <c r="U1052" s="32">
        <v>1</v>
      </c>
      <c r="V1052">
        <f t="shared" si="0"/>
        <v>2012</v>
      </c>
      <c r="W1052">
        <f t="shared" si="1"/>
        <v>6</v>
      </c>
      <c r="X1052">
        <f t="shared" si="2"/>
        <v>1</v>
      </c>
      <c r="AJ1052" s="13"/>
      <c r="AK1052" s="14"/>
      <c r="AP1052" s="13"/>
      <c r="AQ1052" s="14"/>
      <c r="AT1052" t="e">
        <f>VLOOKUP(A1052,'Repeat TJ List'!A:A,1,FALSE)</f>
        <v>#N/A</v>
      </c>
    </row>
    <row r="1053" spans="1:46" ht="13">
      <c r="A1053" s="7" t="s">
        <v>477</v>
      </c>
      <c r="B1053" s="78" t="str">
        <f t="shared" si="67"/>
        <v>Blake</v>
      </c>
      <c r="C1053" s="78" t="str">
        <f t="shared" si="68"/>
        <v>Wood</v>
      </c>
      <c r="D1053" s="78" t="str">
        <f t="shared" si="69"/>
        <v>woodbl</v>
      </c>
      <c r="E1053" s="8">
        <v>41054</v>
      </c>
      <c r="F1053" s="9" t="s">
        <v>329</v>
      </c>
      <c r="G1053" s="9" t="s">
        <v>36</v>
      </c>
      <c r="H1053" s="26" t="s">
        <v>37</v>
      </c>
      <c r="I1053" s="9" t="s">
        <v>38</v>
      </c>
      <c r="J1053" s="26" t="s">
        <v>39</v>
      </c>
      <c r="K1053" s="9" t="s">
        <v>203</v>
      </c>
      <c r="L1053" s="9" t="s">
        <v>478</v>
      </c>
      <c r="M1053" s="9">
        <v>26</v>
      </c>
      <c r="N1053" s="11">
        <v>41519</v>
      </c>
      <c r="O1053" s="32">
        <f t="shared" si="70"/>
        <v>15</v>
      </c>
      <c r="P1053" s="9">
        <v>502028</v>
      </c>
      <c r="Q1053" s="9">
        <v>1345</v>
      </c>
      <c r="R1053" s="7" t="s">
        <v>2078</v>
      </c>
      <c r="S1053" s="9">
        <v>151</v>
      </c>
      <c r="T1053" s="12">
        <v>158.667</v>
      </c>
      <c r="U1053" s="32">
        <v>1</v>
      </c>
      <c r="V1053">
        <f t="shared" si="0"/>
        <v>2012</v>
      </c>
      <c r="W1053">
        <f t="shared" si="1"/>
        <v>5</v>
      </c>
      <c r="X1053">
        <f t="shared" si="2"/>
        <v>25</v>
      </c>
      <c r="AJ1053" s="13"/>
      <c r="AK1053" s="14"/>
      <c r="AP1053" s="13"/>
      <c r="AQ1053" s="14"/>
      <c r="AT1053" t="str">
        <f>VLOOKUP(A1053,'Repeat TJ List'!A:A,1,FALSE)</f>
        <v>Blake Wood</v>
      </c>
    </row>
    <row r="1054" spans="1:46" ht="13">
      <c r="A1054" s="7" t="s">
        <v>1819</v>
      </c>
      <c r="B1054" s="78" t="str">
        <f t="shared" si="67"/>
        <v>Cory</v>
      </c>
      <c r="C1054" s="78" t="str">
        <f t="shared" si="68"/>
        <v>Luebke</v>
      </c>
      <c r="D1054" s="78" t="str">
        <f t="shared" si="69"/>
        <v>luebkco</v>
      </c>
      <c r="E1054" s="8">
        <v>41052</v>
      </c>
      <c r="F1054" s="9" t="s">
        <v>48</v>
      </c>
      <c r="G1054" s="9" t="s">
        <v>36</v>
      </c>
      <c r="H1054" s="26" t="s">
        <v>37</v>
      </c>
      <c r="I1054" s="9" t="s">
        <v>53</v>
      </c>
      <c r="J1054" s="26" t="s">
        <v>39</v>
      </c>
      <c r="K1054" s="9" t="s">
        <v>253</v>
      </c>
      <c r="L1054" s="9" t="s">
        <v>404</v>
      </c>
      <c r="M1054" s="9">
        <v>27</v>
      </c>
      <c r="N1054" s="11">
        <v>42467</v>
      </c>
      <c r="O1054" s="32">
        <f t="shared" si="70"/>
        <v>47</v>
      </c>
      <c r="P1054" s="9">
        <v>458537</v>
      </c>
      <c r="Q1054" s="9">
        <v>1984</v>
      </c>
      <c r="R1054" s="7" t="s">
        <v>2078</v>
      </c>
      <c r="S1054" s="9">
        <v>0</v>
      </c>
      <c r="T1054" s="40">
        <v>0</v>
      </c>
      <c r="U1054" s="32">
        <v>0</v>
      </c>
      <c r="V1054">
        <f t="shared" si="0"/>
        <v>2012</v>
      </c>
      <c r="W1054">
        <f t="shared" si="1"/>
        <v>5</v>
      </c>
      <c r="X1054">
        <f t="shared" si="2"/>
        <v>23</v>
      </c>
      <c r="AJ1054" s="13"/>
      <c r="AK1054" s="14"/>
      <c r="AP1054" s="13"/>
      <c r="AQ1054" s="14"/>
      <c r="AT1054" t="str">
        <f>VLOOKUP(A1054,'Repeat TJ List'!A:A,1,FALSE)</f>
        <v>Cory Luebke</v>
      </c>
    </row>
    <row r="1055" spans="1:46" ht="13">
      <c r="A1055" s="7" t="s">
        <v>2156</v>
      </c>
      <c r="B1055" s="78" t="str">
        <f t="shared" si="67"/>
        <v>Josh</v>
      </c>
      <c r="C1055" s="78" t="str">
        <f t="shared" si="68"/>
        <v>Conway</v>
      </c>
      <c r="D1055" s="78" t="str">
        <f t="shared" si="69"/>
        <v>conwajo</v>
      </c>
      <c r="E1055" s="8">
        <v>41044</v>
      </c>
      <c r="F1055" s="9" t="s">
        <v>164</v>
      </c>
      <c r="G1055" s="9" t="s">
        <v>63</v>
      </c>
      <c r="H1055" s="26" t="s">
        <v>37</v>
      </c>
      <c r="I1055" s="9" t="s">
        <v>38</v>
      </c>
      <c r="J1055" s="26" t="s">
        <v>39</v>
      </c>
      <c r="K1055" s="9" t="s">
        <v>285</v>
      </c>
      <c r="L1055" s="9" t="s">
        <v>1156</v>
      </c>
      <c r="M1055" s="9">
        <v>21</v>
      </c>
      <c r="N1055" s="11">
        <v>41397</v>
      </c>
      <c r="O1055" s="32">
        <f t="shared" si="70"/>
        <v>12</v>
      </c>
      <c r="P1055" s="9">
        <v>572781</v>
      </c>
      <c r="Q1055" s="9" t="s">
        <v>2157</v>
      </c>
      <c r="S1055" s="9">
        <v>0</v>
      </c>
      <c r="T1055" s="12">
        <v>0</v>
      </c>
      <c r="U1055" s="32">
        <v>1</v>
      </c>
      <c r="V1055">
        <f t="shared" si="0"/>
        <v>2012</v>
      </c>
      <c r="W1055">
        <f t="shared" si="1"/>
        <v>5</v>
      </c>
      <c r="X1055">
        <f t="shared" si="2"/>
        <v>15</v>
      </c>
      <c r="AJ1055" s="13"/>
      <c r="AK1055" s="14"/>
      <c r="AP1055" s="13"/>
      <c r="AQ1055" s="14"/>
      <c r="AT1055" t="e">
        <f>VLOOKUP(A1055,'Repeat TJ List'!A:A,1,FALSE)</f>
        <v>#N/A</v>
      </c>
    </row>
    <row r="1056" spans="1:46" ht="13">
      <c r="A1056" s="7" t="s">
        <v>2158</v>
      </c>
      <c r="B1056" s="78" t="str">
        <f t="shared" si="67"/>
        <v>Tsuyoshi</v>
      </c>
      <c r="C1056" s="78" t="str">
        <f t="shared" si="68"/>
        <v>Wada</v>
      </c>
      <c r="D1056" s="78" t="str">
        <f t="shared" si="69"/>
        <v>wadats</v>
      </c>
      <c r="E1056" s="8">
        <v>41040</v>
      </c>
      <c r="F1056" s="9" t="s">
        <v>52</v>
      </c>
      <c r="G1056" s="9" t="s">
        <v>95</v>
      </c>
      <c r="H1056" s="26" t="s">
        <v>37</v>
      </c>
      <c r="I1056" s="9" t="s">
        <v>53</v>
      </c>
      <c r="J1056" s="32" t="s">
        <v>384</v>
      </c>
      <c r="K1056" s="9" t="s">
        <v>2159</v>
      </c>
      <c r="L1056" s="26"/>
      <c r="M1056" s="9">
        <v>31</v>
      </c>
      <c r="N1056" s="11">
        <v>41410</v>
      </c>
      <c r="O1056" s="32">
        <f t="shared" si="70"/>
        <v>12</v>
      </c>
      <c r="P1056" s="9">
        <v>493159</v>
      </c>
      <c r="Q1056" s="9">
        <v>13046</v>
      </c>
      <c r="S1056" s="9">
        <v>21</v>
      </c>
      <c r="T1056" s="12">
        <v>101.667</v>
      </c>
      <c r="U1056" s="9">
        <v>0</v>
      </c>
      <c r="V1056">
        <f t="shared" si="0"/>
        <v>2012</v>
      </c>
      <c r="W1056">
        <f t="shared" si="1"/>
        <v>5</v>
      </c>
      <c r="X1056">
        <f t="shared" si="2"/>
        <v>11</v>
      </c>
      <c r="AJ1056" s="13"/>
      <c r="AK1056" s="14"/>
      <c r="AP1056" s="13"/>
      <c r="AQ1056" s="14"/>
      <c r="AT1056" t="e">
        <f>VLOOKUP(A1056,'Repeat TJ List'!A:A,1,FALSE)</f>
        <v>#N/A</v>
      </c>
    </row>
    <row r="1057" spans="1:46" ht="13">
      <c r="A1057" s="7" t="s">
        <v>2160</v>
      </c>
      <c r="B1057" s="78" t="str">
        <f t="shared" si="67"/>
        <v>Austin</v>
      </c>
      <c r="C1057" s="78" t="str">
        <f t="shared" si="68"/>
        <v>Ross</v>
      </c>
      <c r="D1057" s="78" t="str">
        <f t="shared" si="69"/>
        <v>rossau</v>
      </c>
      <c r="E1057" s="8">
        <v>41039</v>
      </c>
      <c r="F1057" s="9" t="s">
        <v>127</v>
      </c>
      <c r="G1057" s="9" t="s">
        <v>91</v>
      </c>
      <c r="H1057" s="26" t="s">
        <v>37</v>
      </c>
      <c r="I1057" s="9" t="s">
        <v>38</v>
      </c>
      <c r="J1057" s="26" t="s">
        <v>39</v>
      </c>
      <c r="K1057" s="9" t="s">
        <v>575</v>
      </c>
      <c r="L1057" s="9" t="s">
        <v>872</v>
      </c>
      <c r="M1057" s="9">
        <v>23</v>
      </c>
      <c r="N1057" s="11">
        <v>41734</v>
      </c>
      <c r="O1057" s="32">
        <f t="shared" si="70"/>
        <v>23</v>
      </c>
      <c r="P1057" s="9">
        <v>592697</v>
      </c>
      <c r="Q1057" s="9" t="s">
        <v>2161</v>
      </c>
      <c r="S1057" s="9">
        <v>0</v>
      </c>
      <c r="T1057" s="12">
        <v>0</v>
      </c>
      <c r="U1057" s="32">
        <v>1</v>
      </c>
      <c r="V1057">
        <f t="shared" si="0"/>
        <v>2012</v>
      </c>
      <c r="W1057">
        <f t="shared" si="1"/>
        <v>5</v>
      </c>
      <c r="X1057">
        <f t="shared" si="2"/>
        <v>10</v>
      </c>
      <c r="AJ1057" s="13"/>
      <c r="AK1057" s="14"/>
      <c r="AP1057" s="13"/>
      <c r="AQ1057" s="14"/>
      <c r="AT1057" t="e">
        <f>VLOOKUP(A1057,'Repeat TJ List'!A:A,1,FALSE)</f>
        <v>#N/A</v>
      </c>
    </row>
    <row r="1058" spans="1:46" ht="13">
      <c r="A1058" s="7" t="s">
        <v>1950</v>
      </c>
      <c r="B1058" s="78" t="str">
        <f t="shared" si="67"/>
        <v>Alfredo</v>
      </c>
      <c r="C1058" s="78" t="str">
        <f t="shared" si="68"/>
        <v>Silverio</v>
      </c>
      <c r="D1058" s="78" t="str">
        <f t="shared" si="69"/>
        <v>silveal</v>
      </c>
      <c r="E1058" s="8">
        <v>41038</v>
      </c>
      <c r="F1058" s="9" t="s">
        <v>306</v>
      </c>
      <c r="G1058" s="9" t="s">
        <v>84</v>
      </c>
      <c r="H1058" s="32" t="s">
        <v>131</v>
      </c>
      <c r="I1058" s="9" t="s">
        <v>38</v>
      </c>
      <c r="J1058" s="9" t="s">
        <v>108</v>
      </c>
      <c r="K1058" s="26"/>
      <c r="L1058" s="26"/>
      <c r="M1058" s="9">
        <v>25</v>
      </c>
      <c r="N1058" s="11">
        <v>41732</v>
      </c>
      <c r="O1058" s="32">
        <f t="shared" si="70"/>
        <v>23</v>
      </c>
      <c r="P1058" s="9">
        <v>492728</v>
      </c>
      <c r="Q1058" s="9" t="s">
        <v>1951</v>
      </c>
      <c r="S1058" s="9">
        <v>0</v>
      </c>
      <c r="T1058" s="12">
        <v>0</v>
      </c>
      <c r="U1058" s="32">
        <v>0</v>
      </c>
      <c r="V1058">
        <f t="shared" si="0"/>
        <v>2012</v>
      </c>
      <c r="W1058">
        <f t="shared" si="1"/>
        <v>5</v>
      </c>
      <c r="X1058">
        <f t="shared" si="2"/>
        <v>9</v>
      </c>
      <c r="AJ1058" s="13"/>
      <c r="AK1058" s="14"/>
      <c r="AP1058" s="13"/>
      <c r="AQ1058" s="14"/>
      <c r="AT1058" t="str">
        <f>VLOOKUP(A1058,'Repeat TJ List'!A:A,1,FALSE)</f>
        <v>Alfredo Silverio</v>
      </c>
    </row>
    <row r="1059" spans="1:46" ht="13">
      <c r="A1059" s="7" t="s">
        <v>2162</v>
      </c>
      <c r="B1059" s="78" t="str">
        <f t="shared" si="67"/>
        <v>George</v>
      </c>
      <c r="C1059" s="78" t="str">
        <f t="shared" si="68"/>
        <v>Sherrill</v>
      </c>
      <c r="D1059" s="78" t="str">
        <f t="shared" si="69"/>
        <v>sherrge</v>
      </c>
      <c r="E1059" s="8">
        <v>41033</v>
      </c>
      <c r="F1059" s="9" t="s">
        <v>100</v>
      </c>
      <c r="G1059" s="9" t="s">
        <v>36</v>
      </c>
      <c r="H1059" s="26" t="s">
        <v>37</v>
      </c>
      <c r="I1059" s="9" t="s">
        <v>53</v>
      </c>
      <c r="J1059" s="26" t="s">
        <v>39</v>
      </c>
      <c r="K1059" s="9" t="s">
        <v>312</v>
      </c>
      <c r="L1059" s="9" t="s">
        <v>1901</v>
      </c>
      <c r="M1059" s="9">
        <v>35</v>
      </c>
      <c r="N1059" s="26"/>
      <c r="O1059" s="32" t="str">
        <f t="shared" si="70"/>
        <v/>
      </c>
      <c r="P1059" s="9">
        <v>430941</v>
      </c>
      <c r="Q1059" s="9">
        <v>6291</v>
      </c>
      <c r="R1059" s="7" t="s">
        <v>2078</v>
      </c>
      <c r="S1059" s="9">
        <v>0</v>
      </c>
      <c r="T1059" s="40">
        <v>0</v>
      </c>
      <c r="U1059" s="32">
        <v>0</v>
      </c>
      <c r="V1059">
        <f t="shared" si="0"/>
        <v>2012</v>
      </c>
      <c r="W1059">
        <f t="shared" si="1"/>
        <v>5</v>
      </c>
      <c r="X1059">
        <f t="shared" si="2"/>
        <v>4</v>
      </c>
      <c r="AJ1059" s="13"/>
      <c r="AK1059" s="14"/>
      <c r="AP1059" s="13"/>
      <c r="AQ1059" s="14"/>
      <c r="AT1059" t="e">
        <f>VLOOKUP(A1059,'Repeat TJ List'!A:A,1,FALSE)</f>
        <v>#N/A</v>
      </c>
    </row>
    <row r="1060" spans="1:46" ht="13">
      <c r="A1060" s="7" t="s">
        <v>2163</v>
      </c>
      <c r="B1060" s="78" t="str">
        <f t="shared" si="67"/>
        <v>Mike</v>
      </c>
      <c r="C1060" s="78" t="str">
        <f t="shared" si="68"/>
        <v>Pelfrey</v>
      </c>
      <c r="D1060" s="78" t="str">
        <f t="shared" si="69"/>
        <v>pelfrmi</v>
      </c>
      <c r="E1060" s="8">
        <v>41030</v>
      </c>
      <c r="F1060" s="9" t="s">
        <v>70</v>
      </c>
      <c r="G1060" s="9" t="s">
        <v>36</v>
      </c>
      <c r="H1060" s="26" t="s">
        <v>37</v>
      </c>
      <c r="I1060" s="9" t="s">
        <v>38</v>
      </c>
      <c r="J1060" s="26" t="s">
        <v>39</v>
      </c>
      <c r="K1060" s="9" t="s">
        <v>253</v>
      </c>
      <c r="L1060" s="9" t="s">
        <v>208</v>
      </c>
      <c r="M1060" s="9">
        <v>28</v>
      </c>
      <c r="N1060" s="11">
        <v>41368</v>
      </c>
      <c r="O1060" s="32">
        <f t="shared" si="70"/>
        <v>11</v>
      </c>
      <c r="P1060" s="9">
        <v>460059</v>
      </c>
      <c r="Q1060" s="9">
        <v>5203</v>
      </c>
      <c r="R1060" s="7" t="s">
        <v>139</v>
      </c>
      <c r="S1060" s="9">
        <v>88</v>
      </c>
      <c r="T1060" s="12">
        <v>460</v>
      </c>
      <c r="U1060" s="9">
        <v>0</v>
      </c>
      <c r="V1060">
        <f t="shared" si="0"/>
        <v>2012</v>
      </c>
      <c r="W1060">
        <f t="shared" si="1"/>
        <v>5</v>
      </c>
      <c r="X1060">
        <f t="shared" si="2"/>
        <v>1</v>
      </c>
      <c r="Y1060" s="7"/>
      <c r="Z1060" s="7"/>
      <c r="AA1060" s="7"/>
      <c r="AB1060" s="7"/>
      <c r="AC1060" s="15">
        <v>41368</v>
      </c>
      <c r="AD1060" s="7"/>
      <c r="AE1060" s="7"/>
      <c r="AF1060" s="7"/>
      <c r="AG1060" s="7"/>
      <c r="AH1060" s="7">
        <v>3</v>
      </c>
      <c r="AI1060" s="7">
        <v>3</v>
      </c>
      <c r="AJ1060" s="45">
        <v>19.667000000000002</v>
      </c>
      <c r="AK1060" s="46">
        <v>0.106</v>
      </c>
      <c r="AL1060" s="7">
        <v>61</v>
      </c>
      <c r="AM1060" s="7">
        <v>61</v>
      </c>
      <c r="AN1060" s="7">
        <v>29</v>
      </c>
      <c r="AO1060" s="7">
        <v>29</v>
      </c>
      <c r="AP1060" s="45">
        <v>152.667</v>
      </c>
      <c r="AQ1060" s="46">
        <v>7.0999999999999994E-2</v>
      </c>
      <c r="AR1060" s="7">
        <v>129</v>
      </c>
      <c r="AS1060" s="7">
        <v>102</v>
      </c>
      <c r="AT1060" t="e">
        <f>VLOOKUP(A1060,'Repeat TJ List'!A:A,1,FALSE)</f>
        <v>#N/A</v>
      </c>
    </row>
    <row r="1061" spans="1:46" ht="13">
      <c r="A1061" s="7" t="s">
        <v>2164</v>
      </c>
      <c r="B1061" s="78" t="str">
        <f t="shared" si="67"/>
        <v>Joe</v>
      </c>
      <c r="C1061" s="78" t="str">
        <f t="shared" si="68"/>
        <v>Beimel</v>
      </c>
      <c r="D1061" s="78" t="str">
        <f t="shared" si="69"/>
        <v>beimejo</v>
      </c>
      <c r="E1061" s="8">
        <v>41030</v>
      </c>
      <c r="F1061" s="9" t="s">
        <v>176</v>
      </c>
      <c r="G1061" s="9" t="s">
        <v>36</v>
      </c>
      <c r="H1061" s="26" t="s">
        <v>37</v>
      </c>
      <c r="I1061" s="9" t="s">
        <v>53</v>
      </c>
      <c r="J1061" s="26" t="s">
        <v>39</v>
      </c>
      <c r="K1061" s="9" t="s">
        <v>110</v>
      </c>
      <c r="L1061" s="9" t="s">
        <v>2165</v>
      </c>
      <c r="M1061" s="9">
        <v>35</v>
      </c>
      <c r="N1061" s="11">
        <v>41730</v>
      </c>
      <c r="O1061" s="32">
        <f t="shared" si="70"/>
        <v>23</v>
      </c>
      <c r="P1061" s="9">
        <v>346847</v>
      </c>
      <c r="Q1061" s="9">
        <v>979</v>
      </c>
      <c r="R1061" s="7" t="s">
        <v>139</v>
      </c>
      <c r="S1061" s="9">
        <v>109</v>
      </c>
      <c r="T1061" s="12">
        <v>92.332999999999998</v>
      </c>
      <c r="U1061" s="9">
        <v>0</v>
      </c>
      <c r="V1061">
        <f t="shared" si="0"/>
        <v>2012</v>
      </c>
      <c r="W1061">
        <f t="shared" si="1"/>
        <v>5</v>
      </c>
      <c r="X1061">
        <f t="shared" si="2"/>
        <v>1</v>
      </c>
      <c r="AJ1061" s="13"/>
      <c r="AK1061" s="14"/>
      <c r="AP1061" s="13"/>
      <c r="AQ1061" s="14"/>
      <c r="AT1061" t="e">
        <f>VLOOKUP(A1061,'Repeat TJ List'!A:A,1,FALSE)</f>
        <v>#N/A</v>
      </c>
    </row>
    <row r="1062" spans="1:46" ht="13">
      <c r="A1062" s="7" t="s">
        <v>2166</v>
      </c>
      <c r="B1062" s="78" t="str">
        <f t="shared" si="67"/>
        <v>C.C.</v>
      </c>
      <c r="C1062" s="78" t="str">
        <f t="shared" si="68"/>
        <v>Lee</v>
      </c>
      <c r="D1062" s="78" t="str">
        <f t="shared" si="69"/>
        <v>leec.</v>
      </c>
      <c r="E1062" s="8">
        <v>41030</v>
      </c>
      <c r="F1062" s="9" t="s">
        <v>234</v>
      </c>
      <c r="G1062" s="9" t="s">
        <v>95</v>
      </c>
      <c r="H1062" s="26" t="s">
        <v>37</v>
      </c>
      <c r="I1062" s="9" t="s">
        <v>38</v>
      </c>
      <c r="J1062" s="32" t="s">
        <v>1310</v>
      </c>
      <c r="K1062" s="26"/>
      <c r="L1062" s="26"/>
      <c r="M1062" s="9">
        <v>25</v>
      </c>
      <c r="N1062" s="11">
        <v>41451</v>
      </c>
      <c r="O1062" s="32">
        <f t="shared" si="70"/>
        <v>14</v>
      </c>
      <c r="P1062" s="9">
        <v>547348</v>
      </c>
      <c r="Q1062" s="9">
        <v>5177</v>
      </c>
      <c r="S1062" s="9">
        <v>47</v>
      </c>
      <c r="T1062" s="12">
        <v>34</v>
      </c>
      <c r="U1062" s="9">
        <v>0</v>
      </c>
      <c r="V1062">
        <f t="shared" si="0"/>
        <v>2012</v>
      </c>
      <c r="W1062">
        <f t="shared" si="1"/>
        <v>5</v>
      </c>
      <c r="X1062">
        <f t="shared" si="2"/>
        <v>1</v>
      </c>
      <c r="AJ1062" s="13"/>
      <c r="AK1062" s="14"/>
      <c r="AP1062" s="13"/>
      <c r="AQ1062" s="14"/>
      <c r="AT1062" t="e">
        <f>VLOOKUP(A1062,'Repeat TJ List'!A:A,1,FALSE)</f>
        <v>#N/A</v>
      </c>
    </row>
    <row r="1063" spans="1:46" ht="13">
      <c r="A1063" s="7" t="s">
        <v>2167</v>
      </c>
      <c r="B1063" s="78" t="str">
        <f t="shared" si="67"/>
        <v>Cody</v>
      </c>
      <c r="C1063" s="78" t="str">
        <f t="shared" si="68"/>
        <v>Scarpetta</v>
      </c>
      <c r="D1063" s="78" t="str">
        <f t="shared" si="69"/>
        <v>scarpco</v>
      </c>
      <c r="E1063" s="8">
        <v>41030</v>
      </c>
      <c r="F1063" s="9" t="s">
        <v>127</v>
      </c>
      <c r="G1063" s="9" t="s">
        <v>84</v>
      </c>
      <c r="H1063" s="26" t="s">
        <v>37</v>
      </c>
      <c r="I1063" s="9" t="s">
        <v>38</v>
      </c>
      <c r="J1063" s="26" t="s">
        <v>39</v>
      </c>
      <c r="K1063" s="9" t="s">
        <v>141</v>
      </c>
      <c r="L1063" s="9"/>
      <c r="M1063" s="9">
        <v>23</v>
      </c>
      <c r="N1063" s="11"/>
      <c r="O1063" s="32" t="str">
        <f t="shared" si="70"/>
        <v/>
      </c>
      <c r="P1063" s="9">
        <v>519255</v>
      </c>
      <c r="Q1063" s="9" t="s">
        <v>2168</v>
      </c>
      <c r="S1063" s="9">
        <v>0</v>
      </c>
      <c r="T1063" s="12">
        <v>0</v>
      </c>
      <c r="U1063" s="9">
        <v>0</v>
      </c>
      <c r="V1063">
        <f t="shared" si="0"/>
        <v>2012</v>
      </c>
      <c r="W1063">
        <f t="shared" si="1"/>
        <v>5</v>
      </c>
      <c r="X1063">
        <f t="shared" si="2"/>
        <v>1</v>
      </c>
      <c r="AJ1063" s="13"/>
      <c r="AK1063" s="14"/>
      <c r="AP1063" s="13"/>
      <c r="AQ1063" s="14"/>
      <c r="AT1063" t="e">
        <f>VLOOKUP(A1063,'Repeat TJ List'!A:A,1,FALSE)</f>
        <v>#N/A</v>
      </c>
    </row>
    <row r="1064" spans="1:46" ht="13">
      <c r="A1064" s="7" t="s">
        <v>2169</v>
      </c>
      <c r="B1064" s="78" t="str">
        <f t="shared" si="67"/>
        <v>Jordan</v>
      </c>
      <c r="C1064" s="78" t="str">
        <f t="shared" si="68"/>
        <v>Ellis</v>
      </c>
      <c r="D1064" s="78" t="str">
        <f t="shared" si="69"/>
        <v>ellisjo</v>
      </c>
      <c r="E1064" s="8">
        <v>41030</v>
      </c>
      <c r="F1064" s="9" t="s">
        <v>124</v>
      </c>
      <c r="G1064" s="9" t="s">
        <v>84</v>
      </c>
      <c r="H1064" s="9" t="s">
        <v>37</v>
      </c>
      <c r="I1064" s="9" t="s">
        <v>38</v>
      </c>
      <c r="J1064" s="9" t="s">
        <v>39</v>
      </c>
      <c r="K1064" s="9" t="s">
        <v>45</v>
      </c>
      <c r="L1064" s="9" t="s">
        <v>111</v>
      </c>
      <c r="M1064" s="9">
        <v>25</v>
      </c>
      <c r="N1064" s="11"/>
      <c r="O1064" s="32" t="str">
        <f t="shared" si="70"/>
        <v/>
      </c>
      <c r="P1064" s="9">
        <v>446421</v>
      </c>
      <c r="Q1064" s="9" t="s">
        <v>2170</v>
      </c>
      <c r="S1064" s="9">
        <v>0</v>
      </c>
      <c r="T1064" s="12">
        <v>0</v>
      </c>
      <c r="U1064" s="32">
        <v>0</v>
      </c>
      <c r="V1064">
        <f t="shared" si="0"/>
        <v>2012</v>
      </c>
      <c r="W1064">
        <f t="shared" si="1"/>
        <v>5</v>
      </c>
      <c r="X1064">
        <f t="shared" si="2"/>
        <v>1</v>
      </c>
      <c r="AJ1064" s="13"/>
      <c r="AK1064" s="14"/>
      <c r="AP1064" s="13"/>
      <c r="AQ1064" s="14"/>
      <c r="AT1064" t="str">
        <f>VLOOKUP(A1064,'Repeat TJ List'!A:A,1,FALSE)</f>
        <v>Jordan Ellis</v>
      </c>
    </row>
    <row r="1065" spans="1:46" ht="13">
      <c r="A1065" s="7" t="s">
        <v>2171</v>
      </c>
      <c r="B1065" s="78" t="str">
        <f t="shared" si="67"/>
        <v>A.J.</v>
      </c>
      <c r="C1065" s="78" t="str">
        <f t="shared" si="68"/>
        <v>Jimenez</v>
      </c>
      <c r="D1065" s="78" t="str">
        <f t="shared" si="69"/>
        <v>jimena.</v>
      </c>
      <c r="E1065" s="8">
        <v>41030</v>
      </c>
      <c r="F1065" s="9" t="s">
        <v>114</v>
      </c>
      <c r="G1065" s="9" t="s">
        <v>84</v>
      </c>
      <c r="H1065" s="32" t="s">
        <v>330</v>
      </c>
      <c r="I1065" s="9" t="s">
        <v>38</v>
      </c>
      <c r="J1065" s="9" t="s">
        <v>144</v>
      </c>
      <c r="K1065" s="26"/>
      <c r="L1065" s="26"/>
      <c r="M1065" s="9">
        <v>22</v>
      </c>
      <c r="N1065" s="11">
        <v>41436</v>
      </c>
      <c r="O1065" s="32">
        <f t="shared" si="70"/>
        <v>13</v>
      </c>
      <c r="P1065" s="9">
        <v>543362</v>
      </c>
      <c r="Q1065" s="9">
        <v>7077</v>
      </c>
      <c r="S1065" s="9">
        <v>7</v>
      </c>
      <c r="T1065" s="12">
        <v>13</v>
      </c>
      <c r="U1065" s="32">
        <v>1</v>
      </c>
      <c r="V1065">
        <f t="shared" si="0"/>
        <v>2012</v>
      </c>
      <c r="W1065">
        <f t="shared" si="1"/>
        <v>5</v>
      </c>
      <c r="X1065">
        <f t="shared" si="2"/>
        <v>1</v>
      </c>
      <c r="AJ1065" s="13"/>
      <c r="AK1065" s="14"/>
      <c r="AP1065" s="13"/>
      <c r="AQ1065" s="14"/>
      <c r="AT1065" t="e">
        <f>VLOOKUP(A1065,'Repeat TJ List'!A:A,1,FALSE)</f>
        <v>#N/A</v>
      </c>
    </row>
    <row r="1066" spans="1:46" ht="13">
      <c r="A1066" s="7" t="s">
        <v>2172</v>
      </c>
      <c r="B1066" s="78" t="str">
        <f t="shared" si="67"/>
        <v>Diego</v>
      </c>
      <c r="C1066" s="78" t="str">
        <f t="shared" si="68"/>
        <v>Moreno</v>
      </c>
      <c r="D1066" s="78" t="str">
        <f t="shared" si="69"/>
        <v>morendi</v>
      </c>
      <c r="E1066" s="8">
        <v>41026</v>
      </c>
      <c r="F1066" s="9" t="s">
        <v>176</v>
      </c>
      <c r="G1066" s="9" t="s">
        <v>91</v>
      </c>
      <c r="H1066" s="9" t="s">
        <v>37</v>
      </c>
      <c r="I1066" s="9" t="s">
        <v>38</v>
      </c>
      <c r="J1066" s="9" t="s">
        <v>150</v>
      </c>
      <c r="K1066" s="9"/>
      <c r="L1066" s="9"/>
      <c r="M1066" s="9">
        <v>24</v>
      </c>
      <c r="N1066" s="11">
        <v>41428</v>
      </c>
      <c r="O1066" s="32">
        <f t="shared" si="70"/>
        <v>13</v>
      </c>
      <c r="P1066" s="9">
        <v>514981</v>
      </c>
      <c r="Q1066" s="9">
        <v>6238</v>
      </c>
      <c r="S1066" s="9">
        <v>9</v>
      </c>
      <c r="T1066" s="12">
        <v>16</v>
      </c>
      <c r="U1066" s="32">
        <v>1</v>
      </c>
      <c r="V1066">
        <f t="shared" si="0"/>
        <v>2012</v>
      </c>
      <c r="W1066">
        <f t="shared" si="1"/>
        <v>4</v>
      </c>
      <c r="X1066">
        <f t="shared" si="2"/>
        <v>27</v>
      </c>
      <c r="Y1066" s="7"/>
      <c r="Z1066" s="7"/>
      <c r="AA1066" s="7"/>
      <c r="AB1066" s="7"/>
      <c r="AC1066" s="7"/>
      <c r="AD1066" s="7"/>
      <c r="AE1066" s="7"/>
      <c r="AF1066" s="7"/>
      <c r="AG1066" s="7"/>
      <c r="AH1066" s="7"/>
      <c r="AI1066" s="7"/>
      <c r="AJ1066" s="45"/>
      <c r="AK1066" s="46"/>
      <c r="AL1066" s="7"/>
      <c r="AM1066" s="7"/>
      <c r="AN1066" s="7"/>
      <c r="AO1066" s="7"/>
      <c r="AP1066" s="45"/>
      <c r="AQ1066" s="46"/>
      <c r="AR1066" s="7"/>
      <c r="AS1066" s="7"/>
      <c r="AT1066" t="e">
        <f>VLOOKUP(A1066,'Repeat TJ List'!A:A,1,FALSE)</f>
        <v>#N/A</v>
      </c>
    </row>
    <row r="1067" spans="1:46" ht="13">
      <c r="A1067" s="7" t="s">
        <v>2173</v>
      </c>
      <c r="B1067" s="78" t="str">
        <f t="shared" si="67"/>
        <v>Jeremy</v>
      </c>
      <c r="C1067" s="78" t="str">
        <f t="shared" si="68"/>
        <v>Bonderman</v>
      </c>
      <c r="D1067" s="78" t="str">
        <f t="shared" si="69"/>
        <v>bondeje</v>
      </c>
      <c r="E1067" s="8">
        <v>41023</v>
      </c>
      <c r="F1067" s="9" t="s">
        <v>87</v>
      </c>
      <c r="G1067" s="9" t="s">
        <v>36</v>
      </c>
      <c r="H1067" s="26" t="s">
        <v>37</v>
      </c>
      <c r="I1067" s="9" t="s">
        <v>38</v>
      </c>
      <c r="J1067" s="26" t="s">
        <v>39</v>
      </c>
      <c r="K1067" s="9" t="s">
        <v>74</v>
      </c>
      <c r="L1067" s="9"/>
      <c r="M1067" s="9">
        <v>29</v>
      </c>
      <c r="N1067" s="11">
        <v>41427</v>
      </c>
      <c r="O1067" s="32">
        <f t="shared" si="70"/>
        <v>13</v>
      </c>
      <c r="P1067" s="9">
        <v>425827</v>
      </c>
      <c r="Q1067" s="9">
        <v>1667</v>
      </c>
      <c r="S1067" s="9">
        <v>18</v>
      </c>
      <c r="T1067" s="40">
        <v>55</v>
      </c>
      <c r="U1067" s="32">
        <v>0</v>
      </c>
      <c r="V1067">
        <f t="shared" si="0"/>
        <v>2012</v>
      </c>
      <c r="W1067">
        <f t="shared" si="1"/>
        <v>4</v>
      </c>
      <c r="X1067">
        <f t="shared" si="2"/>
        <v>24</v>
      </c>
      <c r="Y1067" s="7"/>
      <c r="Z1067" s="7"/>
      <c r="AA1067" s="7"/>
      <c r="AB1067" s="7"/>
      <c r="AC1067" s="15">
        <v>41370</v>
      </c>
      <c r="AD1067" s="7"/>
      <c r="AE1067" s="7"/>
      <c r="AF1067" s="7"/>
      <c r="AG1067" s="7"/>
      <c r="AH1067" s="7">
        <v>30</v>
      </c>
      <c r="AI1067" s="7">
        <v>29</v>
      </c>
      <c r="AJ1067" s="45">
        <v>171</v>
      </c>
      <c r="AK1067" s="46">
        <v>6.9000000000000006E-2</v>
      </c>
      <c r="AL1067" s="7">
        <v>131</v>
      </c>
      <c r="AM1067" s="7">
        <v>118</v>
      </c>
      <c r="AN1067" s="7">
        <v>18</v>
      </c>
      <c r="AO1067" s="7">
        <v>7</v>
      </c>
      <c r="AP1067" s="45">
        <v>55</v>
      </c>
      <c r="AQ1067" s="46">
        <v>0.02</v>
      </c>
      <c r="AR1067" s="7">
        <v>137</v>
      </c>
      <c r="AS1067" s="7">
        <v>131</v>
      </c>
      <c r="AT1067" t="e">
        <f>VLOOKUP(A1067,'Repeat TJ List'!A:A,1,FALSE)</f>
        <v>#N/A</v>
      </c>
    </row>
    <row r="1068" spans="1:46" ht="13">
      <c r="A1068" s="7" t="s">
        <v>2174</v>
      </c>
      <c r="B1068" s="78" t="str">
        <f t="shared" si="67"/>
        <v>Brian</v>
      </c>
      <c r="C1068" s="78" t="str">
        <f t="shared" si="68"/>
        <v>Wilson</v>
      </c>
      <c r="D1068" s="78" t="str">
        <f t="shared" si="69"/>
        <v>wilsobr</v>
      </c>
      <c r="E1068" s="8">
        <v>41018</v>
      </c>
      <c r="F1068" s="9" t="s">
        <v>78</v>
      </c>
      <c r="G1068" s="9" t="s">
        <v>36</v>
      </c>
      <c r="H1068" s="26" t="s">
        <v>37</v>
      </c>
      <c r="I1068" s="9" t="s">
        <v>38</v>
      </c>
      <c r="J1068" s="26" t="s">
        <v>39</v>
      </c>
      <c r="K1068" s="9" t="s">
        <v>998</v>
      </c>
      <c r="L1068" s="9" t="s">
        <v>872</v>
      </c>
      <c r="M1068" s="9">
        <v>30</v>
      </c>
      <c r="N1068" s="11">
        <v>41508</v>
      </c>
      <c r="O1068" s="32">
        <f t="shared" si="70"/>
        <v>16</v>
      </c>
      <c r="P1068" s="9">
        <v>451216</v>
      </c>
      <c r="Q1068" s="9">
        <v>6485</v>
      </c>
      <c r="R1068" s="7" t="s">
        <v>139</v>
      </c>
      <c r="S1068" s="9">
        <v>79</v>
      </c>
      <c r="T1068" s="40">
        <v>62</v>
      </c>
      <c r="U1068" s="9">
        <v>0</v>
      </c>
      <c r="V1068">
        <f t="shared" si="0"/>
        <v>2012</v>
      </c>
      <c r="W1068">
        <f t="shared" si="1"/>
        <v>4</v>
      </c>
      <c r="X1068">
        <f t="shared" si="2"/>
        <v>19</v>
      </c>
      <c r="AJ1068" s="13"/>
      <c r="AK1068" s="14"/>
      <c r="AP1068" s="13"/>
      <c r="AQ1068" s="14"/>
      <c r="AT1068" t="str">
        <f>VLOOKUP(A1068,'Repeat TJ List'!A:A,1,FALSE)</f>
        <v>Brian Wilson</v>
      </c>
    </row>
    <row r="1069" spans="1:46" ht="13">
      <c r="A1069" s="16" t="s">
        <v>2175</v>
      </c>
      <c r="B1069" s="78" t="str">
        <f t="shared" si="67"/>
        <v>Justin</v>
      </c>
      <c r="C1069" s="78" t="str">
        <f t="shared" si="68"/>
        <v>Miller</v>
      </c>
      <c r="D1069" s="78" t="str">
        <f t="shared" si="69"/>
        <v>milleju</v>
      </c>
      <c r="E1069" s="29">
        <v>41017</v>
      </c>
      <c r="F1069" s="18" t="s">
        <v>211</v>
      </c>
      <c r="G1069" s="18" t="s">
        <v>84</v>
      </c>
      <c r="H1069" s="48" t="s">
        <v>37</v>
      </c>
      <c r="I1069" s="18" t="s">
        <v>38</v>
      </c>
      <c r="J1069" s="48" t="s">
        <v>39</v>
      </c>
      <c r="K1069" s="18" t="s">
        <v>45</v>
      </c>
      <c r="L1069" s="18" t="s">
        <v>2176</v>
      </c>
      <c r="M1069" s="18">
        <v>25</v>
      </c>
      <c r="N1069" s="31">
        <v>41411</v>
      </c>
      <c r="O1069" s="32">
        <f t="shared" si="70"/>
        <v>13</v>
      </c>
      <c r="P1069" s="18">
        <v>502522</v>
      </c>
      <c r="Q1069" s="18">
        <v>8580</v>
      </c>
      <c r="R1069" s="16"/>
      <c r="S1069" s="18">
        <v>82</v>
      </c>
      <c r="T1069" s="20">
        <v>88.332999999999998</v>
      </c>
      <c r="U1069" s="18">
        <v>1</v>
      </c>
      <c r="V1069" s="21">
        <f t="shared" si="0"/>
        <v>2012</v>
      </c>
      <c r="W1069" s="21">
        <f t="shared" si="1"/>
        <v>4</v>
      </c>
      <c r="X1069" s="21">
        <f t="shared" si="2"/>
        <v>18</v>
      </c>
      <c r="Y1069" s="16"/>
      <c r="Z1069" s="16"/>
      <c r="AA1069" s="16"/>
      <c r="AB1069" s="16"/>
      <c r="AC1069" s="22"/>
      <c r="AD1069" s="16"/>
      <c r="AE1069" s="16"/>
      <c r="AF1069" s="16"/>
      <c r="AG1069" s="16"/>
      <c r="AH1069" s="16"/>
      <c r="AI1069" s="16"/>
      <c r="AJ1069" s="24"/>
      <c r="AK1069" s="25"/>
      <c r="AL1069" s="16"/>
      <c r="AM1069" s="16"/>
      <c r="AN1069" s="16"/>
      <c r="AO1069" s="16"/>
      <c r="AP1069" s="24"/>
      <c r="AQ1069" s="25"/>
      <c r="AR1069" s="16"/>
      <c r="AS1069" s="16"/>
      <c r="AT1069" t="e">
        <f>VLOOKUP(A1069,'Repeat TJ List'!A:A,1,FALSE)</f>
        <v>#N/A</v>
      </c>
    </row>
    <row r="1070" spans="1:46" ht="13">
      <c r="A1070" s="7" t="s">
        <v>2177</v>
      </c>
      <c r="B1070" s="78" t="str">
        <f t="shared" si="67"/>
        <v>Scott</v>
      </c>
      <c r="C1070" s="78" t="str">
        <f t="shared" si="68"/>
        <v>Baker</v>
      </c>
      <c r="D1070" s="78" t="str">
        <f t="shared" si="69"/>
        <v>bakersc</v>
      </c>
      <c r="E1070" s="8">
        <v>41016</v>
      </c>
      <c r="F1070" s="9" t="s">
        <v>73</v>
      </c>
      <c r="G1070" s="9" t="s">
        <v>36</v>
      </c>
      <c r="H1070" s="26" t="s">
        <v>37</v>
      </c>
      <c r="I1070" s="9" t="s">
        <v>38</v>
      </c>
      <c r="J1070" s="26" t="s">
        <v>39</v>
      </c>
      <c r="K1070" s="9" t="s">
        <v>575</v>
      </c>
      <c r="L1070" s="9" t="s">
        <v>332</v>
      </c>
      <c r="M1070" s="9">
        <v>30</v>
      </c>
      <c r="N1070" s="11">
        <v>41525</v>
      </c>
      <c r="O1070" s="32">
        <f t="shared" si="70"/>
        <v>17</v>
      </c>
      <c r="P1070" s="9">
        <v>435044</v>
      </c>
      <c r="Q1070" s="9">
        <v>6176</v>
      </c>
      <c r="R1070" s="7" t="s">
        <v>71</v>
      </c>
      <c r="S1070" s="9">
        <v>30</v>
      </c>
      <c r="T1070" s="12">
        <v>106.667</v>
      </c>
      <c r="U1070" s="9">
        <v>0</v>
      </c>
      <c r="V1070">
        <f t="shared" si="0"/>
        <v>2012</v>
      </c>
      <c r="W1070">
        <f t="shared" si="1"/>
        <v>4</v>
      </c>
      <c r="X1070">
        <f t="shared" si="2"/>
        <v>17</v>
      </c>
      <c r="Y1070" s="7"/>
      <c r="Z1070" s="7"/>
      <c r="AA1070" s="7"/>
      <c r="AB1070" s="7"/>
      <c r="AC1070" s="15">
        <v>41469</v>
      </c>
      <c r="AD1070" s="7"/>
      <c r="AE1070" s="7"/>
      <c r="AF1070" s="7"/>
      <c r="AG1070" s="7"/>
      <c r="AH1070" s="7">
        <v>23</v>
      </c>
      <c r="AI1070" s="7">
        <v>21</v>
      </c>
      <c r="AJ1070" s="45">
        <v>134.667</v>
      </c>
      <c r="AK1070" s="46">
        <v>0.16600000000000001</v>
      </c>
      <c r="AL1070" s="7">
        <v>76</v>
      </c>
      <c r="AM1070" s="7">
        <v>86</v>
      </c>
      <c r="AN1070" s="7">
        <v>3</v>
      </c>
      <c r="AO1070" s="7">
        <v>3</v>
      </c>
      <c r="AP1070" s="45">
        <v>15</v>
      </c>
      <c r="AQ1070" s="46">
        <v>3.5000000000000003E-2</v>
      </c>
      <c r="AR1070" s="7">
        <v>95</v>
      </c>
      <c r="AS1070" s="7">
        <v>146</v>
      </c>
      <c r="AT1070" t="e">
        <f>VLOOKUP(A1070,'Repeat TJ List'!A:A,1,FALSE)</f>
        <v>#N/A</v>
      </c>
    </row>
    <row r="1071" spans="1:46" ht="13">
      <c r="A1071" s="7" t="s">
        <v>2178</v>
      </c>
      <c r="B1071" s="78" t="str">
        <f t="shared" si="67"/>
        <v>Michael</v>
      </c>
      <c r="C1071" s="78" t="str">
        <f t="shared" si="68"/>
        <v>Kohn</v>
      </c>
      <c r="D1071" s="78" t="str">
        <f t="shared" si="69"/>
        <v>kohnmi</v>
      </c>
      <c r="E1071" s="8">
        <v>41011</v>
      </c>
      <c r="F1071" s="9" t="s">
        <v>35</v>
      </c>
      <c r="G1071" s="9" t="s">
        <v>36</v>
      </c>
      <c r="H1071" s="26" t="s">
        <v>37</v>
      </c>
      <c r="I1071" s="9" t="s">
        <v>38</v>
      </c>
      <c r="J1071" s="26" t="s">
        <v>39</v>
      </c>
      <c r="K1071" s="9" t="s">
        <v>415</v>
      </c>
      <c r="L1071" s="9" t="s">
        <v>2179</v>
      </c>
      <c r="M1071" s="9">
        <v>26</v>
      </c>
      <c r="N1071" s="11">
        <v>41384</v>
      </c>
      <c r="O1071" s="32">
        <f t="shared" si="70"/>
        <v>12</v>
      </c>
      <c r="P1071" s="9">
        <v>543409</v>
      </c>
      <c r="Q1071" s="9">
        <v>8505</v>
      </c>
      <c r="R1071" s="7" t="s">
        <v>139</v>
      </c>
      <c r="S1071" s="9">
        <v>94</v>
      </c>
      <c r="T1071" s="12">
        <v>81.332999999999998</v>
      </c>
      <c r="U1071" s="9">
        <v>0</v>
      </c>
      <c r="V1071">
        <f t="shared" si="0"/>
        <v>2012</v>
      </c>
      <c r="W1071">
        <f t="shared" si="1"/>
        <v>4</v>
      </c>
      <c r="X1071">
        <f t="shared" si="2"/>
        <v>12</v>
      </c>
      <c r="AJ1071" s="13"/>
      <c r="AK1071" s="14"/>
      <c r="AP1071" s="13"/>
      <c r="AQ1071" s="14"/>
      <c r="AT1071" t="e">
        <f>VLOOKUP(A1071,'Repeat TJ List'!A:A,1,FALSE)</f>
        <v>#N/A</v>
      </c>
    </row>
    <row r="1072" spans="1:46" ht="13">
      <c r="A1072" s="7" t="s">
        <v>2180</v>
      </c>
      <c r="B1072" s="78" t="str">
        <f t="shared" si="67"/>
        <v>Ryan</v>
      </c>
      <c r="C1072" s="78" t="str">
        <f t="shared" si="68"/>
        <v>Madson</v>
      </c>
      <c r="D1072" s="78" t="str">
        <f t="shared" si="69"/>
        <v>madsory</v>
      </c>
      <c r="E1072" s="8">
        <v>41010</v>
      </c>
      <c r="F1072" s="9" t="s">
        <v>187</v>
      </c>
      <c r="G1072" s="9" t="s">
        <v>36</v>
      </c>
      <c r="H1072" s="26" t="s">
        <v>37</v>
      </c>
      <c r="I1072" s="9" t="s">
        <v>38</v>
      </c>
      <c r="J1072" s="26" t="s">
        <v>39</v>
      </c>
      <c r="K1072" s="9" t="s">
        <v>45</v>
      </c>
      <c r="L1072" s="9"/>
      <c r="M1072" s="9">
        <v>31</v>
      </c>
      <c r="N1072" s="11">
        <v>42100</v>
      </c>
      <c r="O1072" s="32">
        <f t="shared" si="70"/>
        <v>36</v>
      </c>
      <c r="P1072" s="9">
        <v>425492</v>
      </c>
      <c r="Q1072" s="9">
        <v>1852</v>
      </c>
      <c r="R1072" s="7" t="s">
        <v>2078</v>
      </c>
      <c r="S1072" s="9">
        <v>191</v>
      </c>
      <c r="T1072" s="12">
        <v>187</v>
      </c>
      <c r="U1072" s="32">
        <v>1</v>
      </c>
      <c r="V1072">
        <f t="shared" si="0"/>
        <v>2012</v>
      </c>
      <c r="W1072">
        <f t="shared" si="1"/>
        <v>4</v>
      </c>
      <c r="X1072">
        <f t="shared" si="2"/>
        <v>11</v>
      </c>
      <c r="AJ1072" s="13"/>
      <c r="AK1072" s="14"/>
      <c r="AP1072" s="13"/>
      <c r="AQ1072" s="14"/>
      <c r="AT1072" t="e">
        <f>VLOOKUP(A1072,'Repeat TJ List'!A:A,1,FALSE)</f>
        <v>#N/A</v>
      </c>
    </row>
    <row r="1073" spans="1:46" ht="13">
      <c r="A1073" s="7" t="s">
        <v>2181</v>
      </c>
      <c r="B1073" s="78" t="str">
        <f t="shared" si="67"/>
        <v>Joey</v>
      </c>
      <c r="C1073" s="78" t="str">
        <f t="shared" si="68"/>
        <v>Devine</v>
      </c>
      <c r="D1073" s="78" t="str">
        <f t="shared" si="69"/>
        <v>devinjo</v>
      </c>
      <c r="E1073" s="8">
        <v>41009</v>
      </c>
      <c r="F1073" s="9" t="s">
        <v>178</v>
      </c>
      <c r="G1073" s="9" t="s">
        <v>36</v>
      </c>
      <c r="H1073" s="26" t="s">
        <v>37</v>
      </c>
      <c r="I1073" s="9" t="s">
        <v>38</v>
      </c>
      <c r="J1073" s="26" t="s">
        <v>39</v>
      </c>
      <c r="K1073" s="9" t="s">
        <v>88</v>
      </c>
      <c r="L1073" s="9" t="s">
        <v>263</v>
      </c>
      <c r="M1073" s="9">
        <v>28</v>
      </c>
      <c r="N1073" s="26"/>
      <c r="O1073" s="32" t="str">
        <f t="shared" si="70"/>
        <v/>
      </c>
      <c r="P1073" s="9">
        <v>457733</v>
      </c>
      <c r="Q1073" s="9">
        <v>9862</v>
      </c>
      <c r="R1073" s="7" t="s">
        <v>139</v>
      </c>
      <c r="S1073" s="9">
        <v>0</v>
      </c>
      <c r="T1073" s="40">
        <v>0</v>
      </c>
      <c r="U1073" s="32">
        <v>0</v>
      </c>
      <c r="V1073">
        <f t="shared" si="0"/>
        <v>2012</v>
      </c>
      <c r="W1073">
        <f t="shared" si="1"/>
        <v>4</v>
      </c>
      <c r="X1073">
        <f t="shared" si="2"/>
        <v>10</v>
      </c>
      <c r="AJ1073" s="13"/>
      <c r="AK1073" s="14"/>
      <c r="AP1073" s="13"/>
      <c r="AQ1073" s="14"/>
      <c r="AT1073" t="str">
        <f>VLOOKUP(A1073,'Repeat TJ List'!A:A,1,FALSE)</f>
        <v>Joey Devine</v>
      </c>
    </row>
    <row r="1074" spans="1:46" ht="13">
      <c r="A1074" s="7" t="s">
        <v>2182</v>
      </c>
      <c r="B1074" s="78" t="str">
        <f t="shared" si="67"/>
        <v>Jose</v>
      </c>
      <c r="C1074" s="78" t="str">
        <f t="shared" si="68"/>
        <v>Ceda</v>
      </c>
      <c r="D1074" s="78" t="str">
        <f t="shared" si="69"/>
        <v>cedajo</v>
      </c>
      <c r="E1074" s="8">
        <v>41002</v>
      </c>
      <c r="F1074" s="9" t="s">
        <v>157</v>
      </c>
      <c r="G1074" s="9" t="s">
        <v>36</v>
      </c>
      <c r="H1074" s="26" t="s">
        <v>37</v>
      </c>
      <c r="I1074" s="9" t="s">
        <v>38</v>
      </c>
      <c r="J1074" s="32" t="s">
        <v>108</v>
      </c>
      <c r="K1074" s="26"/>
      <c r="L1074" s="26"/>
      <c r="M1074" s="9">
        <v>25</v>
      </c>
      <c r="N1074" s="26"/>
      <c r="O1074" s="32" t="str">
        <f t="shared" si="70"/>
        <v/>
      </c>
      <c r="P1074" s="9">
        <v>469167</v>
      </c>
      <c r="Q1074" s="9">
        <v>2377</v>
      </c>
      <c r="R1074" s="7" t="s">
        <v>139</v>
      </c>
      <c r="S1074" s="9">
        <v>0</v>
      </c>
      <c r="T1074" s="40">
        <v>0</v>
      </c>
      <c r="U1074" s="32">
        <v>0</v>
      </c>
      <c r="V1074">
        <f t="shared" si="0"/>
        <v>2012</v>
      </c>
      <c r="W1074">
        <f t="shared" si="1"/>
        <v>4</v>
      </c>
      <c r="X1074">
        <f t="shared" si="2"/>
        <v>3</v>
      </c>
      <c r="AJ1074" s="13"/>
      <c r="AK1074" s="14"/>
      <c r="AP1074" s="13"/>
      <c r="AQ1074" s="14"/>
      <c r="AT1074" t="e">
        <f>VLOOKUP(A1074,'Repeat TJ List'!A:A,1,FALSE)</f>
        <v>#N/A</v>
      </c>
    </row>
    <row r="1075" spans="1:46" ht="13">
      <c r="A1075" s="7" t="s">
        <v>2183</v>
      </c>
      <c r="B1075" s="78" t="str">
        <f t="shared" si="67"/>
        <v>Joakim</v>
      </c>
      <c r="C1075" s="78" t="str">
        <f t="shared" si="68"/>
        <v>Soria</v>
      </c>
      <c r="D1075" s="78" t="str">
        <f t="shared" si="69"/>
        <v>soriajo</v>
      </c>
      <c r="E1075" s="8">
        <v>41001</v>
      </c>
      <c r="F1075" s="9" t="s">
        <v>329</v>
      </c>
      <c r="G1075" s="9" t="s">
        <v>36</v>
      </c>
      <c r="H1075" s="26" t="s">
        <v>37</v>
      </c>
      <c r="I1075" s="9" t="s">
        <v>38</v>
      </c>
      <c r="J1075" s="32" t="s">
        <v>82</v>
      </c>
      <c r="K1075" s="26"/>
      <c r="L1075" s="26"/>
      <c r="M1075" s="9">
        <v>28</v>
      </c>
      <c r="N1075" s="11">
        <v>41462</v>
      </c>
      <c r="O1075" s="32">
        <f t="shared" si="70"/>
        <v>15</v>
      </c>
      <c r="P1075" s="9">
        <v>465657</v>
      </c>
      <c r="Q1075" s="9">
        <v>6941</v>
      </c>
      <c r="R1075" s="7" t="s">
        <v>2078</v>
      </c>
      <c r="S1075" s="9">
        <v>275</v>
      </c>
      <c r="T1075" s="12">
        <v>258.33300000000003</v>
      </c>
      <c r="U1075" s="32">
        <v>1</v>
      </c>
      <c r="V1075">
        <f t="shared" si="0"/>
        <v>2012</v>
      </c>
      <c r="W1075">
        <f t="shared" si="1"/>
        <v>4</v>
      </c>
      <c r="X1075">
        <f t="shared" si="2"/>
        <v>2</v>
      </c>
      <c r="AJ1075" s="13"/>
      <c r="AK1075" s="14"/>
      <c r="AP1075" s="13"/>
      <c r="AQ1075" s="14"/>
      <c r="AT1075" t="str">
        <f>VLOOKUP(A1075,'Repeat TJ List'!A:A,1,FALSE)</f>
        <v>Joakim Soria</v>
      </c>
    </row>
    <row r="1076" spans="1:46" ht="13">
      <c r="A1076" s="7" t="s">
        <v>2184</v>
      </c>
      <c r="B1076" s="78" t="str">
        <f t="shared" si="67"/>
        <v>Jordan</v>
      </c>
      <c r="C1076" s="78" t="str">
        <f t="shared" si="68"/>
        <v>Swagerty</v>
      </c>
      <c r="D1076" s="78" t="str">
        <f t="shared" si="69"/>
        <v>swagejo</v>
      </c>
      <c r="E1076" s="8">
        <v>41001</v>
      </c>
      <c r="F1076" s="9" t="s">
        <v>57</v>
      </c>
      <c r="G1076" s="9" t="s">
        <v>84</v>
      </c>
      <c r="H1076" s="26" t="s">
        <v>37</v>
      </c>
      <c r="I1076" s="9" t="s">
        <v>38</v>
      </c>
      <c r="J1076" s="26" t="s">
        <v>39</v>
      </c>
      <c r="K1076" s="9" t="s">
        <v>40</v>
      </c>
      <c r="L1076" s="9" t="s">
        <v>216</v>
      </c>
      <c r="M1076" s="9">
        <v>22</v>
      </c>
      <c r="N1076" s="11">
        <v>42131</v>
      </c>
      <c r="O1076" s="32">
        <f t="shared" si="70"/>
        <v>37</v>
      </c>
      <c r="P1076" s="9">
        <v>543838</v>
      </c>
      <c r="Q1076" s="9" t="s">
        <v>2185</v>
      </c>
      <c r="S1076" s="9">
        <v>0</v>
      </c>
      <c r="T1076" s="12">
        <v>0</v>
      </c>
      <c r="U1076" s="9">
        <v>0</v>
      </c>
      <c r="V1076">
        <f t="shared" si="0"/>
        <v>2012</v>
      </c>
      <c r="W1076">
        <f t="shared" si="1"/>
        <v>4</v>
      </c>
      <c r="X1076">
        <f t="shared" si="2"/>
        <v>2</v>
      </c>
      <c r="AJ1076" s="13"/>
      <c r="AK1076" s="14"/>
      <c r="AP1076" s="13"/>
      <c r="AQ1076" s="14"/>
      <c r="AT1076" t="e">
        <f>VLOOKUP(A1076,'Repeat TJ List'!A:A,1,FALSE)</f>
        <v>#N/A</v>
      </c>
    </row>
    <row r="1077" spans="1:46" ht="13">
      <c r="A1077" s="7" t="s">
        <v>2186</v>
      </c>
      <c r="B1077" s="78" t="str">
        <f t="shared" si="67"/>
        <v>Benino</v>
      </c>
      <c r="C1077" s="78" t="str">
        <f t="shared" si="68"/>
        <v>Pruneda</v>
      </c>
      <c r="D1077" s="78" t="str">
        <f t="shared" si="69"/>
        <v>prunebe</v>
      </c>
      <c r="E1077" s="8">
        <v>41000</v>
      </c>
      <c r="F1077" s="9" t="s">
        <v>340</v>
      </c>
      <c r="G1077" s="9" t="s">
        <v>84</v>
      </c>
      <c r="H1077" s="9" t="s">
        <v>37</v>
      </c>
      <c r="I1077" s="9" t="s">
        <v>38</v>
      </c>
      <c r="J1077" s="9" t="s">
        <v>39</v>
      </c>
      <c r="K1077" s="9" t="s">
        <v>40</v>
      </c>
      <c r="L1077" s="9" t="s">
        <v>456</v>
      </c>
      <c r="M1077" s="9">
        <v>23</v>
      </c>
      <c r="N1077" s="11">
        <v>42134</v>
      </c>
      <c r="O1077" s="32">
        <f t="shared" si="70"/>
        <v>37</v>
      </c>
      <c r="P1077" s="9">
        <v>519159</v>
      </c>
      <c r="Q1077" s="9" t="s">
        <v>2187</v>
      </c>
      <c r="S1077" s="9">
        <v>0</v>
      </c>
      <c r="T1077" s="12">
        <v>0</v>
      </c>
      <c r="U1077" s="32">
        <v>1</v>
      </c>
      <c r="V1077">
        <f t="shared" si="0"/>
        <v>2012</v>
      </c>
      <c r="W1077">
        <f t="shared" si="1"/>
        <v>4</v>
      </c>
      <c r="X1077">
        <f t="shared" si="2"/>
        <v>1</v>
      </c>
      <c r="AJ1077" s="13"/>
      <c r="AK1077" s="14"/>
      <c r="AP1077" s="13"/>
      <c r="AQ1077" s="14"/>
      <c r="AT1077" t="e">
        <f>VLOOKUP(A1077,'Repeat TJ List'!A:A,1,FALSE)</f>
        <v>#N/A</v>
      </c>
    </row>
    <row r="1078" spans="1:46" ht="13">
      <c r="A1078" s="7" t="s">
        <v>2188</v>
      </c>
      <c r="B1078" s="78" t="str">
        <f t="shared" si="67"/>
        <v>Mason</v>
      </c>
      <c r="C1078" s="78" t="str">
        <f t="shared" si="68"/>
        <v>Felt</v>
      </c>
      <c r="D1078" s="78" t="str">
        <f t="shared" si="69"/>
        <v>feltma</v>
      </c>
      <c r="E1078" s="8">
        <v>41000</v>
      </c>
      <c r="F1078" s="9" t="s">
        <v>187</v>
      </c>
      <c r="G1078" s="9" t="s">
        <v>158</v>
      </c>
      <c r="H1078" s="26" t="s">
        <v>37</v>
      </c>
      <c r="I1078" s="9" t="s">
        <v>53</v>
      </c>
      <c r="J1078" s="26" t="s">
        <v>39</v>
      </c>
      <c r="K1078" s="9" t="s">
        <v>203</v>
      </c>
      <c r="L1078" s="9"/>
      <c r="M1078" s="9">
        <v>18</v>
      </c>
      <c r="N1078" s="11">
        <v>42180</v>
      </c>
      <c r="O1078" s="32">
        <f t="shared" si="70"/>
        <v>39</v>
      </c>
      <c r="P1078" s="9">
        <v>621354</v>
      </c>
      <c r="Q1078" s="9" t="s">
        <v>2189</v>
      </c>
      <c r="S1078" s="9">
        <v>0</v>
      </c>
      <c r="T1078" s="12">
        <v>0</v>
      </c>
      <c r="U1078" s="9">
        <v>0</v>
      </c>
      <c r="V1078">
        <f t="shared" si="0"/>
        <v>2012</v>
      </c>
      <c r="W1078">
        <f t="shared" si="1"/>
        <v>4</v>
      </c>
      <c r="X1078">
        <f t="shared" si="2"/>
        <v>1</v>
      </c>
      <c r="AJ1078" s="13"/>
      <c r="AK1078" s="14"/>
      <c r="AP1078" s="13"/>
      <c r="AQ1078" s="14"/>
      <c r="AT1078" t="e">
        <f>VLOOKUP(A1078,'Repeat TJ List'!A:A,1,FALSE)</f>
        <v>#N/A</v>
      </c>
    </row>
    <row r="1079" spans="1:46" ht="13">
      <c r="A1079" s="7" t="s">
        <v>2190</v>
      </c>
      <c r="B1079" s="78" t="str">
        <f t="shared" si="67"/>
        <v>Jack</v>
      </c>
      <c r="C1079" s="78" t="str">
        <f t="shared" si="68"/>
        <v>Armstrong Jr.</v>
      </c>
      <c r="D1079" s="78" t="str">
        <f t="shared" si="69"/>
        <v>armstja</v>
      </c>
      <c r="E1079" s="8">
        <v>41000</v>
      </c>
      <c r="F1079" s="9" t="s">
        <v>121</v>
      </c>
      <c r="G1079" s="9" t="s">
        <v>63</v>
      </c>
      <c r="H1079" s="9" t="s">
        <v>37</v>
      </c>
      <c r="I1079" s="9" t="s">
        <v>38</v>
      </c>
      <c r="J1079" s="9" t="s">
        <v>39</v>
      </c>
      <c r="K1079" s="9" t="s">
        <v>58</v>
      </c>
      <c r="L1079" s="9" t="s">
        <v>80</v>
      </c>
      <c r="M1079" s="9">
        <v>22</v>
      </c>
      <c r="N1079" s="26"/>
      <c r="O1079" s="32" t="str">
        <f t="shared" si="70"/>
        <v/>
      </c>
      <c r="P1079" s="9">
        <v>542887</v>
      </c>
      <c r="Q1079" s="9"/>
      <c r="S1079" s="9">
        <v>0</v>
      </c>
      <c r="T1079" s="12">
        <v>0</v>
      </c>
      <c r="U1079" s="32">
        <v>0</v>
      </c>
      <c r="V1079">
        <f t="shared" si="0"/>
        <v>2012</v>
      </c>
      <c r="W1079">
        <f t="shared" si="1"/>
        <v>4</v>
      </c>
      <c r="X1079">
        <f t="shared" si="2"/>
        <v>1</v>
      </c>
      <c r="AJ1079" s="13"/>
      <c r="AK1079" s="14"/>
      <c r="AP1079" s="13"/>
      <c r="AQ1079" s="14"/>
      <c r="AT1079" t="e">
        <f>VLOOKUP(A1079,'Repeat TJ List'!A:A,1,FALSE)</f>
        <v>#N/A</v>
      </c>
    </row>
    <row r="1080" spans="1:46" ht="13">
      <c r="A1080" s="7" t="s">
        <v>2191</v>
      </c>
      <c r="B1080" s="78" t="str">
        <f t="shared" si="67"/>
        <v>Daniel</v>
      </c>
      <c r="C1080" s="78" t="str">
        <f t="shared" si="68"/>
        <v>Herrera</v>
      </c>
      <c r="D1080" s="78" t="str">
        <f t="shared" si="69"/>
        <v>herreda</v>
      </c>
      <c r="E1080" s="8">
        <v>41000</v>
      </c>
      <c r="F1080" s="9" t="s">
        <v>70</v>
      </c>
      <c r="G1080" s="9" t="s">
        <v>95</v>
      </c>
      <c r="H1080" s="26" t="s">
        <v>37</v>
      </c>
      <c r="I1080" s="9" t="s">
        <v>53</v>
      </c>
      <c r="J1080" s="26" t="s">
        <v>39</v>
      </c>
      <c r="K1080" s="9" t="s">
        <v>40</v>
      </c>
      <c r="L1080" s="9" t="s">
        <v>1389</v>
      </c>
      <c r="M1080" s="9">
        <v>27</v>
      </c>
      <c r="N1080" s="26"/>
      <c r="O1080" s="32" t="str">
        <f t="shared" si="70"/>
        <v/>
      </c>
      <c r="P1080" s="9">
        <v>502609</v>
      </c>
      <c r="Q1080" s="9">
        <v>4552</v>
      </c>
      <c r="S1080" s="9">
        <v>0</v>
      </c>
      <c r="T1080" s="12">
        <v>0</v>
      </c>
      <c r="U1080" s="32">
        <v>0</v>
      </c>
      <c r="V1080">
        <f t="shared" si="0"/>
        <v>2012</v>
      </c>
      <c r="W1080">
        <f t="shared" si="1"/>
        <v>4</v>
      </c>
      <c r="X1080">
        <f t="shared" si="2"/>
        <v>1</v>
      </c>
      <c r="AJ1080" s="13"/>
      <c r="AK1080" s="14"/>
      <c r="AP1080" s="13"/>
      <c r="AQ1080" s="14"/>
      <c r="AT1080" t="e">
        <f>VLOOKUP(A1080,'Repeat TJ List'!A:A,1,FALSE)</f>
        <v>#N/A</v>
      </c>
    </row>
    <row r="1081" spans="1:46" ht="13">
      <c r="A1081" s="7" t="s">
        <v>2192</v>
      </c>
      <c r="B1081" s="78" t="str">
        <f t="shared" si="67"/>
        <v>Will</v>
      </c>
      <c r="C1081" s="78" t="str">
        <f t="shared" si="68"/>
        <v>Kendall</v>
      </c>
      <c r="D1081" s="78" t="str">
        <f t="shared" si="69"/>
        <v>kendawi</v>
      </c>
      <c r="E1081" s="8">
        <v>41000</v>
      </c>
      <c r="F1081" s="9" t="s">
        <v>176</v>
      </c>
      <c r="G1081" s="9" t="s">
        <v>63</v>
      </c>
      <c r="H1081" s="26" t="s">
        <v>37</v>
      </c>
      <c r="I1081" s="9" t="s">
        <v>53</v>
      </c>
      <c r="J1081" s="26" t="s">
        <v>39</v>
      </c>
      <c r="K1081" s="9" t="s">
        <v>203</v>
      </c>
      <c r="L1081" s="9" t="s">
        <v>50</v>
      </c>
      <c r="M1081" s="9">
        <v>20</v>
      </c>
      <c r="N1081" s="11">
        <v>41467</v>
      </c>
      <c r="O1081" s="32">
        <f t="shared" si="70"/>
        <v>15</v>
      </c>
      <c r="P1081" s="9">
        <v>592462</v>
      </c>
      <c r="Q1081" s="9" t="s">
        <v>2193</v>
      </c>
      <c r="R1081" s="7" t="s">
        <v>139</v>
      </c>
      <c r="S1081" s="9">
        <v>0</v>
      </c>
      <c r="T1081" s="12">
        <v>0</v>
      </c>
      <c r="U1081" s="9">
        <v>0</v>
      </c>
      <c r="V1081">
        <f t="shared" si="0"/>
        <v>2012</v>
      </c>
      <c r="W1081">
        <f t="shared" si="1"/>
        <v>4</v>
      </c>
      <c r="X1081">
        <f t="shared" si="2"/>
        <v>1</v>
      </c>
      <c r="AJ1081" s="13"/>
      <c r="AK1081" s="14"/>
      <c r="AP1081" s="13"/>
      <c r="AQ1081" s="14"/>
      <c r="AT1081" t="e">
        <f>VLOOKUP(A1081,'Repeat TJ List'!A:A,1,FALSE)</f>
        <v>#N/A</v>
      </c>
    </row>
    <row r="1082" spans="1:46" ht="13">
      <c r="A1082" s="7" t="s">
        <v>2194</v>
      </c>
      <c r="B1082" s="78" t="str">
        <f t="shared" si="67"/>
        <v>Ryan</v>
      </c>
      <c r="C1082" s="78" t="str">
        <f t="shared" si="68"/>
        <v>Butler</v>
      </c>
      <c r="D1082" s="78" t="str">
        <f t="shared" si="69"/>
        <v>butlery</v>
      </c>
      <c r="E1082" s="8">
        <v>41000</v>
      </c>
      <c r="F1082" s="9" t="s">
        <v>48</v>
      </c>
      <c r="G1082" s="9" t="s">
        <v>63</v>
      </c>
      <c r="H1082" s="26" t="s">
        <v>37</v>
      </c>
      <c r="I1082" s="9" t="s">
        <v>38</v>
      </c>
      <c r="J1082" s="26" t="s">
        <v>39</v>
      </c>
      <c r="K1082" s="9" t="s">
        <v>152</v>
      </c>
      <c r="L1082" s="9" t="s">
        <v>2195</v>
      </c>
      <c r="M1082" s="9">
        <v>20</v>
      </c>
      <c r="N1082" s="11">
        <v>41816</v>
      </c>
      <c r="O1082" s="32">
        <f t="shared" si="70"/>
        <v>27</v>
      </c>
      <c r="P1082" s="9">
        <v>643240</v>
      </c>
      <c r="Q1082" s="9" t="s">
        <v>2196</v>
      </c>
      <c r="S1082" s="9">
        <v>0</v>
      </c>
      <c r="T1082" s="12">
        <v>0</v>
      </c>
      <c r="U1082" s="9">
        <v>0</v>
      </c>
      <c r="V1082">
        <f t="shared" si="0"/>
        <v>2012</v>
      </c>
      <c r="W1082">
        <f t="shared" si="1"/>
        <v>4</v>
      </c>
      <c r="X1082">
        <f t="shared" si="2"/>
        <v>1</v>
      </c>
      <c r="AJ1082" s="13"/>
      <c r="AK1082" s="14"/>
      <c r="AP1082" s="13"/>
      <c r="AQ1082" s="14"/>
      <c r="AT1082" t="e">
        <f>VLOOKUP(A1082,'Repeat TJ List'!A:A,1,FALSE)</f>
        <v>#N/A</v>
      </c>
    </row>
    <row r="1083" spans="1:46" ht="13">
      <c r="A1083" s="7" t="s">
        <v>2197</v>
      </c>
      <c r="B1083" s="78" t="str">
        <f t="shared" si="67"/>
        <v>Cole</v>
      </c>
      <c r="C1083" s="78" t="str">
        <f t="shared" si="68"/>
        <v>Wiper</v>
      </c>
      <c r="D1083" s="78" t="str">
        <f t="shared" si="69"/>
        <v>wiperco</v>
      </c>
      <c r="E1083" s="8">
        <v>41000</v>
      </c>
      <c r="F1083" s="9" t="s">
        <v>211</v>
      </c>
      <c r="G1083" s="9" t="s">
        <v>63</v>
      </c>
      <c r="H1083" s="9" t="s">
        <v>37</v>
      </c>
      <c r="I1083" s="9" t="s">
        <v>38</v>
      </c>
      <c r="J1083" s="9" t="s">
        <v>39</v>
      </c>
      <c r="K1083" s="9" t="s">
        <v>74</v>
      </c>
      <c r="L1083" s="9" t="s">
        <v>64</v>
      </c>
      <c r="M1083" s="9">
        <v>20</v>
      </c>
      <c r="N1083" s="11">
        <v>41460</v>
      </c>
      <c r="O1083" s="32">
        <f t="shared" si="70"/>
        <v>15</v>
      </c>
      <c r="P1083" s="9">
        <v>596140</v>
      </c>
      <c r="Q1083" s="9" t="s">
        <v>2198</v>
      </c>
      <c r="S1083" s="9">
        <v>0</v>
      </c>
      <c r="T1083" s="12">
        <v>0</v>
      </c>
      <c r="U1083" s="32">
        <v>1</v>
      </c>
      <c r="V1083">
        <f t="shared" si="0"/>
        <v>2012</v>
      </c>
      <c r="W1083">
        <f t="shared" si="1"/>
        <v>4</v>
      </c>
      <c r="X1083">
        <f t="shared" si="2"/>
        <v>1</v>
      </c>
      <c r="AJ1083" s="13"/>
      <c r="AK1083" s="14"/>
      <c r="AP1083" s="13"/>
      <c r="AQ1083" s="14"/>
      <c r="AT1083" t="e">
        <f>VLOOKUP(A1083,'Repeat TJ List'!A:A,1,FALSE)</f>
        <v>#N/A</v>
      </c>
    </row>
    <row r="1084" spans="1:46" ht="13">
      <c r="A1084" s="7" t="s">
        <v>2199</v>
      </c>
      <c r="B1084" s="78" t="str">
        <f t="shared" si="67"/>
        <v>Joel</v>
      </c>
      <c r="C1084" s="78" t="str">
        <f t="shared" si="68"/>
        <v>Zumaya</v>
      </c>
      <c r="D1084" s="78" t="str">
        <f t="shared" si="69"/>
        <v>zumayjo</v>
      </c>
      <c r="E1084" s="8">
        <v>40997</v>
      </c>
      <c r="F1084" s="9" t="s">
        <v>87</v>
      </c>
      <c r="G1084" s="9" t="s">
        <v>36</v>
      </c>
      <c r="H1084" s="26" t="s">
        <v>37</v>
      </c>
      <c r="I1084" s="9" t="s">
        <v>38</v>
      </c>
      <c r="J1084" s="26" t="s">
        <v>39</v>
      </c>
      <c r="K1084" s="9" t="s">
        <v>45</v>
      </c>
      <c r="L1084" s="9"/>
      <c r="M1084" s="9">
        <v>27</v>
      </c>
      <c r="N1084" s="26"/>
      <c r="O1084" s="32" t="str">
        <f t="shared" si="70"/>
        <v/>
      </c>
      <c r="P1084" s="9">
        <v>451491</v>
      </c>
      <c r="Q1084" s="9">
        <v>4699</v>
      </c>
      <c r="R1084" s="7" t="s">
        <v>139</v>
      </c>
      <c r="S1084" s="9">
        <v>0</v>
      </c>
      <c r="T1084" s="40">
        <v>0</v>
      </c>
      <c r="U1084" s="32">
        <v>0</v>
      </c>
      <c r="V1084">
        <f t="shared" si="0"/>
        <v>2012</v>
      </c>
      <c r="W1084">
        <f t="shared" si="1"/>
        <v>3</v>
      </c>
      <c r="X1084">
        <f t="shared" si="2"/>
        <v>29</v>
      </c>
      <c r="AJ1084" s="13"/>
      <c r="AK1084" s="14"/>
      <c r="AP1084" s="13"/>
      <c r="AQ1084" s="14"/>
      <c r="AT1084" t="e">
        <f>VLOOKUP(A1084,'Repeat TJ List'!A:A,1,FALSE)</f>
        <v>#N/A</v>
      </c>
    </row>
    <row r="1085" spans="1:46" ht="13">
      <c r="A1085" s="7" t="s">
        <v>2200</v>
      </c>
      <c r="B1085" s="78" t="str">
        <f t="shared" si="67"/>
        <v>Sergio</v>
      </c>
      <c r="C1085" s="78" t="str">
        <f t="shared" si="68"/>
        <v>Escalona</v>
      </c>
      <c r="D1085" s="78" t="str">
        <f t="shared" si="69"/>
        <v>escalse</v>
      </c>
      <c r="E1085" s="8">
        <v>40995</v>
      </c>
      <c r="F1085" s="9" t="s">
        <v>121</v>
      </c>
      <c r="G1085" s="9" t="s">
        <v>36</v>
      </c>
      <c r="H1085" s="26" t="s">
        <v>37</v>
      </c>
      <c r="I1085" s="9" t="s">
        <v>53</v>
      </c>
      <c r="J1085" s="32" t="s">
        <v>150</v>
      </c>
      <c r="K1085" s="26"/>
      <c r="L1085" s="26"/>
      <c r="M1085" s="9">
        <v>27</v>
      </c>
      <c r="N1085" s="26"/>
      <c r="O1085" s="32" t="str">
        <f t="shared" si="70"/>
        <v/>
      </c>
      <c r="P1085" s="9">
        <v>465065</v>
      </c>
      <c r="Q1085" s="9">
        <v>7122</v>
      </c>
      <c r="R1085" s="7" t="s">
        <v>733</v>
      </c>
      <c r="S1085" s="9">
        <v>0</v>
      </c>
      <c r="T1085" s="40">
        <v>0</v>
      </c>
      <c r="U1085" s="32">
        <v>0</v>
      </c>
      <c r="V1085">
        <f t="shared" si="0"/>
        <v>2012</v>
      </c>
      <c r="W1085">
        <f t="shared" si="1"/>
        <v>3</v>
      </c>
      <c r="X1085">
        <f t="shared" si="2"/>
        <v>27</v>
      </c>
      <c r="AJ1085" s="13"/>
      <c r="AK1085" s="14"/>
      <c r="AP1085" s="13"/>
      <c r="AQ1085" s="14"/>
      <c r="AT1085" t="e">
        <f>VLOOKUP(A1085,'Repeat TJ List'!A:A,1,FALSE)</f>
        <v>#N/A</v>
      </c>
    </row>
    <row r="1086" spans="1:46" ht="13">
      <c r="A1086" s="7" t="s">
        <v>2201</v>
      </c>
      <c r="B1086" s="78" t="str">
        <f t="shared" si="67"/>
        <v>Arodys</v>
      </c>
      <c r="C1086" s="78" t="str">
        <f t="shared" si="68"/>
        <v>Vizcaino</v>
      </c>
      <c r="D1086" s="78" t="str">
        <f t="shared" si="69"/>
        <v>vizcaar</v>
      </c>
      <c r="E1086" s="8">
        <v>40988</v>
      </c>
      <c r="F1086" s="9" t="s">
        <v>340</v>
      </c>
      <c r="G1086" s="9" t="s">
        <v>36</v>
      </c>
      <c r="H1086" s="26" t="s">
        <v>37</v>
      </c>
      <c r="I1086" s="9" t="s">
        <v>38</v>
      </c>
      <c r="J1086" s="32" t="s">
        <v>108</v>
      </c>
      <c r="K1086" s="26"/>
      <c r="L1086" s="26"/>
      <c r="M1086" s="9">
        <v>21</v>
      </c>
      <c r="N1086" s="11">
        <v>41888</v>
      </c>
      <c r="O1086" s="32">
        <f t="shared" si="70"/>
        <v>30</v>
      </c>
      <c r="P1086" s="9">
        <v>527055</v>
      </c>
      <c r="Q1086" s="9">
        <v>5498</v>
      </c>
      <c r="R1086" s="7" t="s">
        <v>139</v>
      </c>
      <c r="S1086" s="9">
        <v>146</v>
      </c>
      <c r="T1086" s="12">
        <v>134.667</v>
      </c>
      <c r="U1086" s="32">
        <v>1</v>
      </c>
      <c r="V1086">
        <f t="shared" si="0"/>
        <v>2012</v>
      </c>
      <c r="W1086">
        <f t="shared" si="1"/>
        <v>3</v>
      </c>
      <c r="X1086">
        <f t="shared" si="2"/>
        <v>20</v>
      </c>
      <c r="AJ1086" s="13"/>
      <c r="AK1086" s="14"/>
      <c r="AP1086" s="13"/>
      <c r="AQ1086" s="14"/>
      <c r="AT1086" t="e">
        <f>VLOOKUP(A1086,'Repeat TJ List'!A:A,1,FALSE)</f>
        <v>#N/A</v>
      </c>
    </row>
    <row r="1087" spans="1:46" ht="13">
      <c r="A1087" s="7" t="s">
        <v>2202</v>
      </c>
      <c r="B1087" s="78" t="str">
        <f t="shared" si="67"/>
        <v>Dean</v>
      </c>
      <c r="C1087" s="78" t="str">
        <f t="shared" si="68"/>
        <v>Deetz</v>
      </c>
      <c r="D1087" s="78" t="str">
        <f t="shared" si="69"/>
        <v>deetzde</v>
      </c>
      <c r="E1087" s="8">
        <v>40977</v>
      </c>
      <c r="F1087" s="9" t="s">
        <v>121</v>
      </c>
      <c r="G1087" s="9" t="s">
        <v>158</v>
      </c>
      <c r="H1087" s="26" t="s">
        <v>37</v>
      </c>
      <c r="I1087" s="9" t="s">
        <v>38</v>
      </c>
      <c r="J1087" s="26" t="s">
        <v>39</v>
      </c>
      <c r="K1087" s="9" t="s">
        <v>122</v>
      </c>
      <c r="L1087" s="9" t="s">
        <v>2203</v>
      </c>
      <c r="M1087" s="9">
        <v>18</v>
      </c>
      <c r="N1087" s="11">
        <v>41813</v>
      </c>
      <c r="O1087" s="32">
        <f t="shared" si="70"/>
        <v>27</v>
      </c>
      <c r="P1087" s="9">
        <v>657209</v>
      </c>
      <c r="Q1087" s="9">
        <v>16687</v>
      </c>
      <c r="R1087" s="7" t="s">
        <v>139</v>
      </c>
      <c r="S1087" s="9">
        <v>0</v>
      </c>
      <c r="T1087" s="12">
        <v>0</v>
      </c>
      <c r="U1087" s="32">
        <v>1</v>
      </c>
      <c r="V1087">
        <f t="shared" si="0"/>
        <v>2012</v>
      </c>
      <c r="W1087">
        <f t="shared" si="1"/>
        <v>3</v>
      </c>
      <c r="X1087">
        <f t="shared" si="2"/>
        <v>9</v>
      </c>
      <c r="AJ1087" s="13"/>
      <c r="AK1087" s="14"/>
      <c r="AP1087" s="13"/>
      <c r="AQ1087" s="14"/>
      <c r="AT1087" t="e">
        <f>VLOOKUP(A1087,'Repeat TJ List'!A:A,1,FALSE)</f>
        <v>#N/A</v>
      </c>
    </row>
    <row r="1088" spans="1:46" ht="13">
      <c r="A1088" s="7" t="s">
        <v>2204</v>
      </c>
      <c r="B1088" s="78" t="str">
        <f t="shared" si="67"/>
        <v>Sammy</v>
      </c>
      <c r="C1088" s="78" t="str">
        <f t="shared" si="68"/>
        <v>Solis</v>
      </c>
      <c r="D1088" s="78" t="str">
        <f t="shared" si="69"/>
        <v>solissa</v>
      </c>
      <c r="E1088" s="8">
        <v>40974</v>
      </c>
      <c r="F1088" s="9" t="s">
        <v>317</v>
      </c>
      <c r="G1088" s="9" t="s">
        <v>91</v>
      </c>
      <c r="H1088" s="26" t="s">
        <v>37</v>
      </c>
      <c r="I1088" s="9" t="s">
        <v>53</v>
      </c>
      <c r="J1088" s="26" t="s">
        <v>39</v>
      </c>
      <c r="K1088" s="9" t="s">
        <v>220</v>
      </c>
      <c r="L1088" s="9" t="s">
        <v>1367</v>
      </c>
      <c r="M1088" s="9">
        <v>23</v>
      </c>
      <c r="N1088" s="11">
        <v>41415</v>
      </c>
      <c r="O1088" s="32">
        <f t="shared" si="70"/>
        <v>14</v>
      </c>
      <c r="P1088" s="9">
        <v>519301</v>
      </c>
      <c r="Q1088" s="9">
        <v>11457</v>
      </c>
      <c r="R1088" s="7" t="s">
        <v>2078</v>
      </c>
      <c r="S1088" s="9">
        <v>85</v>
      </c>
      <c r="T1088" s="12">
        <v>88.332999999999998</v>
      </c>
      <c r="U1088" s="32">
        <v>1</v>
      </c>
      <c r="V1088">
        <f t="shared" si="0"/>
        <v>2012</v>
      </c>
      <c r="W1088">
        <f t="shared" si="1"/>
        <v>3</v>
      </c>
      <c r="X1088">
        <f t="shared" si="2"/>
        <v>6</v>
      </c>
      <c r="AJ1088" s="13"/>
      <c r="AK1088" s="14"/>
      <c r="AP1088" s="13"/>
      <c r="AQ1088" s="14"/>
      <c r="AT1088" t="e">
        <f>VLOOKUP(A1088,'Repeat TJ List'!A:A,1,FALSE)</f>
        <v>#N/A</v>
      </c>
    </row>
    <row r="1089" spans="1:46" ht="13">
      <c r="A1089" s="7" t="s">
        <v>2205</v>
      </c>
      <c r="B1089" s="78" t="str">
        <f t="shared" si="67"/>
        <v>Matt</v>
      </c>
      <c r="C1089" s="78" t="str">
        <f t="shared" si="68"/>
        <v>Crownover</v>
      </c>
      <c r="D1089" s="78" t="str">
        <f t="shared" si="69"/>
        <v>crownma</v>
      </c>
      <c r="E1089" s="8">
        <v>40969</v>
      </c>
      <c r="F1089" s="9" t="s">
        <v>317</v>
      </c>
      <c r="G1089" s="9" t="s">
        <v>158</v>
      </c>
      <c r="H1089" s="9" t="s">
        <v>37</v>
      </c>
      <c r="I1089" s="9" t="s">
        <v>53</v>
      </c>
      <c r="J1089" s="9" t="s">
        <v>39</v>
      </c>
      <c r="K1089" s="9" t="s">
        <v>203</v>
      </c>
      <c r="L1089" s="9" t="s">
        <v>341</v>
      </c>
      <c r="M1089" s="9">
        <v>19</v>
      </c>
      <c r="N1089" s="11">
        <v>42177</v>
      </c>
      <c r="O1089" s="32">
        <f t="shared" si="70"/>
        <v>40</v>
      </c>
      <c r="P1089" s="9">
        <v>608327</v>
      </c>
      <c r="Q1089" s="9" t="s">
        <v>2206</v>
      </c>
      <c r="S1089" s="9">
        <v>0</v>
      </c>
      <c r="T1089" s="12">
        <v>0</v>
      </c>
      <c r="U1089" s="32">
        <v>1</v>
      </c>
      <c r="V1089">
        <f t="shared" si="0"/>
        <v>2012</v>
      </c>
      <c r="W1089">
        <f t="shared" si="1"/>
        <v>3</v>
      </c>
      <c r="X1089">
        <f t="shared" si="2"/>
        <v>1</v>
      </c>
      <c r="AJ1089" s="13"/>
      <c r="AK1089" s="14"/>
      <c r="AP1089" s="13"/>
      <c r="AQ1089" s="14"/>
      <c r="AT1089" t="e">
        <f>VLOOKUP(A1089,'Repeat TJ List'!A:A,1,FALSE)</f>
        <v>#N/A</v>
      </c>
    </row>
    <row r="1090" spans="1:46" ht="13">
      <c r="A1090" s="7" t="s">
        <v>2207</v>
      </c>
      <c r="B1090" s="78" t="str">
        <f t="shared" si="67"/>
        <v>Yean</v>
      </c>
      <c r="C1090" s="78" t="str">
        <f t="shared" si="68"/>
        <v>Carlos Gil</v>
      </c>
      <c r="D1090" s="78" t="str">
        <f t="shared" si="69"/>
        <v>carloye</v>
      </c>
      <c r="E1090" s="8">
        <v>40909</v>
      </c>
      <c r="F1090" s="9" t="s">
        <v>340</v>
      </c>
      <c r="G1090" s="9" t="s">
        <v>115</v>
      </c>
      <c r="H1090" s="9" t="s">
        <v>37</v>
      </c>
      <c r="I1090" s="9" t="s">
        <v>53</v>
      </c>
      <c r="J1090" s="9" t="s">
        <v>150</v>
      </c>
      <c r="K1090" s="9"/>
      <c r="L1090" s="9"/>
      <c r="M1090" s="9">
        <v>21</v>
      </c>
      <c r="N1090" s="11">
        <v>41733</v>
      </c>
      <c r="O1090" s="32">
        <f t="shared" si="70"/>
        <v>27</v>
      </c>
      <c r="P1090" s="9">
        <v>593479</v>
      </c>
      <c r="Q1090" s="9" t="s">
        <v>2208</v>
      </c>
      <c r="S1090" s="9">
        <v>0</v>
      </c>
      <c r="T1090" s="12">
        <v>0</v>
      </c>
      <c r="U1090" s="32">
        <v>1</v>
      </c>
      <c r="V1090">
        <f t="shared" si="0"/>
        <v>2012</v>
      </c>
      <c r="W1090">
        <f t="shared" si="1"/>
        <v>1</v>
      </c>
      <c r="X1090">
        <f t="shared" si="2"/>
        <v>1</v>
      </c>
      <c r="AJ1090" s="13"/>
      <c r="AK1090" s="14"/>
      <c r="AP1090" s="13"/>
      <c r="AQ1090" s="14"/>
      <c r="AT1090" t="e">
        <f>VLOOKUP(A1090,'Repeat TJ List'!A:A,1,FALSE)</f>
        <v>#N/A</v>
      </c>
    </row>
    <row r="1091" spans="1:46" ht="13">
      <c r="A1091" s="7" t="s">
        <v>2209</v>
      </c>
      <c r="B1091" s="78" t="str">
        <f t="shared" ref="B1091:B1154" si="71">LEFT(A1091,SEARCH(" ",A1091,1)-1)</f>
        <v>Charlie</v>
      </c>
      <c r="C1091" s="78" t="str">
        <f t="shared" ref="C1091:C1154" si="72">MID(A1091,SEARCH(" ",A1091,1)+1,LEN(A1091))</f>
        <v>Haeger</v>
      </c>
      <c r="D1091" s="78" t="str">
        <f t="shared" ref="D1091:D1154" si="73">LEFT(LOWER((C1091)),5)&amp;LEFT(LOWER(B1091),2)</f>
        <v>haegech</v>
      </c>
      <c r="E1091" s="8">
        <v>40909</v>
      </c>
      <c r="F1091" s="9" t="s">
        <v>67</v>
      </c>
      <c r="G1091" s="9" t="s">
        <v>84</v>
      </c>
      <c r="H1091" s="26" t="s">
        <v>37</v>
      </c>
      <c r="I1091" s="9" t="s">
        <v>38</v>
      </c>
      <c r="J1091" s="26" t="s">
        <v>39</v>
      </c>
      <c r="K1091" s="9" t="s">
        <v>188</v>
      </c>
      <c r="L1091" s="9"/>
      <c r="M1091" s="9">
        <v>28</v>
      </c>
      <c r="N1091" s="11">
        <v>41384</v>
      </c>
      <c r="O1091" s="32">
        <f t="shared" si="70"/>
        <v>16</v>
      </c>
      <c r="P1091" s="9">
        <v>446624</v>
      </c>
      <c r="Q1091" s="9">
        <v>3545</v>
      </c>
      <c r="S1091" s="9">
        <v>0</v>
      </c>
      <c r="T1091" s="12">
        <v>0</v>
      </c>
      <c r="U1091" s="32">
        <v>0</v>
      </c>
      <c r="V1091">
        <f t="shared" si="0"/>
        <v>2012</v>
      </c>
      <c r="W1091">
        <f t="shared" si="1"/>
        <v>1</v>
      </c>
      <c r="X1091">
        <f t="shared" si="2"/>
        <v>1</v>
      </c>
      <c r="AJ1091" s="13"/>
      <c r="AK1091" s="14"/>
      <c r="AP1091" s="13"/>
      <c r="AQ1091" s="14"/>
      <c r="AT1091" t="e">
        <f>VLOOKUP(A1091,'Repeat TJ List'!A:A,1,FALSE)</f>
        <v>#N/A</v>
      </c>
    </row>
    <row r="1092" spans="1:46" ht="13">
      <c r="A1092" s="7" t="s">
        <v>2210</v>
      </c>
      <c r="B1092" s="78" t="str">
        <f t="shared" si="71"/>
        <v>Seby</v>
      </c>
      <c r="C1092" s="78" t="str">
        <f t="shared" si="72"/>
        <v>Zavala</v>
      </c>
      <c r="D1092" s="78" t="str">
        <f t="shared" si="73"/>
        <v>zavalse</v>
      </c>
      <c r="E1092" s="8">
        <v>40909</v>
      </c>
      <c r="F1092" s="9" t="s">
        <v>62</v>
      </c>
      <c r="G1092" s="9" t="s">
        <v>63</v>
      </c>
      <c r="H1092" s="9" t="s">
        <v>330</v>
      </c>
      <c r="I1092" s="9" t="s">
        <v>38</v>
      </c>
      <c r="J1092" s="9" t="s">
        <v>39</v>
      </c>
      <c r="K1092" s="9" t="s">
        <v>45</v>
      </c>
      <c r="L1092" s="9" t="s">
        <v>2211</v>
      </c>
      <c r="M1092" s="9">
        <v>18</v>
      </c>
      <c r="N1092" s="11">
        <v>42176</v>
      </c>
      <c r="O1092" s="32">
        <f t="shared" si="70"/>
        <v>42</v>
      </c>
      <c r="P1092" s="9">
        <v>664874</v>
      </c>
      <c r="Q1092" s="9" t="s">
        <v>2212</v>
      </c>
      <c r="S1092" s="9">
        <v>0</v>
      </c>
      <c r="T1092" s="12">
        <v>0</v>
      </c>
      <c r="U1092" s="9">
        <v>1</v>
      </c>
      <c r="V1092">
        <f t="shared" si="0"/>
        <v>2012</v>
      </c>
      <c r="W1092">
        <f t="shared" si="1"/>
        <v>1</v>
      </c>
      <c r="X1092">
        <f t="shared" si="2"/>
        <v>1</v>
      </c>
      <c r="AJ1092" s="13"/>
      <c r="AK1092" s="14"/>
      <c r="AP1092" s="13"/>
      <c r="AQ1092" s="14"/>
      <c r="AT1092" t="e">
        <f>VLOOKUP(A1092,'Repeat TJ List'!A:A,1,FALSE)</f>
        <v>#N/A</v>
      </c>
    </row>
    <row r="1093" spans="1:46" ht="13">
      <c r="A1093" s="7" t="s">
        <v>2043</v>
      </c>
      <c r="B1093" s="78" t="str">
        <f t="shared" si="71"/>
        <v>Blaine</v>
      </c>
      <c r="C1093" s="78" t="str">
        <f t="shared" si="72"/>
        <v>Howell</v>
      </c>
      <c r="D1093" s="78" t="str">
        <f t="shared" si="73"/>
        <v>howelbl</v>
      </c>
      <c r="E1093" s="8">
        <v>40909</v>
      </c>
      <c r="F1093" s="9" t="s">
        <v>187</v>
      </c>
      <c r="G1093" s="9" t="s">
        <v>91</v>
      </c>
      <c r="H1093" s="9" t="s">
        <v>37</v>
      </c>
      <c r="I1093" s="9" t="s">
        <v>53</v>
      </c>
      <c r="J1093" s="9" t="s">
        <v>39</v>
      </c>
      <c r="K1093" s="9" t="s">
        <v>152</v>
      </c>
      <c r="L1093" s="9" t="s">
        <v>2044</v>
      </c>
      <c r="M1093" s="9">
        <v>23</v>
      </c>
      <c r="N1093" s="11">
        <v>42104</v>
      </c>
      <c r="O1093" s="32">
        <f t="shared" si="70"/>
        <v>39</v>
      </c>
      <c r="P1093" s="9">
        <v>502432</v>
      </c>
      <c r="Q1093" s="9" t="s">
        <v>2045</v>
      </c>
      <c r="S1093" s="9">
        <v>0</v>
      </c>
      <c r="T1093" s="12">
        <v>0</v>
      </c>
      <c r="U1093" s="9">
        <v>0</v>
      </c>
      <c r="V1093">
        <f t="shared" si="0"/>
        <v>2012</v>
      </c>
      <c r="W1093">
        <f t="shared" si="1"/>
        <v>1</v>
      </c>
      <c r="X1093">
        <f t="shared" si="2"/>
        <v>1</v>
      </c>
      <c r="AJ1093" s="13"/>
      <c r="AK1093" s="14"/>
      <c r="AP1093" s="13"/>
      <c r="AQ1093" s="14"/>
      <c r="AT1093" t="str">
        <f>VLOOKUP(A1093,'Repeat TJ List'!A:A,1,FALSE)</f>
        <v>Blaine Howell</v>
      </c>
    </row>
    <row r="1094" spans="1:46" ht="13">
      <c r="A1094" s="7" t="s">
        <v>2213</v>
      </c>
      <c r="B1094" s="78" t="str">
        <f t="shared" si="71"/>
        <v>Jared</v>
      </c>
      <c r="C1094" s="78" t="str">
        <f t="shared" si="72"/>
        <v>Walsh</v>
      </c>
      <c r="D1094" s="78" t="str">
        <f t="shared" si="73"/>
        <v>walshja</v>
      </c>
      <c r="E1094" s="8">
        <v>40909</v>
      </c>
      <c r="F1094" s="9" t="s">
        <v>35</v>
      </c>
      <c r="G1094" s="9" t="s">
        <v>63</v>
      </c>
      <c r="H1094" s="9" t="s">
        <v>37</v>
      </c>
      <c r="I1094" s="9" t="s">
        <v>53</v>
      </c>
      <c r="J1094" s="9" t="s">
        <v>39</v>
      </c>
      <c r="K1094" s="9" t="s">
        <v>203</v>
      </c>
      <c r="L1094" s="9" t="s">
        <v>203</v>
      </c>
      <c r="M1094" s="9">
        <v>18</v>
      </c>
      <c r="N1094" s="11">
        <v>42494</v>
      </c>
      <c r="O1094" s="32">
        <f t="shared" si="70"/>
        <v>52</v>
      </c>
      <c r="P1094" s="9">
        <v>665120</v>
      </c>
      <c r="Q1094" s="9">
        <v>18607</v>
      </c>
      <c r="S1094" s="9">
        <v>0</v>
      </c>
      <c r="T1094" s="12">
        <v>0</v>
      </c>
      <c r="U1094" s="9">
        <v>1</v>
      </c>
      <c r="V1094">
        <f t="shared" si="0"/>
        <v>2012</v>
      </c>
      <c r="W1094">
        <f t="shared" si="1"/>
        <v>1</v>
      </c>
      <c r="X1094">
        <f t="shared" si="2"/>
        <v>1</v>
      </c>
      <c r="AJ1094" s="13"/>
      <c r="AK1094" s="14"/>
      <c r="AP1094" s="13"/>
      <c r="AQ1094" s="14"/>
      <c r="AT1094" t="e">
        <f>VLOOKUP(A1094,'Repeat TJ List'!A:A,1,FALSE)</f>
        <v>#N/A</v>
      </c>
    </row>
    <row r="1095" spans="1:46" ht="13">
      <c r="A1095" s="7" t="s">
        <v>2214</v>
      </c>
      <c r="B1095" s="78" t="str">
        <f t="shared" si="71"/>
        <v>Matt</v>
      </c>
      <c r="C1095" s="78" t="str">
        <f t="shared" si="72"/>
        <v>Jones</v>
      </c>
      <c r="D1095" s="78" t="str">
        <f t="shared" si="73"/>
        <v>jonesma</v>
      </c>
      <c r="E1095" s="8">
        <v>40909</v>
      </c>
      <c r="F1095" s="9" t="s">
        <v>306</v>
      </c>
      <c r="G1095" s="9" t="s">
        <v>63</v>
      </c>
      <c r="H1095" s="32" t="s">
        <v>131</v>
      </c>
      <c r="I1095" s="9" t="s">
        <v>38</v>
      </c>
      <c r="J1095" s="26" t="s">
        <v>39</v>
      </c>
      <c r="K1095" s="9" t="s">
        <v>207</v>
      </c>
      <c r="L1095" s="9" t="s">
        <v>2215</v>
      </c>
      <c r="M1095" s="9">
        <v>20</v>
      </c>
      <c r="N1095" s="11">
        <v>41821</v>
      </c>
      <c r="O1095" s="32">
        <f t="shared" si="70"/>
        <v>30</v>
      </c>
      <c r="P1095" s="9">
        <v>657627</v>
      </c>
      <c r="Q1095" s="9" t="s">
        <v>2216</v>
      </c>
      <c r="S1095" s="9">
        <v>0</v>
      </c>
      <c r="T1095" s="12">
        <v>0</v>
      </c>
      <c r="U1095" s="32">
        <v>1</v>
      </c>
      <c r="V1095">
        <f t="shared" si="0"/>
        <v>2012</v>
      </c>
      <c r="W1095">
        <f t="shared" si="1"/>
        <v>1</v>
      </c>
      <c r="X1095">
        <f t="shared" si="2"/>
        <v>1</v>
      </c>
      <c r="AJ1095" s="13"/>
      <c r="AK1095" s="14"/>
      <c r="AP1095" s="13"/>
      <c r="AQ1095" s="14"/>
      <c r="AT1095" t="e">
        <f>VLOOKUP(A1095,'Repeat TJ List'!A:A,1,FALSE)</f>
        <v>#N/A</v>
      </c>
    </row>
    <row r="1096" spans="1:46" ht="13">
      <c r="A1096" s="7" t="s">
        <v>2217</v>
      </c>
      <c r="B1096" s="78" t="str">
        <f t="shared" si="71"/>
        <v>Trevor</v>
      </c>
      <c r="C1096" s="78" t="str">
        <f t="shared" si="72"/>
        <v>Oaks</v>
      </c>
      <c r="D1096" s="78" t="str">
        <f t="shared" si="73"/>
        <v>oakstr</v>
      </c>
      <c r="E1096" s="8">
        <v>40909</v>
      </c>
      <c r="F1096" s="9" t="s">
        <v>306</v>
      </c>
      <c r="G1096" s="9" t="s">
        <v>63</v>
      </c>
      <c r="H1096" s="26" t="s">
        <v>37</v>
      </c>
      <c r="I1096" s="9" t="s">
        <v>38</v>
      </c>
      <c r="J1096" s="26" t="s">
        <v>39</v>
      </c>
      <c r="K1096" s="9" t="s">
        <v>45</v>
      </c>
      <c r="L1096" s="9" t="s">
        <v>2218</v>
      </c>
      <c r="M1096" s="9">
        <v>19</v>
      </c>
      <c r="N1096" s="11">
        <v>41816</v>
      </c>
      <c r="O1096" s="32">
        <f t="shared" si="70"/>
        <v>30</v>
      </c>
      <c r="P1096" s="9">
        <v>656805</v>
      </c>
      <c r="Q1096" s="9">
        <v>16468</v>
      </c>
      <c r="S1096" s="9">
        <v>0</v>
      </c>
      <c r="T1096" s="12">
        <v>0</v>
      </c>
      <c r="U1096" s="32">
        <v>1</v>
      </c>
      <c r="V1096">
        <f t="shared" si="0"/>
        <v>2012</v>
      </c>
      <c r="W1096">
        <f t="shared" si="1"/>
        <v>1</v>
      </c>
      <c r="X1096">
        <f t="shared" si="2"/>
        <v>1</v>
      </c>
      <c r="AJ1096" s="13"/>
      <c r="AK1096" s="14"/>
      <c r="AP1096" s="13"/>
      <c r="AQ1096" s="14"/>
      <c r="AT1096" t="e">
        <f>VLOOKUP(A1096,'Repeat TJ List'!A:A,1,FALSE)</f>
        <v>#N/A</v>
      </c>
    </row>
    <row r="1097" spans="1:46" ht="13">
      <c r="A1097" s="7" t="s">
        <v>2219</v>
      </c>
      <c r="B1097" s="78" t="str">
        <f t="shared" si="71"/>
        <v>Nate</v>
      </c>
      <c r="C1097" s="78" t="str">
        <f t="shared" si="72"/>
        <v>Orf</v>
      </c>
      <c r="D1097" s="78" t="str">
        <f t="shared" si="73"/>
        <v>orfna</v>
      </c>
      <c r="E1097" s="15">
        <v>40909</v>
      </c>
      <c r="F1097" s="9" t="s">
        <v>127</v>
      </c>
      <c r="G1097" s="9" t="s">
        <v>63</v>
      </c>
      <c r="H1097" s="9" t="s">
        <v>160</v>
      </c>
      <c r="I1097" s="9" t="s">
        <v>38</v>
      </c>
      <c r="J1097" s="9" t="s">
        <v>39</v>
      </c>
      <c r="K1097" s="9" t="s">
        <v>553</v>
      </c>
      <c r="L1097" s="9" t="s">
        <v>2220</v>
      </c>
      <c r="M1097" s="9">
        <v>22</v>
      </c>
      <c r="N1097" s="11">
        <v>41449</v>
      </c>
      <c r="O1097" s="32">
        <f t="shared" si="70"/>
        <v>18</v>
      </c>
      <c r="P1097" s="9">
        <v>644337</v>
      </c>
      <c r="Q1097" s="9">
        <v>15407</v>
      </c>
      <c r="S1097" s="9">
        <v>15</v>
      </c>
      <c r="T1097" s="12">
        <v>25</v>
      </c>
      <c r="U1097" s="9">
        <v>1</v>
      </c>
      <c r="V1097">
        <f t="shared" si="0"/>
        <v>2012</v>
      </c>
      <c r="W1097">
        <f t="shared" si="1"/>
        <v>1</v>
      </c>
      <c r="X1097">
        <f t="shared" si="2"/>
        <v>1</v>
      </c>
      <c r="AJ1097" s="13"/>
      <c r="AK1097" s="14"/>
      <c r="AP1097" s="13"/>
      <c r="AQ1097" s="14"/>
      <c r="AT1097" t="e">
        <f>VLOOKUP(A1097,'Repeat TJ List'!A:A,1,FALSE)</f>
        <v>#N/A</v>
      </c>
    </row>
    <row r="1098" spans="1:46" ht="13">
      <c r="A1098" s="7" t="s">
        <v>2221</v>
      </c>
      <c r="B1098" s="78" t="str">
        <f t="shared" si="71"/>
        <v>Cameron</v>
      </c>
      <c r="C1098" s="78" t="str">
        <f t="shared" si="72"/>
        <v>Roegner</v>
      </c>
      <c r="D1098" s="78" t="str">
        <f t="shared" si="73"/>
        <v>roegnca</v>
      </c>
      <c r="E1098" s="15">
        <v>40909</v>
      </c>
      <c r="F1098" s="9" t="s">
        <v>127</v>
      </c>
      <c r="G1098" s="9" t="s">
        <v>158</v>
      </c>
      <c r="H1098" s="9" t="s">
        <v>37</v>
      </c>
      <c r="I1098" s="9" t="s">
        <v>53</v>
      </c>
      <c r="J1098" s="9" t="s">
        <v>39</v>
      </c>
      <c r="K1098" s="9" t="s">
        <v>429</v>
      </c>
      <c r="L1098" s="9" t="s">
        <v>1099</v>
      </c>
      <c r="M1098" s="9">
        <v>18</v>
      </c>
      <c r="N1098" s="11">
        <v>42543</v>
      </c>
      <c r="O1098" s="32">
        <f t="shared" si="70"/>
        <v>54</v>
      </c>
      <c r="P1098" s="9">
        <v>670375</v>
      </c>
      <c r="Q1098" s="9" t="s">
        <v>2222</v>
      </c>
      <c r="S1098" s="9">
        <v>0</v>
      </c>
      <c r="T1098" s="12">
        <v>0</v>
      </c>
      <c r="U1098" s="32">
        <v>1</v>
      </c>
      <c r="V1098">
        <f t="shared" si="0"/>
        <v>2012</v>
      </c>
      <c r="W1098">
        <f t="shared" si="1"/>
        <v>1</v>
      </c>
      <c r="X1098">
        <f t="shared" si="2"/>
        <v>1</v>
      </c>
      <c r="AJ1098" s="13"/>
      <c r="AK1098" s="14"/>
      <c r="AP1098" s="13"/>
      <c r="AQ1098" s="14"/>
      <c r="AT1098" t="e">
        <f>VLOOKUP(A1098,'Repeat TJ List'!A:A,1,FALSE)</f>
        <v>#N/A</v>
      </c>
    </row>
    <row r="1099" spans="1:46" ht="13">
      <c r="A1099" s="7" t="s">
        <v>2223</v>
      </c>
      <c r="B1099" s="78" t="str">
        <f t="shared" si="71"/>
        <v>Sean</v>
      </c>
      <c r="C1099" s="78" t="str">
        <f t="shared" si="72"/>
        <v>Carley</v>
      </c>
      <c r="D1099" s="78" t="str">
        <f t="shared" si="73"/>
        <v>carlese</v>
      </c>
      <c r="E1099" s="8">
        <v>40909</v>
      </c>
      <c r="F1099" s="9" t="s">
        <v>107</v>
      </c>
      <c r="G1099" s="9" t="s">
        <v>63</v>
      </c>
      <c r="H1099" s="26" t="s">
        <v>37</v>
      </c>
      <c r="I1099" s="9" t="s">
        <v>38</v>
      </c>
      <c r="J1099" s="26" t="s">
        <v>39</v>
      </c>
      <c r="K1099" s="9" t="s">
        <v>58</v>
      </c>
      <c r="L1099" s="9" t="s">
        <v>2224</v>
      </c>
      <c r="M1099" s="9">
        <v>21</v>
      </c>
      <c r="N1099" s="11">
        <v>41817</v>
      </c>
      <c r="O1099" s="32">
        <f t="shared" si="70"/>
        <v>30</v>
      </c>
      <c r="P1099" s="9">
        <v>643244</v>
      </c>
      <c r="Q1099" s="9" t="s">
        <v>2225</v>
      </c>
      <c r="S1099" s="9">
        <v>0</v>
      </c>
      <c r="T1099" s="12">
        <v>0</v>
      </c>
      <c r="U1099" s="32">
        <v>1</v>
      </c>
      <c r="V1099">
        <f t="shared" si="0"/>
        <v>2012</v>
      </c>
      <c r="W1099">
        <f t="shared" si="1"/>
        <v>1</v>
      </c>
      <c r="X1099">
        <f t="shared" si="2"/>
        <v>1</v>
      </c>
      <c r="AJ1099" s="13"/>
      <c r="AK1099" s="14"/>
      <c r="AP1099" s="13"/>
      <c r="AQ1099" s="14"/>
      <c r="AT1099" t="e">
        <f>VLOOKUP(A1099,'Repeat TJ List'!A:A,1,FALSE)</f>
        <v>#N/A</v>
      </c>
    </row>
    <row r="1100" spans="1:46" ht="13">
      <c r="A1100" s="7" t="s">
        <v>2226</v>
      </c>
      <c r="B1100" s="78" t="str">
        <f t="shared" si="71"/>
        <v>Kyle</v>
      </c>
      <c r="C1100" s="78" t="str">
        <f t="shared" si="72"/>
        <v>Friedrichs</v>
      </c>
      <c r="D1100" s="78" t="str">
        <f t="shared" si="73"/>
        <v>friedky</v>
      </c>
      <c r="E1100" s="8">
        <v>40909</v>
      </c>
      <c r="F1100" s="9" t="s">
        <v>178</v>
      </c>
      <c r="G1100" s="9" t="s">
        <v>63</v>
      </c>
      <c r="H1100" s="9" t="s">
        <v>37</v>
      </c>
      <c r="I1100" s="9" t="s">
        <v>38</v>
      </c>
      <c r="J1100" s="9" t="s">
        <v>39</v>
      </c>
      <c r="K1100" s="9" t="s">
        <v>45</v>
      </c>
      <c r="L1100" s="9" t="s">
        <v>2227</v>
      </c>
      <c r="M1100" s="9">
        <v>20</v>
      </c>
      <c r="N1100" s="11">
        <v>42180</v>
      </c>
      <c r="O1100" s="32">
        <f t="shared" si="70"/>
        <v>42</v>
      </c>
      <c r="P1100" s="9">
        <v>664851</v>
      </c>
      <c r="Q1100" s="9" t="s">
        <v>2228</v>
      </c>
      <c r="S1100" s="9">
        <v>0</v>
      </c>
      <c r="T1100" s="12">
        <v>0</v>
      </c>
      <c r="U1100" s="32">
        <v>1</v>
      </c>
      <c r="V1100">
        <f t="shared" si="0"/>
        <v>2012</v>
      </c>
      <c r="W1100">
        <f t="shared" si="1"/>
        <v>1</v>
      </c>
      <c r="X1100">
        <f t="shared" si="2"/>
        <v>1</v>
      </c>
      <c r="AJ1100" s="13"/>
      <c r="AK1100" s="14"/>
      <c r="AP1100" s="13"/>
      <c r="AQ1100" s="14"/>
      <c r="AT1100" t="e">
        <f>VLOOKUP(A1100,'Repeat TJ List'!A:A,1,FALSE)</f>
        <v>#N/A</v>
      </c>
    </row>
    <row r="1101" spans="1:46" ht="13">
      <c r="A1101" s="7" t="s">
        <v>2229</v>
      </c>
      <c r="B1101" s="78" t="str">
        <f t="shared" si="71"/>
        <v>Bealyn</v>
      </c>
      <c r="C1101" s="78" t="str">
        <f t="shared" si="72"/>
        <v>Chourio</v>
      </c>
      <c r="D1101" s="78" t="str">
        <f t="shared" si="73"/>
        <v>chourbe</v>
      </c>
      <c r="E1101" s="8">
        <v>40909</v>
      </c>
      <c r="F1101" s="9" t="s">
        <v>176</v>
      </c>
      <c r="G1101" s="9" t="s">
        <v>128</v>
      </c>
      <c r="H1101" s="32" t="s">
        <v>274</v>
      </c>
      <c r="I1101" s="9" t="s">
        <v>38</v>
      </c>
      <c r="J1101" s="32" t="s">
        <v>150</v>
      </c>
      <c r="K1101" s="26"/>
      <c r="L1101" s="26"/>
      <c r="M1101" s="9">
        <v>18</v>
      </c>
      <c r="N1101" s="11">
        <v>41426</v>
      </c>
      <c r="O1101" s="32">
        <f t="shared" si="70"/>
        <v>17</v>
      </c>
      <c r="P1101" s="9">
        <v>605893</v>
      </c>
      <c r="Q1101" s="9" t="s">
        <v>2230</v>
      </c>
      <c r="S1101" s="9">
        <v>0</v>
      </c>
      <c r="T1101" s="12">
        <v>0</v>
      </c>
      <c r="U1101" s="9">
        <v>0</v>
      </c>
      <c r="V1101">
        <f t="shared" si="0"/>
        <v>2012</v>
      </c>
      <c r="W1101">
        <f t="shared" si="1"/>
        <v>1</v>
      </c>
      <c r="X1101">
        <f t="shared" si="2"/>
        <v>1</v>
      </c>
      <c r="AJ1101" s="13"/>
      <c r="AK1101" s="14"/>
      <c r="AP1101" s="13"/>
      <c r="AQ1101" s="14"/>
      <c r="AT1101" t="e">
        <f>VLOOKUP(A1101,'Repeat TJ List'!A:A,1,FALSE)</f>
        <v>#N/A</v>
      </c>
    </row>
    <row r="1102" spans="1:46" ht="13">
      <c r="A1102" s="7" t="s">
        <v>2231</v>
      </c>
      <c r="B1102" s="78" t="str">
        <f t="shared" si="71"/>
        <v>Jordan</v>
      </c>
      <c r="C1102" s="78" t="str">
        <f t="shared" si="72"/>
        <v>Johnson</v>
      </c>
      <c r="D1102" s="78" t="str">
        <f t="shared" si="73"/>
        <v>johnsjo</v>
      </c>
      <c r="E1102" s="8">
        <v>40909</v>
      </c>
      <c r="F1102" s="9" t="s">
        <v>78</v>
      </c>
      <c r="G1102" s="9" t="s">
        <v>63</v>
      </c>
      <c r="H1102" s="9" t="s">
        <v>37</v>
      </c>
      <c r="I1102" s="9" t="s">
        <v>38</v>
      </c>
      <c r="J1102" s="9" t="s">
        <v>39</v>
      </c>
      <c r="K1102" s="9" t="s">
        <v>45</v>
      </c>
      <c r="L1102" s="9" t="s">
        <v>2232</v>
      </c>
      <c r="M1102" s="9">
        <v>18</v>
      </c>
      <c r="N1102" s="11">
        <v>41869</v>
      </c>
      <c r="O1102" s="32">
        <f t="shared" si="70"/>
        <v>32</v>
      </c>
      <c r="P1102" s="9">
        <v>607588</v>
      </c>
      <c r="Q1102" s="9" t="s">
        <v>2233</v>
      </c>
      <c r="R1102" s="8"/>
      <c r="S1102" s="9">
        <v>0</v>
      </c>
      <c r="T1102" s="12">
        <v>0</v>
      </c>
      <c r="U1102" s="9">
        <v>1</v>
      </c>
      <c r="V1102">
        <f t="shared" si="0"/>
        <v>2012</v>
      </c>
      <c r="W1102">
        <f t="shared" si="1"/>
        <v>1</v>
      </c>
      <c r="X1102">
        <f t="shared" si="2"/>
        <v>1</v>
      </c>
      <c r="AJ1102" s="13"/>
      <c r="AK1102" s="14"/>
      <c r="AP1102" s="13"/>
      <c r="AQ1102" s="14"/>
      <c r="AT1102" t="e">
        <f>VLOOKUP(A1102,'Repeat TJ List'!A:A,1,FALSE)</f>
        <v>#N/A</v>
      </c>
    </row>
    <row r="1103" spans="1:46" ht="13">
      <c r="A1103" s="7" t="s">
        <v>2234</v>
      </c>
      <c r="B1103" s="78" t="str">
        <f t="shared" si="71"/>
        <v>Mike</v>
      </c>
      <c r="C1103" s="78" t="str">
        <f t="shared" si="72"/>
        <v>Franco</v>
      </c>
      <c r="D1103" s="78" t="str">
        <f t="shared" si="73"/>
        <v>francmi</v>
      </c>
      <c r="E1103" s="8">
        <v>40909</v>
      </c>
      <c r="F1103" s="9" t="s">
        <v>257</v>
      </c>
      <c r="G1103" s="9" t="s">
        <v>63</v>
      </c>
      <c r="H1103" s="9" t="s">
        <v>37</v>
      </c>
      <c r="I1103" s="9" t="s">
        <v>38</v>
      </c>
      <c r="J1103" s="9" t="s">
        <v>39</v>
      </c>
      <c r="K1103" s="9" t="s">
        <v>40</v>
      </c>
      <c r="L1103" s="9" t="s">
        <v>2235</v>
      </c>
      <c r="M1103" s="9">
        <v>20</v>
      </c>
      <c r="N1103" s="11">
        <v>41822</v>
      </c>
      <c r="O1103" s="32">
        <f t="shared" si="70"/>
        <v>30</v>
      </c>
      <c r="P1103" s="9">
        <v>650574</v>
      </c>
      <c r="Q1103" s="9" t="s">
        <v>2236</v>
      </c>
      <c r="R1103" s="8"/>
      <c r="S1103" s="9">
        <v>0</v>
      </c>
      <c r="T1103" s="12">
        <v>0</v>
      </c>
      <c r="U1103" s="9">
        <v>1</v>
      </c>
      <c r="V1103">
        <f t="shared" si="0"/>
        <v>2012</v>
      </c>
      <c r="W1103">
        <f t="shared" si="1"/>
        <v>1</v>
      </c>
      <c r="X1103">
        <f t="shared" si="2"/>
        <v>1</v>
      </c>
      <c r="AJ1103" s="13"/>
      <c r="AK1103" s="14"/>
      <c r="AP1103" s="13"/>
      <c r="AQ1103" s="14"/>
      <c r="AT1103" t="e">
        <f>VLOOKUP(A1103,'Repeat TJ List'!A:A,1,FALSE)</f>
        <v>#N/A</v>
      </c>
    </row>
    <row r="1104" spans="1:46" ht="13">
      <c r="A1104" s="7" t="s">
        <v>1065</v>
      </c>
      <c r="B1104" s="78" t="str">
        <f t="shared" si="71"/>
        <v>Adam</v>
      </c>
      <c r="C1104" s="78" t="str">
        <f t="shared" si="72"/>
        <v>Parks</v>
      </c>
      <c r="D1104" s="78" t="str">
        <f t="shared" si="73"/>
        <v>parksad</v>
      </c>
      <c r="E1104" s="8">
        <v>40909</v>
      </c>
      <c r="F1104" s="9" t="s">
        <v>211</v>
      </c>
      <c r="G1104" s="9" t="s">
        <v>63</v>
      </c>
      <c r="H1104" s="9" t="s">
        <v>37</v>
      </c>
      <c r="I1104" s="9" t="s">
        <v>38</v>
      </c>
      <c r="J1104" s="9" t="s">
        <v>39</v>
      </c>
      <c r="K1104" s="9" t="s">
        <v>285</v>
      </c>
      <c r="L1104" s="9" t="s">
        <v>303</v>
      </c>
      <c r="M1104" s="9">
        <v>19</v>
      </c>
      <c r="N1104" s="11">
        <v>41806</v>
      </c>
      <c r="O1104" s="32">
        <f t="shared" si="70"/>
        <v>29</v>
      </c>
      <c r="P1104" s="9">
        <v>657710</v>
      </c>
      <c r="Q1104" s="9" t="s">
        <v>1066</v>
      </c>
      <c r="R1104" s="8"/>
      <c r="S1104" s="9">
        <v>0</v>
      </c>
      <c r="T1104" s="12">
        <v>0</v>
      </c>
      <c r="U1104" s="32">
        <v>1</v>
      </c>
      <c r="V1104">
        <f t="shared" si="0"/>
        <v>2012</v>
      </c>
      <c r="W1104">
        <f t="shared" si="1"/>
        <v>1</v>
      </c>
      <c r="X1104">
        <f t="shared" si="2"/>
        <v>1</v>
      </c>
      <c r="AJ1104" s="13"/>
      <c r="AK1104" s="14"/>
      <c r="AP1104" s="13"/>
      <c r="AQ1104" s="14"/>
      <c r="AT1104" t="str">
        <f>VLOOKUP(A1104,'Repeat TJ List'!A:A,1,FALSE)</f>
        <v>Adam Parks</v>
      </c>
    </row>
    <row r="1105" spans="1:46" ht="13">
      <c r="A1105" s="7" t="s">
        <v>1037</v>
      </c>
      <c r="B1105" s="78" t="str">
        <f t="shared" si="71"/>
        <v>Andrew</v>
      </c>
      <c r="C1105" s="78" t="str">
        <f t="shared" si="72"/>
        <v>Lee</v>
      </c>
      <c r="D1105" s="78" t="str">
        <f t="shared" si="73"/>
        <v>leean</v>
      </c>
      <c r="E1105" s="8">
        <v>40909</v>
      </c>
      <c r="F1105" s="9" t="s">
        <v>317</v>
      </c>
      <c r="G1105" s="9" t="s">
        <v>158</v>
      </c>
      <c r="H1105" s="9" t="s">
        <v>37</v>
      </c>
      <c r="I1105" s="9" t="s">
        <v>38</v>
      </c>
      <c r="J1105" s="9" t="s">
        <v>39</v>
      </c>
      <c r="K1105" s="9" t="s">
        <v>312</v>
      </c>
      <c r="L1105" s="9" t="s">
        <v>312</v>
      </c>
      <c r="M1105" s="9">
        <v>18</v>
      </c>
      <c r="N1105" s="11">
        <v>42182</v>
      </c>
      <c r="O1105" s="32">
        <f t="shared" si="70"/>
        <v>42</v>
      </c>
      <c r="P1105" s="9">
        <v>622230</v>
      </c>
      <c r="Q1105" s="9" t="s">
        <v>1038</v>
      </c>
      <c r="R1105" s="8"/>
      <c r="S1105" s="9">
        <v>0</v>
      </c>
      <c r="T1105" s="12">
        <v>0</v>
      </c>
      <c r="U1105" s="32">
        <v>1</v>
      </c>
      <c r="V1105">
        <f t="shared" si="0"/>
        <v>2012</v>
      </c>
      <c r="W1105">
        <f t="shared" si="1"/>
        <v>1</v>
      </c>
      <c r="X1105">
        <f t="shared" si="2"/>
        <v>1</v>
      </c>
      <c r="AJ1105" s="13"/>
      <c r="AK1105" s="14"/>
      <c r="AP1105" s="13"/>
      <c r="AQ1105" s="14"/>
      <c r="AT1105" t="str">
        <f>VLOOKUP(A1105,'Repeat TJ List'!A:A,1,FALSE)</f>
        <v>Andrew Lee</v>
      </c>
    </row>
    <row r="1106" spans="1:46" ht="13">
      <c r="A1106" s="16" t="s">
        <v>2237</v>
      </c>
      <c r="B1106" s="78" t="str">
        <f t="shared" si="71"/>
        <v>Jaime</v>
      </c>
      <c r="C1106" s="78" t="str">
        <f t="shared" si="72"/>
        <v>Schultz</v>
      </c>
      <c r="D1106" s="78" t="str">
        <f t="shared" si="73"/>
        <v>schulja</v>
      </c>
      <c r="E1106" s="29">
        <v>40879</v>
      </c>
      <c r="F1106" s="18" t="s">
        <v>257</v>
      </c>
      <c r="G1106" s="18" t="s">
        <v>63</v>
      </c>
      <c r="H1106" s="18" t="s">
        <v>37</v>
      </c>
      <c r="I1106" s="18" t="s">
        <v>38</v>
      </c>
      <c r="J1106" s="18" t="s">
        <v>39</v>
      </c>
      <c r="K1106" s="18" t="s">
        <v>101</v>
      </c>
      <c r="L1106" s="18" t="s">
        <v>2238</v>
      </c>
      <c r="M1106" s="18">
        <v>19</v>
      </c>
      <c r="N1106" s="31">
        <v>41442</v>
      </c>
      <c r="O1106" s="32">
        <f t="shared" si="70"/>
        <v>19</v>
      </c>
      <c r="P1106" s="18">
        <v>621289</v>
      </c>
      <c r="Q1106" s="18">
        <v>15066</v>
      </c>
      <c r="R1106" s="19"/>
      <c r="S1106" s="18">
        <v>0</v>
      </c>
      <c r="T1106" s="20">
        <v>0</v>
      </c>
      <c r="U1106" s="18">
        <v>1</v>
      </c>
      <c r="V1106" s="21">
        <f t="shared" si="0"/>
        <v>2011</v>
      </c>
      <c r="W1106" s="21">
        <f t="shared" si="1"/>
        <v>12</v>
      </c>
      <c r="X1106" s="21">
        <f t="shared" si="2"/>
        <v>2</v>
      </c>
      <c r="Y1106" s="23"/>
      <c r="Z1106" s="23"/>
      <c r="AA1106" s="23"/>
      <c r="AB1106" s="23"/>
      <c r="AC1106" s="23"/>
      <c r="AD1106" s="23"/>
      <c r="AE1106" s="23"/>
      <c r="AF1106" s="23"/>
      <c r="AG1106" s="23"/>
      <c r="AH1106" s="23"/>
      <c r="AI1106" s="23"/>
      <c r="AJ1106" s="24"/>
      <c r="AK1106" s="25"/>
      <c r="AL1106" s="23"/>
      <c r="AM1106" s="23"/>
      <c r="AN1106" s="23"/>
      <c r="AO1106" s="23"/>
      <c r="AP1106" s="24"/>
      <c r="AQ1106" s="25"/>
      <c r="AR1106" s="23"/>
      <c r="AS1106" s="23"/>
      <c r="AT1106" t="e">
        <f>VLOOKUP(A1106,'Repeat TJ List'!A:A,1,FALSE)</f>
        <v>#N/A</v>
      </c>
    </row>
    <row r="1107" spans="1:46" ht="13">
      <c r="A1107" s="7" t="s">
        <v>2239</v>
      </c>
      <c r="B1107" s="78" t="str">
        <f t="shared" si="71"/>
        <v>Ryan</v>
      </c>
      <c r="C1107" s="78" t="str">
        <f t="shared" si="72"/>
        <v>Perez</v>
      </c>
      <c r="D1107" s="78" t="str">
        <f t="shared" si="73"/>
        <v>perezry</v>
      </c>
      <c r="E1107" s="8">
        <v>40874</v>
      </c>
      <c r="F1107" s="9" t="s">
        <v>234</v>
      </c>
      <c r="G1107" s="9" t="s">
        <v>158</v>
      </c>
      <c r="H1107" s="9" t="s">
        <v>37</v>
      </c>
      <c r="I1107" s="9" t="s">
        <v>2240</v>
      </c>
      <c r="J1107" s="9" t="s">
        <v>39</v>
      </c>
      <c r="K1107" s="9" t="s">
        <v>141</v>
      </c>
      <c r="L1107" s="9" t="s">
        <v>2241</v>
      </c>
      <c r="M1107" s="9">
        <v>17</v>
      </c>
      <c r="N1107" s="11">
        <v>42177</v>
      </c>
      <c r="O1107" s="32">
        <f t="shared" si="70"/>
        <v>43</v>
      </c>
      <c r="P1107" s="9">
        <v>664147</v>
      </c>
      <c r="Q1107" s="9" t="s">
        <v>2242</v>
      </c>
      <c r="R1107" s="8"/>
      <c r="S1107" s="9">
        <v>0</v>
      </c>
      <c r="T1107" s="12">
        <v>0</v>
      </c>
      <c r="U1107" s="32">
        <v>1</v>
      </c>
      <c r="V1107">
        <f t="shared" si="0"/>
        <v>2011</v>
      </c>
      <c r="W1107">
        <f t="shared" si="1"/>
        <v>11</v>
      </c>
      <c r="X1107">
        <f t="shared" si="2"/>
        <v>27</v>
      </c>
      <c r="AJ1107" s="13"/>
      <c r="AK1107" s="14"/>
      <c r="AP1107" s="13"/>
      <c r="AQ1107" s="14"/>
      <c r="AT1107" t="e">
        <f>VLOOKUP(A1107,'Repeat TJ List'!A:A,1,FALSE)</f>
        <v>#N/A</v>
      </c>
    </row>
    <row r="1108" spans="1:46" ht="13">
      <c r="A1108" s="7" t="s">
        <v>2243</v>
      </c>
      <c r="B1108" s="78" t="str">
        <f t="shared" si="71"/>
        <v>Andrew</v>
      </c>
      <c r="C1108" s="78" t="str">
        <f t="shared" si="72"/>
        <v>Rohrbach</v>
      </c>
      <c r="D1108" s="78" t="str">
        <f t="shared" si="73"/>
        <v>rohrban</v>
      </c>
      <c r="E1108" s="8">
        <v>40863</v>
      </c>
      <c r="F1108" s="9" t="s">
        <v>44</v>
      </c>
      <c r="G1108" s="9" t="s">
        <v>63</v>
      </c>
      <c r="H1108" s="9" t="s">
        <v>37</v>
      </c>
      <c r="I1108" s="9" t="s">
        <v>38</v>
      </c>
      <c r="J1108" s="9" t="s">
        <v>39</v>
      </c>
      <c r="K1108" s="9" t="s">
        <v>45</v>
      </c>
      <c r="L1108" s="9" t="s">
        <v>2227</v>
      </c>
      <c r="M1108" s="9">
        <v>19</v>
      </c>
      <c r="N1108" s="11">
        <v>41863</v>
      </c>
      <c r="O1108" s="32">
        <f t="shared" si="70"/>
        <v>33</v>
      </c>
      <c r="P1108" s="9">
        <v>642030</v>
      </c>
      <c r="Q1108" s="9" t="s">
        <v>2244</v>
      </c>
      <c r="R1108" s="8"/>
      <c r="S1108" s="9">
        <v>0</v>
      </c>
      <c r="T1108" s="12">
        <v>0</v>
      </c>
      <c r="U1108" s="9">
        <v>0</v>
      </c>
      <c r="V1108">
        <f t="shared" si="0"/>
        <v>2011</v>
      </c>
      <c r="W1108">
        <f t="shared" si="1"/>
        <v>11</v>
      </c>
      <c r="X1108">
        <f t="shared" si="2"/>
        <v>16</v>
      </c>
      <c r="AJ1108" s="13"/>
      <c r="AK1108" s="14"/>
      <c r="AP1108" s="13"/>
      <c r="AQ1108" s="14"/>
      <c r="AT1108" t="e">
        <f>VLOOKUP(A1108,'Repeat TJ List'!A:A,1,FALSE)</f>
        <v>#N/A</v>
      </c>
    </row>
    <row r="1109" spans="1:46" ht="13">
      <c r="A1109" s="7" t="s">
        <v>2245</v>
      </c>
      <c r="B1109" s="78" t="str">
        <f t="shared" si="71"/>
        <v>John</v>
      </c>
      <c r="C1109" s="78" t="str">
        <f t="shared" si="72"/>
        <v>Lackey</v>
      </c>
      <c r="D1109" s="78" t="str">
        <f t="shared" si="73"/>
        <v>lackejo</v>
      </c>
      <c r="E1109" s="8">
        <v>40848</v>
      </c>
      <c r="F1109" s="9" t="s">
        <v>67</v>
      </c>
      <c r="G1109" s="9" t="s">
        <v>36</v>
      </c>
      <c r="H1109" s="26" t="s">
        <v>37</v>
      </c>
      <c r="I1109" s="9" t="s">
        <v>38</v>
      </c>
      <c r="J1109" s="26" t="s">
        <v>39</v>
      </c>
      <c r="K1109" s="9" t="s">
        <v>40</v>
      </c>
      <c r="L1109" s="9" t="s">
        <v>2246</v>
      </c>
      <c r="M1109" s="9">
        <v>32</v>
      </c>
      <c r="N1109" s="11">
        <v>41370</v>
      </c>
      <c r="O1109" s="32">
        <f t="shared" si="70"/>
        <v>17</v>
      </c>
      <c r="P1109" s="9">
        <v>407793</v>
      </c>
      <c r="Q1109" s="9">
        <v>1507</v>
      </c>
      <c r="R1109" s="7" t="s">
        <v>2078</v>
      </c>
      <c r="S1109" s="9">
        <v>153</v>
      </c>
      <c r="T1109" s="12">
        <v>964.33299999999997</v>
      </c>
      <c r="U1109" s="32">
        <v>1</v>
      </c>
      <c r="V1109">
        <f t="shared" si="0"/>
        <v>2011</v>
      </c>
      <c r="W1109">
        <f t="shared" si="1"/>
        <v>11</v>
      </c>
      <c r="X1109">
        <f t="shared" si="2"/>
        <v>1</v>
      </c>
      <c r="Y1109" s="7"/>
      <c r="Z1109" s="7"/>
      <c r="AA1109" s="7"/>
      <c r="AB1109" s="7"/>
      <c r="AC1109" s="7"/>
      <c r="AD1109" s="7"/>
      <c r="AE1109" s="7"/>
      <c r="AF1109" s="7"/>
      <c r="AG1109" s="7"/>
      <c r="AH1109" s="7">
        <v>28</v>
      </c>
      <c r="AI1109" s="7">
        <v>28</v>
      </c>
      <c r="AJ1109" s="45">
        <v>160</v>
      </c>
      <c r="AK1109" s="46">
        <v>7.0000000000000007E-2</v>
      </c>
      <c r="AL1109" s="7">
        <v>151</v>
      </c>
      <c r="AM1109" s="7">
        <v>118</v>
      </c>
      <c r="AN1109" s="7">
        <v>29</v>
      </c>
      <c r="AO1109" s="7">
        <v>29</v>
      </c>
      <c r="AP1109" s="45">
        <v>189.333</v>
      </c>
      <c r="AQ1109" s="46">
        <v>0.156</v>
      </c>
      <c r="AR1109" s="7">
        <v>85</v>
      </c>
      <c r="AS1109" s="7">
        <v>99</v>
      </c>
      <c r="AT1109" t="e">
        <f>VLOOKUP(A1109,'Repeat TJ List'!A:A,1,FALSE)</f>
        <v>#N/A</v>
      </c>
    </row>
    <row r="1110" spans="1:46" ht="13">
      <c r="A1110" s="7" t="s">
        <v>2247</v>
      </c>
      <c r="B1110" s="78" t="str">
        <f t="shared" si="71"/>
        <v>Leonel</v>
      </c>
      <c r="C1110" s="78" t="str">
        <f t="shared" si="72"/>
        <v>Campos</v>
      </c>
      <c r="D1110" s="78" t="str">
        <f t="shared" si="73"/>
        <v>campole</v>
      </c>
      <c r="E1110" s="8">
        <v>40817</v>
      </c>
      <c r="F1110" s="9" t="s">
        <v>48</v>
      </c>
      <c r="G1110" s="9" t="s">
        <v>165</v>
      </c>
      <c r="H1110" s="9" t="s">
        <v>37</v>
      </c>
      <c r="I1110" s="9" t="s">
        <v>38</v>
      </c>
      <c r="J1110" s="9" t="s">
        <v>150</v>
      </c>
      <c r="K1110" s="26"/>
      <c r="L1110" s="26"/>
      <c r="M1110" s="9">
        <v>23</v>
      </c>
      <c r="N1110" s="11">
        <v>41368</v>
      </c>
      <c r="O1110" s="32">
        <f t="shared" si="70"/>
        <v>18</v>
      </c>
      <c r="P1110" s="9">
        <v>599998</v>
      </c>
      <c r="Q1110" s="9">
        <v>12277</v>
      </c>
      <c r="R1110" s="7"/>
      <c r="S1110" s="9">
        <v>38</v>
      </c>
      <c r="T1110" s="12">
        <v>43.667000000000002</v>
      </c>
      <c r="U1110" s="32">
        <v>1</v>
      </c>
      <c r="V1110">
        <f t="shared" si="0"/>
        <v>2011</v>
      </c>
      <c r="W1110">
        <f t="shared" si="1"/>
        <v>10</v>
      </c>
      <c r="X1110">
        <f t="shared" si="2"/>
        <v>1</v>
      </c>
      <c r="AJ1110" s="13"/>
      <c r="AK1110" s="14"/>
      <c r="AP1110" s="13"/>
      <c r="AQ1110" s="14"/>
      <c r="AT1110" t="e">
        <f>VLOOKUP(A1110,'Repeat TJ List'!A:A,1,FALSE)</f>
        <v>#N/A</v>
      </c>
    </row>
    <row r="1111" spans="1:46" ht="13">
      <c r="A1111" s="7" t="s">
        <v>2248</v>
      </c>
      <c r="B1111" s="78" t="str">
        <f t="shared" si="71"/>
        <v>Carlos</v>
      </c>
      <c r="C1111" s="78" t="str">
        <f t="shared" si="72"/>
        <v>Carrasco</v>
      </c>
      <c r="D1111" s="78" t="str">
        <f t="shared" si="73"/>
        <v>carraca</v>
      </c>
      <c r="E1111" s="8">
        <v>40800</v>
      </c>
      <c r="F1111" s="9" t="s">
        <v>234</v>
      </c>
      <c r="G1111" s="9" t="s">
        <v>36</v>
      </c>
      <c r="H1111" s="26" t="s">
        <v>37</v>
      </c>
      <c r="I1111" s="9" t="s">
        <v>38</v>
      </c>
      <c r="J1111" s="32" t="s">
        <v>150</v>
      </c>
      <c r="K1111" s="26"/>
      <c r="L1111" s="26"/>
      <c r="M1111" s="9">
        <v>24</v>
      </c>
      <c r="N1111" s="11">
        <v>41373</v>
      </c>
      <c r="O1111" s="32">
        <f t="shared" si="70"/>
        <v>19</v>
      </c>
      <c r="P1111" s="9">
        <v>471911</v>
      </c>
      <c r="Q1111" s="9">
        <v>6632</v>
      </c>
      <c r="R1111" s="7" t="s">
        <v>71</v>
      </c>
      <c r="S1111" s="9">
        <v>142</v>
      </c>
      <c r="T1111" s="12">
        <v>710.66700000000003</v>
      </c>
      <c r="U1111" s="32">
        <v>1</v>
      </c>
      <c r="V1111">
        <f t="shared" si="0"/>
        <v>2011</v>
      </c>
      <c r="W1111">
        <f t="shared" si="1"/>
        <v>9</v>
      </c>
      <c r="X1111">
        <f t="shared" si="2"/>
        <v>14</v>
      </c>
      <c r="Y1111" s="7"/>
      <c r="Z1111" s="7"/>
      <c r="AA1111" s="7"/>
      <c r="AB1111" s="7"/>
      <c r="AC1111" s="7"/>
      <c r="AD1111" s="7"/>
      <c r="AE1111" s="7"/>
      <c r="AF1111" s="7"/>
      <c r="AG1111" s="7"/>
      <c r="AH1111" s="7">
        <v>21</v>
      </c>
      <c r="AI1111" s="7">
        <v>21</v>
      </c>
      <c r="AJ1111" s="45">
        <v>124.667</v>
      </c>
      <c r="AK1111" s="46">
        <v>8.4000000000000005E-2</v>
      </c>
      <c r="AL1111" s="7">
        <v>118</v>
      </c>
      <c r="AM1111" s="7">
        <v>107</v>
      </c>
      <c r="AN1111" s="7">
        <v>15</v>
      </c>
      <c r="AO1111" s="7">
        <v>7</v>
      </c>
      <c r="AP1111" s="45">
        <v>46.667000000000002</v>
      </c>
      <c r="AQ1111" s="46">
        <v>5.5E-2</v>
      </c>
      <c r="AR1111" s="7">
        <v>174</v>
      </c>
      <c r="AS1111" s="7">
        <v>104</v>
      </c>
      <c r="AT1111" t="e">
        <f>VLOOKUP(A1111,'Repeat TJ List'!A:A,1,FALSE)</f>
        <v>#N/A</v>
      </c>
    </row>
    <row r="1112" spans="1:46" ht="13">
      <c r="A1112" s="7" t="s">
        <v>2249</v>
      </c>
      <c r="B1112" s="78" t="str">
        <f t="shared" si="71"/>
        <v>Kyle</v>
      </c>
      <c r="C1112" s="78" t="str">
        <f t="shared" si="72"/>
        <v>Gibson</v>
      </c>
      <c r="D1112" s="78" t="str">
        <f t="shared" si="73"/>
        <v>gibsoky</v>
      </c>
      <c r="E1112" s="8">
        <v>40793</v>
      </c>
      <c r="F1112" s="9" t="s">
        <v>73</v>
      </c>
      <c r="G1112" s="9" t="s">
        <v>95</v>
      </c>
      <c r="H1112" s="26" t="s">
        <v>37</v>
      </c>
      <c r="I1112" s="9" t="s">
        <v>38</v>
      </c>
      <c r="J1112" s="26" t="s">
        <v>39</v>
      </c>
      <c r="K1112" s="9" t="s">
        <v>198</v>
      </c>
      <c r="L1112" s="9" t="s">
        <v>1483</v>
      </c>
      <c r="M1112" s="9">
        <v>23</v>
      </c>
      <c r="N1112" s="11">
        <v>41146</v>
      </c>
      <c r="O1112" s="32">
        <f t="shared" si="70"/>
        <v>12</v>
      </c>
      <c r="P1112" s="9">
        <v>502043</v>
      </c>
      <c r="Q1112" s="9">
        <v>10123</v>
      </c>
      <c r="R1112" s="7" t="s">
        <v>71</v>
      </c>
      <c r="S1112" s="9">
        <v>127</v>
      </c>
      <c r="T1112" s="12">
        <v>730.33299999999997</v>
      </c>
      <c r="U1112" s="32">
        <v>1</v>
      </c>
      <c r="V1112">
        <f t="shared" si="0"/>
        <v>2011</v>
      </c>
      <c r="W1112">
        <f t="shared" si="1"/>
        <v>9</v>
      </c>
      <c r="X1112">
        <f t="shared" si="2"/>
        <v>7</v>
      </c>
      <c r="AJ1112" s="13"/>
      <c r="AK1112" s="14"/>
      <c r="AP1112" s="13"/>
      <c r="AQ1112" s="14"/>
      <c r="AT1112" t="e">
        <f>VLOOKUP(A1112,'Repeat TJ List'!A:A,1,FALSE)</f>
        <v>#N/A</v>
      </c>
    </row>
    <row r="1113" spans="1:46" ht="13">
      <c r="A1113" s="7" t="s">
        <v>1085</v>
      </c>
      <c r="B1113" s="78" t="str">
        <f t="shared" si="71"/>
        <v>Taylor</v>
      </c>
      <c r="C1113" s="78" t="str">
        <f t="shared" si="72"/>
        <v>Jordan</v>
      </c>
      <c r="D1113" s="78" t="str">
        <f t="shared" si="73"/>
        <v>jordata</v>
      </c>
      <c r="E1113" s="8">
        <v>40793</v>
      </c>
      <c r="F1113" s="9" t="s">
        <v>317</v>
      </c>
      <c r="G1113" s="9" t="s">
        <v>115</v>
      </c>
      <c r="H1113" s="26" t="s">
        <v>37</v>
      </c>
      <c r="I1113" s="9" t="s">
        <v>38</v>
      </c>
      <c r="J1113" s="26" t="s">
        <v>39</v>
      </c>
      <c r="K1113" s="9" t="s">
        <v>58</v>
      </c>
      <c r="L1113" s="9" t="s">
        <v>1086</v>
      </c>
      <c r="M1113" s="9">
        <v>22</v>
      </c>
      <c r="N1113" s="11">
        <v>41110</v>
      </c>
      <c r="O1113" s="32">
        <f t="shared" si="70"/>
        <v>10</v>
      </c>
      <c r="P1113" s="9">
        <v>518863</v>
      </c>
      <c r="Q1113" s="9">
        <v>10466</v>
      </c>
      <c r="S1113" s="9">
        <v>18</v>
      </c>
      <c r="T1113" s="12">
        <v>94.332999999999998</v>
      </c>
      <c r="U1113" s="32">
        <v>0</v>
      </c>
      <c r="V1113">
        <f t="shared" si="0"/>
        <v>2011</v>
      </c>
      <c r="W1113">
        <f t="shared" si="1"/>
        <v>9</v>
      </c>
      <c r="X1113">
        <f t="shared" si="2"/>
        <v>7</v>
      </c>
      <c r="AJ1113" s="13"/>
      <c r="AK1113" s="14"/>
      <c r="AP1113" s="13"/>
      <c r="AQ1113" s="14"/>
      <c r="AT1113" t="str">
        <f>VLOOKUP(A1113,'Repeat TJ List'!A:A,1,FALSE)</f>
        <v>Taylor Jordan</v>
      </c>
    </row>
    <row r="1114" spans="1:46" ht="13">
      <c r="A1114" s="7" t="s">
        <v>2250</v>
      </c>
      <c r="B1114" s="78" t="str">
        <f t="shared" si="71"/>
        <v>Juan</v>
      </c>
      <c r="C1114" s="78" t="str">
        <f t="shared" si="72"/>
        <v>Gutierrez</v>
      </c>
      <c r="D1114" s="78" t="str">
        <f t="shared" si="73"/>
        <v>gutieju</v>
      </c>
      <c r="E1114" s="8">
        <v>40792</v>
      </c>
      <c r="F1114" s="9" t="s">
        <v>323</v>
      </c>
      <c r="G1114" s="9" t="s">
        <v>36</v>
      </c>
      <c r="H1114" s="26" t="s">
        <v>37</v>
      </c>
      <c r="I1114" s="9" t="s">
        <v>38</v>
      </c>
      <c r="J1114" s="32" t="s">
        <v>150</v>
      </c>
      <c r="K1114" s="26"/>
      <c r="L1114" s="26"/>
      <c r="M1114" s="9">
        <v>27</v>
      </c>
      <c r="N1114" s="11">
        <v>41367</v>
      </c>
      <c r="O1114" s="32">
        <f t="shared" si="70"/>
        <v>19</v>
      </c>
      <c r="P1114" s="9">
        <v>434641</v>
      </c>
      <c r="Q1114" s="9">
        <v>3265</v>
      </c>
      <c r="S1114" s="9">
        <v>114</v>
      </c>
      <c r="T1114" s="40">
        <v>119</v>
      </c>
      <c r="U1114" s="32">
        <v>1</v>
      </c>
      <c r="V1114">
        <f t="shared" si="0"/>
        <v>2011</v>
      </c>
      <c r="W1114">
        <f t="shared" si="1"/>
        <v>9</v>
      </c>
      <c r="X1114">
        <f t="shared" si="2"/>
        <v>6</v>
      </c>
      <c r="AJ1114" s="13"/>
      <c r="AK1114" s="14"/>
      <c r="AP1114" s="13"/>
      <c r="AQ1114" s="14"/>
      <c r="AT1114" t="e">
        <f>VLOOKUP(A1114,'Repeat TJ List'!A:A,1,FALSE)</f>
        <v>#N/A</v>
      </c>
    </row>
    <row r="1115" spans="1:46" ht="13">
      <c r="A1115" s="7" t="s">
        <v>2251</v>
      </c>
      <c r="B1115" s="78" t="str">
        <f t="shared" si="71"/>
        <v>Tony</v>
      </c>
      <c r="C1115" s="78" t="str">
        <f t="shared" si="72"/>
        <v>Pena</v>
      </c>
      <c r="D1115" s="78" t="str">
        <f t="shared" si="73"/>
        <v>penato</v>
      </c>
      <c r="E1115" s="8">
        <v>40786</v>
      </c>
      <c r="F1115" s="9" t="s">
        <v>62</v>
      </c>
      <c r="G1115" s="9" t="s">
        <v>36</v>
      </c>
      <c r="H1115" s="26" t="s">
        <v>37</v>
      </c>
      <c r="I1115" s="9" t="s">
        <v>38</v>
      </c>
      <c r="J1115" s="32" t="s">
        <v>108</v>
      </c>
      <c r="K1115" s="26"/>
      <c r="L1115" s="26"/>
      <c r="M1115" s="9">
        <v>29</v>
      </c>
      <c r="N1115" s="26"/>
      <c r="O1115" s="32" t="str">
        <f t="shared" ref="O1115:O1178" si="74">IF(N1115&gt;0,ROUND(((N1115-E1115)/365)*12,0),"")</f>
        <v/>
      </c>
      <c r="P1115" s="9">
        <v>430640</v>
      </c>
      <c r="Q1115" s="9">
        <v>4573</v>
      </c>
      <c r="S1115" s="9">
        <v>0</v>
      </c>
      <c r="T1115" s="40">
        <v>0</v>
      </c>
      <c r="U1115" s="32">
        <v>0</v>
      </c>
      <c r="V1115">
        <f t="shared" si="0"/>
        <v>2011</v>
      </c>
      <c r="W1115">
        <f t="shared" si="1"/>
        <v>8</v>
      </c>
      <c r="X1115">
        <f t="shared" si="2"/>
        <v>31</v>
      </c>
      <c r="AJ1115" s="13"/>
      <c r="AK1115" s="14"/>
      <c r="AP1115" s="13"/>
      <c r="AQ1115" s="14"/>
      <c r="AT1115" t="e">
        <f>VLOOKUP(A1115,'Repeat TJ List'!A:A,1,FALSE)</f>
        <v>#N/A</v>
      </c>
    </row>
    <row r="1116" spans="1:46" ht="13">
      <c r="A1116" s="7" t="s">
        <v>2252</v>
      </c>
      <c r="B1116" s="78" t="str">
        <f t="shared" si="71"/>
        <v>Zack</v>
      </c>
      <c r="C1116" s="78" t="str">
        <f t="shared" si="72"/>
        <v>Cozart</v>
      </c>
      <c r="D1116" s="78" t="str">
        <f t="shared" si="73"/>
        <v>cozarza</v>
      </c>
      <c r="E1116" s="8">
        <v>40767</v>
      </c>
      <c r="F1116" s="9" t="s">
        <v>187</v>
      </c>
      <c r="G1116" s="9" t="s">
        <v>36</v>
      </c>
      <c r="H1116" s="32" t="s">
        <v>274</v>
      </c>
      <c r="I1116" s="9" t="s">
        <v>737</v>
      </c>
      <c r="J1116" s="26" t="s">
        <v>39</v>
      </c>
      <c r="K1116" s="9" t="s">
        <v>312</v>
      </c>
      <c r="L1116" s="9" t="s">
        <v>104</v>
      </c>
      <c r="M1116" s="9">
        <v>25</v>
      </c>
      <c r="N1116" s="11">
        <v>41004</v>
      </c>
      <c r="O1116" s="32">
        <f t="shared" si="74"/>
        <v>8</v>
      </c>
      <c r="P1116" s="9">
        <v>446359</v>
      </c>
      <c r="Q1116" s="9">
        <v>2616</v>
      </c>
      <c r="R1116" s="7" t="s">
        <v>191</v>
      </c>
      <c r="S1116" s="9">
        <v>732</v>
      </c>
      <c r="T1116" s="12">
        <v>2990</v>
      </c>
      <c r="U1116" s="32">
        <v>1</v>
      </c>
      <c r="V1116">
        <f t="shared" si="0"/>
        <v>2011</v>
      </c>
      <c r="W1116">
        <f t="shared" si="1"/>
        <v>8</v>
      </c>
      <c r="X1116">
        <f t="shared" si="2"/>
        <v>12</v>
      </c>
      <c r="AJ1116" s="13"/>
      <c r="AK1116" s="14"/>
      <c r="AP1116" s="13"/>
      <c r="AQ1116" s="14"/>
      <c r="AT1116" t="e">
        <f>VLOOKUP(A1116,'Repeat TJ List'!A:A,1,FALSE)</f>
        <v>#N/A</v>
      </c>
    </row>
    <row r="1117" spans="1:46" ht="13">
      <c r="A1117" s="7" t="s">
        <v>679</v>
      </c>
      <c r="B1117" s="78" t="str">
        <f t="shared" si="71"/>
        <v>Rubby</v>
      </c>
      <c r="C1117" s="78" t="str">
        <f t="shared" si="72"/>
        <v>De La Rosa</v>
      </c>
      <c r="D1117" s="78" t="str">
        <f t="shared" si="73"/>
        <v>de laru</v>
      </c>
      <c r="E1117" s="8">
        <v>40764</v>
      </c>
      <c r="F1117" s="9" t="s">
        <v>306</v>
      </c>
      <c r="G1117" s="9" t="s">
        <v>36</v>
      </c>
      <c r="H1117" s="26" t="s">
        <v>37</v>
      </c>
      <c r="I1117" s="9" t="s">
        <v>38</v>
      </c>
      <c r="J1117" s="32" t="s">
        <v>108</v>
      </c>
      <c r="K1117" s="26"/>
      <c r="L1117" s="26"/>
      <c r="M1117" s="9">
        <v>22</v>
      </c>
      <c r="N1117" s="11">
        <v>41143</v>
      </c>
      <c r="O1117" s="32">
        <f t="shared" si="74"/>
        <v>12</v>
      </c>
      <c r="P1117" s="9">
        <v>523989</v>
      </c>
      <c r="Q1117" s="9">
        <v>3862</v>
      </c>
      <c r="R1117" s="7" t="s">
        <v>139</v>
      </c>
      <c r="S1117" s="9">
        <v>85</v>
      </c>
      <c r="T1117" s="12">
        <v>360.66699999999997</v>
      </c>
      <c r="U1117" s="32">
        <v>1</v>
      </c>
      <c r="V1117">
        <f t="shared" si="0"/>
        <v>2011</v>
      </c>
      <c r="W1117">
        <f t="shared" si="1"/>
        <v>8</v>
      </c>
      <c r="X1117">
        <f t="shared" si="2"/>
        <v>9</v>
      </c>
      <c r="Y1117" s="7"/>
      <c r="Z1117" s="7"/>
      <c r="AA1117" s="7"/>
      <c r="AB1117" s="7"/>
      <c r="AC1117" s="15"/>
      <c r="AD1117" s="7"/>
      <c r="AE1117" s="7"/>
      <c r="AF1117" s="7"/>
      <c r="AG1117" s="7"/>
      <c r="AH1117" s="7">
        <v>13</v>
      </c>
      <c r="AI1117" s="7">
        <v>10</v>
      </c>
      <c r="AJ1117" s="45">
        <v>60.667000000000002</v>
      </c>
      <c r="AK1117" s="46">
        <v>0.114</v>
      </c>
      <c r="AL1117" s="7">
        <v>102</v>
      </c>
      <c r="AM1117" s="7">
        <v>102</v>
      </c>
      <c r="AN1117" s="7">
        <v>1</v>
      </c>
      <c r="AO1117" s="7">
        <v>0</v>
      </c>
      <c r="AP1117" s="45">
        <v>0.66700000000000004</v>
      </c>
      <c r="AQ1117" s="46">
        <v>-0.5</v>
      </c>
      <c r="AR1117" s="7">
        <v>712</v>
      </c>
      <c r="AS1117" s="7">
        <v>311</v>
      </c>
      <c r="AT1117" t="str">
        <f>VLOOKUP(A1117,'Repeat TJ List'!A:A,1,FALSE)</f>
        <v>Rubby De La Rosa</v>
      </c>
    </row>
    <row r="1118" spans="1:46" ht="13">
      <c r="A1118" s="7" t="s">
        <v>2253</v>
      </c>
      <c r="B1118" s="78" t="str">
        <f t="shared" si="71"/>
        <v>Brad</v>
      </c>
      <c r="C1118" s="78" t="str">
        <f t="shared" si="72"/>
        <v>Hawpe</v>
      </c>
      <c r="D1118" s="78" t="str">
        <f t="shared" si="73"/>
        <v>hawpebr</v>
      </c>
      <c r="E1118" s="8">
        <v>40760</v>
      </c>
      <c r="F1118" s="9" t="s">
        <v>48</v>
      </c>
      <c r="G1118" s="9" t="s">
        <v>36</v>
      </c>
      <c r="H1118" s="9" t="s">
        <v>131</v>
      </c>
      <c r="I1118" s="9" t="s">
        <v>53</v>
      </c>
      <c r="J1118" s="26" t="s">
        <v>39</v>
      </c>
      <c r="K1118" s="9" t="s">
        <v>40</v>
      </c>
      <c r="L1118" s="9" t="s">
        <v>2254</v>
      </c>
      <c r="M1118" s="9">
        <v>32</v>
      </c>
      <c r="N1118" s="11">
        <v>41433</v>
      </c>
      <c r="O1118" s="32">
        <f t="shared" si="74"/>
        <v>22</v>
      </c>
      <c r="P1118" s="9">
        <v>425547</v>
      </c>
      <c r="Q1118" s="9">
        <v>1885</v>
      </c>
      <c r="R1118" s="7" t="s">
        <v>1632</v>
      </c>
      <c r="S1118" s="9">
        <v>17</v>
      </c>
      <c r="T1118" s="40">
        <v>32</v>
      </c>
      <c r="U1118" s="32">
        <v>0</v>
      </c>
      <c r="V1118">
        <f t="shared" si="0"/>
        <v>2011</v>
      </c>
      <c r="W1118">
        <f t="shared" si="1"/>
        <v>8</v>
      </c>
      <c r="X1118">
        <f t="shared" si="2"/>
        <v>5</v>
      </c>
      <c r="AJ1118" s="13"/>
      <c r="AK1118" s="14"/>
      <c r="AP1118" s="13"/>
      <c r="AQ1118" s="14"/>
      <c r="AT1118" t="e">
        <f>VLOOKUP(A1118,'Repeat TJ List'!A:A,1,FALSE)</f>
        <v>#N/A</v>
      </c>
    </row>
    <row r="1119" spans="1:46" ht="13">
      <c r="A1119" s="7" t="s">
        <v>2255</v>
      </c>
      <c r="B1119" s="78" t="str">
        <f t="shared" si="71"/>
        <v>Jason</v>
      </c>
      <c r="C1119" s="78" t="str">
        <f t="shared" si="72"/>
        <v>Hursh</v>
      </c>
      <c r="D1119" s="78" t="str">
        <f t="shared" si="73"/>
        <v>hurshja</v>
      </c>
      <c r="E1119" s="8">
        <v>40756</v>
      </c>
      <c r="F1119" s="9" t="s">
        <v>340</v>
      </c>
      <c r="G1119" s="9" t="s">
        <v>63</v>
      </c>
      <c r="H1119" s="26" t="s">
        <v>37</v>
      </c>
      <c r="I1119" s="9" t="s">
        <v>38</v>
      </c>
      <c r="J1119" s="26" t="s">
        <v>39</v>
      </c>
      <c r="K1119" s="9" t="s">
        <v>40</v>
      </c>
      <c r="L1119" s="9" t="s">
        <v>332</v>
      </c>
      <c r="M1119" s="9">
        <v>19</v>
      </c>
      <c r="N1119" s="11">
        <v>41460</v>
      </c>
      <c r="O1119" s="32">
        <f t="shared" si="74"/>
        <v>23</v>
      </c>
      <c r="P1119" s="9">
        <v>592422</v>
      </c>
      <c r="Q1119" s="9">
        <v>14914</v>
      </c>
      <c r="S1119" s="9">
        <v>11</v>
      </c>
      <c r="T1119" s="12">
        <v>12</v>
      </c>
      <c r="U1119" s="32">
        <v>1</v>
      </c>
      <c r="V1119">
        <f t="shared" si="0"/>
        <v>2011</v>
      </c>
      <c r="W1119">
        <f t="shared" si="1"/>
        <v>8</v>
      </c>
      <c r="X1119">
        <f t="shared" si="2"/>
        <v>1</v>
      </c>
      <c r="AJ1119" s="13"/>
      <c r="AK1119" s="14"/>
      <c r="AP1119" s="13"/>
      <c r="AQ1119" s="14"/>
      <c r="AT1119" t="e">
        <f>VLOOKUP(A1119,'Repeat TJ List'!A:A,1,FALSE)</f>
        <v>#N/A</v>
      </c>
    </row>
    <row r="1120" spans="1:46" ht="13">
      <c r="A1120" s="7" t="s">
        <v>2256</v>
      </c>
      <c r="B1120" s="78" t="str">
        <f t="shared" si="71"/>
        <v>Aaron</v>
      </c>
      <c r="C1120" s="78" t="str">
        <f t="shared" si="72"/>
        <v>Wilkerson</v>
      </c>
      <c r="D1120" s="78" t="str">
        <f t="shared" si="73"/>
        <v>wilkeaa</v>
      </c>
      <c r="E1120" s="8">
        <v>40756</v>
      </c>
      <c r="F1120" s="9" t="s">
        <v>67</v>
      </c>
      <c r="G1120" s="9" t="s">
        <v>63</v>
      </c>
      <c r="H1120" s="9" t="s">
        <v>37</v>
      </c>
      <c r="I1120" s="9" t="s">
        <v>38</v>
      </c>
      <c r="J1120" s="9" t="s">
        <v>39</v>
      </c>
      <c r="K1120" s="9" t="s">
        <v>40</v>
      </c>
      <c r="L1120" s="9" t="s">
        <v>2257</v>
      </c>
      <c r="M1120" s="9">
        <v>22</v>
      </c>
      <c r="N1120" s="11">
        <v>41840</v>
      </c>
      <c r="O1120" s="32">
        <f t="shared" si="74"/>
        <v>36</v>
      </c>
      <c r="P1120" s="9">
        <v>658792</v>
      </c>
      <c r="Q1120" s="9">
        <v>16904</v>
      </c>
      <c r="R1120" s="7" t="s">
        <v>2258</v>
      </c>
      <c r="S1120" s="9">
        <v>3</v>
      </c>
      <c r="T1120" s="12">
        <v>10.333</v>
      </c>
      <c r="U1120" s="32">
        <v>1</v>
      </c>
      <c r="V1120">
        <f t="shared" si="0"/>
        <v>2011</v>
      </c>
      <c r="W1120">
        <f t="shared" si="1"/>
        <v>8</v>
      </c>
      <c r="X1120">
        <f t="shared" si="2"/>
        <v>1</v>
      </c>
      <c r="AJ1120" s="13"/>
      <c r="AK1120" s="14"/>
      <c r="AP1120" s="13"/>
      <c r="AQ1120" s="14"/>
      <c r="AT1120" t="e">
        <f>VLOOKUP(A1120,'Repeat TJ List'!A:A,1,FALSE)</f>
        <v>#N/A</v>
      </c>
    </row>
    <row r="1121" spans="1:46" ht="13">
      <c r="A1121" s="7" t="s">
        <v>2259</v>
      </c>
      <c r="B1121" s="78" t="str">
        <f t="shared" si="71"/>
        <v>Chia-Jen</v>
      </c>
      <c r="C1121" s="78" t="str">
        <f t="shared" si="72"/>
        <v>Lo</v>
      </c>
      <c r="D1121" s="78" t="str">
        <f t="shared" si="73"/>
        <v>loch</v>
      </c>
      <c r="E1121" s="8">
        <v>40756</v>
      </c>
      <c r="F1121" s="9" t="s">
        <v>121</v>
      </c>
      <c r="G1121" s="9" t="s">
        <v>115</v>
      </c>
      <c r="H1121" s="26" t="s">
        <v>37</v>
      </c>
      <c r="I1121" s="9" t="s">
        <v>38</v>
      </c>
      <c r="J1121" s="32" t="s">
        <v>1310</v>
      </c>
      <c r="K1121" s="26"/>
      <c r="L1121" s="26"/>
      <c r="M1121" s="9">
        <v>25</v>
      </c>
      <c r="N1121" s="11">
        <v>41114</v>
      </c>
      <c r="O1121" s="32">
        <f t="shared" si="74"/>
        <v>12</v>
      </c>
      <c r="P1121" s="9">
        <v>547568</v>
      </c>
      <c r="Q1121" s="9">
        <v>5440</v>
      </c>
      <c r="S1121" s="9">
        <v>19</v>
      </c>
      <c r="T1121" s="12">
        <v>19.332999999999998</v>
      </c>
      <c r="U1121" s="32">
        <v>0</v>
      </c>
      <c r="V1121">
        <f t="shared" si="0"/>
        <v>2011</v>
      </c>
      <c r="W1121">
        <f t="shared" si="1"/>
        <v>8</v>
      </c>
      <c r="X1121">
        <f t="shared" si="2"/>
        <v>1</v>
      </c>
      <c r="AJ1121" s="13"/>
      <c r="AK1121" s="14"/>
      <c r="AP1121" s="13"/>
      <c r="AQ1121" s="14"/>
      <c r="AT1121" t="e">
        <f>VLOOKUP(A1121,'Repeat TJ List'!A:A,1,FALSE)</f>
        <v>#N/A</v>
      </c>
    </row>
    <row r="1122" spans="1:46" ht="13">
      <c r="A1122" s="7" t="s">
        <v>1983</v>
      </c>
      <c r="B1122" s="78" t="str">
        <f t="shared" si="71"/>
        <v>Garrett</v>
      </c>
      <c r="C1122" s="78" t="str">
        <f t="shared" si="72"/>
        <v>Bolt</v>
      </c>
      <c r="D1122" s="78" t="str">
        <f t="shared" si="73"/>
        <v>boltga</v>
      </c>
      <c r="E1122" s="8">
        <v>40756</v>
      </c>
      <c r="F1122" s="9" t="s">
        <v>306</v>
      </c>
      <c r="G1122" s="9" t="s">
        <v>128</v>
      </c>
      <c r="H1122" s="26" t="s">
        <v>37</v>
      </c>
      <c r="I1122" s="9" t="s">
        <v>38</v>
      </c>
      <c r="J1122" s="26" t="s">
        <v>39</v>
      </c>
      <c r="K1122" s="9" t="s">
        <v>188</v>
      </c>
      <c r="L1122" s="9" t="s">
        <v>926</v>
      </c>
      <c r="M1122" s="9">
        <v>21</v>
      </c>
      <c r="N1122" s="11">
        <v>41806</v>
      </c>
      <c r="O1122" s="32">
        <f t="shared" si="74"/>
        <v>35</v>
      </c>
      <c r="P1122" s="9">
        <v>607306</v>
      </c>
      <c r="Q1122" s="9" t="s">
        <v>1984</v>
      </c>
      <c r="S1122" s="9">
        <v>0</v>
      </c>
      <c r="T1122" s="12">
        <v>0</v>
      </c>
      <c r="U1122" s="32">
        <v>0</v>
      </c>
      <c r="V1122">
        <f t="shared" si="0"/>
        <v>2011</v>
      </c>
      <c r="W1122">
        <f t="shared" si="1"/>
        <v>8</v>
      </c>
      <c r="X1122">
        <f t="shared" si="2"/>
        <v>1</v>
      </c>
      <c r="AJ1122" s="13"/>
      <c r="AK1122" s="14"/>
      <c r="AP1122" s="13"/>
      <c r="AQ1122" s="14"/>
      <c r="AT1122" t="str">
        <f>VLOOKUP(A1122,'Repeat TJ List'!A:A,1,FALSE)</f>
        <v>Garrett Bolt</v>
      </c>
    </row>
    <row r="1123" spans="1:46" ht="13">
      <c r="A1123" s="7" t="s">
        <v>2260</v>
      </c>
      <c r="B1123" s="78" t="str">
        <f t="shared" si="71"/>
        <v>Kevin</v>
      </c>
      <c r="C1123" s="78" t="str">
        <f t="shared" si="72"/>
        <v>Walter</v>
      </c>
      <c r="D1123" s="78" t="str">
        <f t="shared" si="73"/>
        <v>walteke</v>
      </c>
      <c r="E1123" s="8">
        <v>40756</v>
      </c>
      <c r="F1123" s="9" t="s">
        <v>124</v>
      </c>
      <c r="G1123" s="9" t="s">
        <v>128</v>
      </c>
      <c r="H1123" s="9" t="s">
        <v>37</v>
      </c>
      <c r="I1123" s="9" t="s">
        <v>38</v>
      </c>
      <c r="J1123" s="9" t="s">
        <v>39</v>
      </c>
      <c r="K1123" s="9" t="s">
        <v>54</v>
      </c>
      <c r="L1123" s="9"/>
      <c r="M1123" s="9">
        <v>19</v>
      </c>
      <c r="N1123" s="11">
        <v>41116</v>
      </c>
      <c r="O1123" s="32">
        <f t="shared" si="74"/>
        <v>12</v>
      </c>
      <c r="P1123" s="9">
        <v>595024</v>
      </c>
      <c r="Q1123" s="9" t="s">
        <v>2261</v>
      </c>
      <c r="S1123" s="9">
        <v>0</v>
      </c>
      <c r="T1123" s="12">
        <v>0</v>
      </c>
      <c r="U1123" s="9">
        <v>0</v>
      </c>
      <c r="V1123">
        <f t="shared" si="0"/>
        <v>2011</v>
      </c>
      <c r="W1123">
        <f t="shared" si="1"/>
        <v>8</v>
      </c>
      <c r="X1123">
        <f t="shared" si="2"/>
        <v>1</v>
      </c>
      <c r="AJ1123" s="13"/>
      <c r="AK1123" s="14"/>
      <c r="AP1123" s="13"/>
      <c r="AQ1123" s="14"/>
      <c r="AT1123" t="e">
        <f>VLOOKUP(A1123,'Repeat TJ List'!A:A,1,FALSE)</f>
        <v>#N/A</v>
      </c>
    </row>
    <row r="1124" spans="1:46" ht="13">
      <c r="A1124" s="7" t="s">
        <v>2262</v>
      </c>
      <c r="B1124" s="78" t="str">
        <f t="shared" si="71"/>
        <v>Nick</v>
      </c>
      <c r="C1124" s="78" t="str">
        <f t="shared" si="72"/>
        <v>Neumann</v>
      </c>
      <c r="D1124" s="78" t="str">
        <f t="shared" si="73"/>
        <v>neumani</v>
      </c>
      <c r="E1124" s="8">
        <v>40756</v>
      </c>
      <c r="F1124" s="9" t="s">
        <v>176</v>
      </c>
      <c r="G1124" s="9" t="s">
        <v>63</v>
      </c>
      <c r="H1124" s="26" t="s">
        <v>37</v>
      </c>
      <c r="I1124" s="9" t="s">
        <v>38</v>
      </c>
      <c r="J1124" s="26" t="s">
        <v>39</v>
      </c>
      <c r="K1124" s="9" t="s">
        <v>96</v>
      </c>
      <c r="L1124" s="9" t="s">
        <v>2263</v>
      </c>
      <c r="M1124" s="9">
        <v>20</v>
      </c>
      <c r="N1124" s="11">
        <v>41806</v>
      </c>
      <c r="O1124" s="32">
        <f t="shared" si="74"/>
        <v>35</v>
      </c>
      <c r="P1124" s="9">
        <v>657695</v>
      </c>
      <c r="Q1124" s="9" t="s">
        <v>2264</v>
      </c>
      <c r="S1124" s="9">
        <v>0</v>
      </c>
      <c r="T1124" s="12">
        <v>0</v>
      </c>
      <c r="U1124" s="32">
        <v>1</v>
      </c>
      <c r="V1124">
        <f t="shared" si="0"/>
        <v>2011</v>
      </c>
      <c r="W1124">
        <f t="shared" si="1"/>
        <v>8</v>
      </c>
      <c r="X1124">
        <f t="shared" si="2"/>
        <v>1</v>
      </c>
      <c r="AJ1124" s="13"/>
      <c r="AK1124" s="14"/>
      <c r="AP1124" s="13"/>
      <c r="AQ1124" s="14"/>
      <c r="AT1124" t="e">
        <f>VLOOKUP(A1124,'Repeat TJ List'!A:A,1,FALSE)</f>
        <v>#N/A</v>
      </c>
    </row>
    <row r="1125" spans="1:46" ht="13">
      <c r="A1125" s="7" t="s">
        <v>2265</v>
      </c>
      <c r="B1125" s="78" t="str">
        <f t="shared" si="71"/>
        <v>David</v>
      </c>
      <c r="C1125" s="78" t="str">
        <f t="shared" si="72"/>
        <v>Aardsma</v>
      </c>
      <c r="D1125" s="78" t="str">
        <f t="shared" si="73"/>
        <v>aardsda</v>
      </c>
      <c r="E1125" s="8">
        <v>40746</v>
      </c>
      <c r="F1125" s="9" t="s">
        <v>100</v>
      </c>
      <c r="G1125" s="9" t="s">
        <v>36</v>
      </c>
      <c r="H1125" s="26" t="s">
        <v>37</v>
      </c>
      <c r="I1125" s="9" t="s">
        <v>38</v>
      </c>
      <c r="J1125" s="26" t="s">
        <v>39</v>
      </c>
      <c r="K1125" s="9" t="s">
        <v>54</v>
      </c>
      <c r="L1125" s="9" t="s">
        <v>2266</v>
      </c>
      <c r="M1125" s="9">
        <v>29</v>
      </c>
      <c r="N1125" s="11">
        <v>41179</v>
      </c>
      <c r="O1125" s="32">
        <f t="shared" si="74"/>
        <v>14</v>
      </c>
      <c r="P1125" s="9">
        <v>430911</v>
      </c>
      <c r="Q1125" s="9">
        <v>1902</v>
      </c>
      <c r="R1125" s="7" t="s">
        <v>2078</v>
      </c>
      <c r="S1125" s="9">
        <v>77</v>
      </c>
      <c r="T1125" s="12">
        <v>71.332999999999998</v>
      </c>
      <c r="U1125" s="9">
        <v>0</v>
      </c>
      <c r="V1125">
        <f t="shared" si="0"/>
        <v>2011</v>
      </c>
      <c r="W1125">
        <f t="shared" si="1"/>
        <v>7</v>
      </c>
      <c r="X1125">
        <f t="shared" si="2"/>
        <v>22</v>
      </c>
      <c r="AJ1125" s="13"/>
      <c r="AK1125" s="14"/>
      <c r="AP1125" s="13"/>
      <c r="AQ1125" s="14"/>
      <c r="AT1125" t="e">
        <f>VLOOKUP(A1125,'Repeat TJ List'!A:A,1,FALSE)</f>
        <v>#N/A</v>
      </c>
    </row>
    <row r="1126" spans="1:46" ht="13">
      <c r="A1126" s="7" t="s">
        <v>2267</v>
      </c>
      <c r="B1126" s="78" t="str">
        <f t="shared" si="71"/>
        <v>Carlos</v>
      </c>
      <c r="C1126" s="78" t="str">
        <f t="shared" si="72"/>
        <v>Monasterios</v>
      </c>
      <c r="D1126" s="78" t="str">
        <f t="shared" si="73"/>
        <v>monasca</v>
      </c>
      <c r="E1126" s="8">
        <v>40739</v>
      </c>
      <c r="F1126" s="9" t="s">
        <v>306</v>
      </c>
      <c r="G1126" s="9" t="s">
        <v>95</v>
      </c>
      <c r="H1126" s="26" t="s">
        <v>37</v>
      </c>
      <c r="I1126" s="9" t="s">
        <v>38</v>
      </c>
      <c r="J1126" s="32" t="s">
        <v>150</v>
      </c>
      <c r="K1126" s="26"/>
      <c r="L1126" s="26"/>
      <c r="M1126" s="9">
        <v>25</v>
      </c>
      <c r="N1126" s="11">
        <v>41733</v>
      </c>
      <c r="O1126" s="32">
        <f t="shared" si="74"/>
        <v>33</v>
      </c>
      <c r="P1126" s="9">
        <v>467856</v>
      </c>
      <c r="Q1126" s="9">
        <v>2506</v>
      </c>
      <c r="S1126" s="9">
        <v>0</v>
      </c>
      <c r="T1126" s="12">
        <v>0</v>
      </c>
      <c r="U1126" s="32">
        <v>0</v>
      </c>
      <c r="V1126">
        <f t="shared" si="0"/>
        <v>2011</v>
      </c>
      <c r="W1126">
        <f t="shared" si="1"/>
        <v>7</v>
      </c>
      <c r="X1126">
        <f t="shared" si="2"/>
        <v>15</v>
      </c>
      <c r="AJ1126" s="13"/>
      <c r="AK1126" s="14"/>
      <c r="AP1126" s="13"/>
      <c r="AQ1126" s="14"/>
      <c r="AT1126" t="e">
        <f>VLOOKUP(A1126,'Repeat TJ List'!A:A,1,FALSE)</f>
        <v>#N/A</v>
      </c>
    </row>
    <row r="1127" spans="1:46" ht="13">
      <c r="A1127" s="7" t="s">
        <v>2268</v>
      </c>
      <c r="B1127" s="78" t="str">
        <f t="shared" si="71"/>
        <v>Alan</v>
      </c>
      <c r="C1127" s="78" t="str">
        <f t="shared" si="72"/>
        <v>Farina</v>
      </c>
      <c r="D1127" s="78" t="str">
        <f t="shared" si="73"/>
        <v>farinal</v>
      </c>
      <c r="E1127" s="8">
        <v>40739</v>
      </c>
      <c r="F1127" s="9" t="s">
        <v>114</v>
      </c>
      <c r="G1127" s="9" t="s">
        <v>84</v>
      </c>
      <c r="H1127" s="26" t="s">
        <v>37</v>
      </c>
      <c r="I1127" s="9" t="s">
        <v>38</v>
      </c>
      <c r="J1127" s="26" t="s">
        <v>39</v>
      </c>
      <c r="K1127" s="9" t="s">
        <v>58</v>
      </c>
      <c r="L1127" s="9" t="s">
        <v>341</v>
      </c>
      <c r="M1127" s="9">
        <v>24</v>
      </c>
      <c r="N1127" s="11">
        <v>41449</v>
      </c>
      <c r="O1127" s="32">
        <f t="shared" si="74"/>
        <v>23</v>
      </c>
      <c r="P1127" s="9">
        <v>518669</v>
      </c>
      <c r="Q1127" s="9" t="s">
        <v>2269</v>
      </c>
      <c r="S1127" s="9">
        <v>0</v>
      </c>
      <c r="T1127" s="12">
        <v>0</v>
      </c>
      <c r="U1127" s="32">
        <v>0</v>
      </c>
      <c r="V1127">
        <f t="shared" si="0"/>
        <v>2011</v>
      </c>
      <c r="W1127">
        <f t="shared" si="1"/>
        <v>7</v>
      </c>
      <c r="X1127">
        <f t="shared" si="2"/>
        <v>15</v>
      </c>
      <c r="AJ1127" s="13"/>
      <c r="AK1127" s="14"/>
      <c r="AP1127" s="13"/>
      <c r="AQ1127" s="14"/>
      <c r="AT1127" t="e">
        <f>VLOOKUP(A1127,'Repeat TJ List'!A:A,1,FALSE)</f>
        <v>#N/A</v>
      </c>
    </row>
    <row r="1128" spans="1:46" ht="13">
      <c r="A1128" s="7" t="s">
        <v>2270</v>
      </c>
      <c r="B1128" s="78" t="str">
        <f t="shared" si="71"/>
        <v>Brett</v>
      </c>
      <c r="C1128" s="78" t="str">
        <f t="shared" si="72"/>
        <v>Anderson</v>
      </c>
      <c r="D1128" s="78" t="str">
        <f t="shared" si="73"/>
        <v>anderbr</v>
      </c>
      <c r="E1128" s="8">
        <v>40738</v>
      </c>
      <c r="F1128" s="9" t="s">
        <v>178</v>
      </c>
      <c r="G1128" s="9" t="s">
        <v>36</v>
      </c>
      <c r="H1128" s="26" t="s">
        <v>37</v>
      </c>
      <c r="I1128" s="9" t="s">
        <v>53</v>
      </c>
      <c r="J1128" s="26" t="s">
        <v>39</v>
      </c>
      <c r="K1128" s="9" t="s">
        <v>122</v>
      </c>
      <c r="L1128" s="9"/>
      <c r="M1128" s="9">
        <v>23</v>
      </c>
      <c r="N1128" s="11">
        <v>41142</v>
      </c>
      <c r="O1128" s="32">
        <f t="shared" si="74"/>
        <v>13</v>
      </c>
      <c r="P1128" s="9">
        <v>474463</v>
      </c>
      <c r="Q1128" s="9">
        <v>8223</v>
      </c>
      <c r="R1128" s="7" t="s">
        <v>139</v>
      </c>
      <c r="S1128" s="9">
        <v>78</v>
      </c>
      <c r="T1128" s="12">
        <v>370</v>
      </c>
      <c r="U1128" s="32">
        <v>1</v>
      </c>
      <c r="V1128">
        <f t="shared" si="0"/>
        <v>2011</v>
      </c>
      <c r="W1128">
        <f t="shared" si="1"/>
        <v>7</v>
      </c>
      <c r="X1128">
        <f t="shared" si="2"/>
        <v>14</v>
      </c>
      <c r="Y1128" s="7"/>
      <c r="Z1128" s="7"/>
      <c r="AA1128" s="7"/>
      <c r="AB1128" s="7"/>
      <c r="AC1128" s="7"/>
      <c r="AD1128" s="7"/>
      <c r="AE1128" s="7"/>
      <c r="AF1128" s="7"/>
      <c r="AG1128" s="7"/>
      <c r="AH1128" s="7">
        <v>13</v>
      </c>
      <c r="AI1128" s="7">
        <v>13</v>
      </c>
      <c r="AJ1128" s="45">
        <v>83.332999999999998</v>
      </c>
      <c r="AK1128" s="46">
        <v>0.10100000000000001</v>
      </c>
      <c r="AL1128" s="7">
        <v>101</v>
      </c>
      <c r="AM1128" s="7">
        <v>99</v>
      </c>
      <c r="AN1128" s="7">
        <v>6</v>
      </c>
      <c r="AO1128" s="7">
        <v>6</v>
      </c>
      <c r="AP1128" s="45">
        <v>35</v>
      </c>
      <c r="AQ1128" s="46">
        <v>0.13100000000000001</v>
      </c>
      <c r="AR1128" s="7">
        <v>65</v>
      </c>
      <c r="AS1128" s="7">
        <v>66</v>
      </c>
      <c r="AT1128" t="e">
        <f>VLOOKUP(A1128,'Repeat TJ List'!A:A,1,FALSE)</f>
        <v>#N/A</v>
      </c>
    </row>
    <row r="1129" spans="1:46" ht="13">
      <c r="A1129" s="7" t="s">
        <v>2271</v>
      </c>
      <c r="B1129" s="78" t="str">
        <f t="shared" si="71"/>
        <v>Johnny</v>
      </c>
      <c r="C1129" s="78" t="str">
        <f t="shared" si="72"/>
        <v>Anderson</v>
      </c>
      <c r="D1129" s="78" t="str">
        <f t="shared" si="73"/>
        <v>anderjo</v>
      </c>
      <c r="E1129" s="8">
        <v>40736</v>
      </c>
      <c r="F1129" s="9" t="s">
        <v>114</v>
      </c>
      <c r="G1129" s="9" t="s">
        <v>115</v>
      </c>
      <c r="H1129" s="26" t="s">
        <v>37</v>
      </c>
      <c r="I1129" s="9" t="s">
        <v>53</v>
      </c>
      <c r="J1129" s="26" t="s">
        <v>39</v>
      </c>
      <c r="K1129" s="9" t="s">
        <v>45</v>
      </c>
      <c r="L1129" s="9" t="s">
        <v>2272</v>
      </c>
      <c r="M1129" s="9">
        <v>22</v>
      </c>
      <c r="N1129" s="11">
        <v>41413</v>
      </c>
      <c r="O1129" s="32">
        <f t="shared" si="74"/>
        <v>22</v>
      </c>
      <c r="P1129" s="9">
        <v>542879</v>
      </c>
      <c r="Q1129" s="9" t="s">
        <v>2273</v>
      </c>
      <c r="S1129" s="9">
        <v>0</v>
      </c>
      <c r="T1129" s="12">
        <v>0</v>
      </c>
      <c r="U1129" s="32">
        <v>1</v>
      </c>
      <c r="V1129">
        <f t="shared" si="0"/>
        <v>2011</v>
      </c>
      <c r="W1129">
        <f t="shared" si="1"/>
        <v>7</v>
      </c>
      <c r="X1129">
        <f t="shared" si="2"/>
        <v>12</v>
      </c>
      <c r="AJ1129" s="13"/>
      <c r="AK1129" s="14"/>
      <c r="AP1129" s="13"/>
      <c r="AQ1129" s="14"/>
      <c r="AT1129" t="str">
        <f>VLOOKUP(A1129,'Repeat TJ List'!A:A,1,FALSE)</f>
        <v>Johnny Anderson</v>
      </c>
    </row>
    <row r="1130" spans="1:46" ht="13">
      <c r="A1130" s="7" t="s">
        <v>2274</v>
      </c>
      <c r="B1130" s="78" t="str">
        <f t="shared" si="71"/>
        <v>Jose</v>
      </c>
      <c r="C1130" s="78" t="str">
        <f t="shared" si="72"/>
        <v>Casilla</v>
      </c>
      <c r="D1130" s="78" t="str">
        <f t="shared" si="73"/>
        <v>casiljo</v>
      </c>
      <c r="E1130" s="8">
        <v>40725</v>
      </c>
      <c r="F1130" s="9" t="s">
        <v>78</v>
      </c>
      <c r="G1130" s="9" t="s">
        <v>91</v>
      </c>
      <c r="H1130" s="26" t="s">
        <v>37</v>
      </c>
      <c r="I1130" s="9" t="s">
        <v>38</v>
      </c>
      <c r="J1130" s="32" t="s">
        <v>108</v>
      </c>
      <c r="K1130" s="26"/>
      <c r="L1130" s="26"/>
      <c r="M1130" s="9">
        <v>22</v>
      </c>
      <c r="N1130" s="11">
        <v>41405</v>
      </c>
      <c r="O1130" s="32">
        <f t="shared" si="74"/>
        <v>22</v>
      </c>
      <c r="P1130" s="9">
        <v>503474</v>
      </c>
      <c r="Q1130" s="9" t="s">
        <v>2275</v>
      </c>
      <c r="S1130" s="9">
        <v>0</v>
      </c>
      <c r="T1130" s="12">
        <v>0</v>
      </c>
      <c r="U1130" s="32">
        <v>1</v>
      </c>
      <c r="V1130">
        <f t="shared" si="0"/>
        <v>2011</v>
      </c>
      <c r="W1130">
        <f t="shared" si="1"/>
        <v>7</v>
      </c>
      <c r="X1130">
        <f t="shared" si="2"/>
        <v>1</v>
      </c>
      <c r="AJ1130" s="13"/>
      <c r="AK1130" s="14"/>
      <c r="AP1130" s="13"/>
      <c r="AQ1130" s="14"/>
      <c r="AT1130" t="e">
        <f>VLOOKUP(A1130,'Repeat TJ List'!A:A,1,FALSE)</f>
        <v>#N/A</v>
      </c>
    </row>
    <row r="1131" spans="1:46" ht="13">
      <c r="A1131" s="7" t="s">
        <v>2276</v>
      </c>
      <c r="B1131" s="78" t="str">
        <f t="shared" si="71"/>
        <v>Conor</v>
      </c>
      <c r="C1131" s="78" t="str">
        <f t="shared" si="72"/>
        <v>Mullee</v>
      </c>
      <c r="D1131" s="78" t="str">
        <f t="shared" si="73"/>
        <v>mulleco</v>
      </c>
      <c r="E1131" s="8">
        <v>40722</v>
      </c>
      <c r="F1131" s="9" t="s">
        <v>107</v>
      </c>
      <c r="G1131" s="9" t="s">
        <v>128</v>
      </c>
      <c r="H1131" s="9" t="s">
        <v>37</v>
      </c>
      <c r="I1131" s="9" t="s">
        <v>38</v>
      </c>
      <c r="J1131" s="9" t="s">
        <v>39</v>
      </c>
      <c r="K1131" s="9" t="s">
        <v>302</v>
      </c>
      <c r="L1131" s="9" t="s">
        <v>2277</v>
      </c>
      <c r="M1131" s="9">
        <v>23</v>
      </c>
      <c r="N1131" s="11">
        <v>41078</v>
      </c>
      <c r="O1131" s="32">
        <f t="shared" si="74"/>
        <v>12</v>
      </c>
      <c r="P1131" s="9">
        <v>571969</v>
      </c>
      <c r="Q1131" s="9">
        <v>11580</v>
      </c>
      <c r="S1131" s="9">
        <v>3</v>
      </c>
      <c r="T1131" s="12">
        <v>3</v>
      </c>
      <c r="U1131" s="32">
        <v>1</v>
      </c>
      <c r="V1131">
        <f t="shared" si="0"/>
        <v>2011</v>
      </c>
      <c r="W1131">
        <f t="shared" si="1"/>
        <v>6</v>
      </c>
      <c r="X1131">
        <f t="shared" si="2"/>
        <v>28</v>
      </c>
      <c r="AJ1131" s="13"/>
      <c r="AK1131" s="14"/>
      <c r="AP1131" s="13"/>
      <c r="AQ1131" s="14"/>
      <c r="AT1131" t="e">
        <f>VLOOKUP(A1131,'Repeat TJ List'!A:A,1,FALSE)</f>
        <v>#N/A</v>
      </c>
    </row>
    <row r="1132" spans="1:46" ht="13">
      <c r="A1132" s="7" t="s">
        <v>2278</v>
      </c>
      <c r="B1132" s="78" t="str">
        <f t="shared" si="71"/>
        <v>Joba</v>
      </c>
      <c r="C1132" s="78" t="str">
        <f t="shared" si="72"/>
        <v>Chamberlain</v>
      </c>
      <c r="D1132" s="78" t="str">
        <f t="shared" si="73"/>
        <v>chambjo</v>
      </c>
      <c r="E1132" s="8">
        <v>40710</v>
      </c>
      <c r="F1132" s="9" t="s">
        <v>107</v>
      </c>
      <c r="G1132" s="9" t="s">
        <v>36</v>
      </c>
      <c r="H1132" s="26" t="s">
        <v>37</v>
      </c>
      <c r="I1132" s="9" t="s">
        <v>38</v>
      </c>
      <c r="J1132" s="26" t="s">
        <v>39</v>
      </c>
      <c r="K1132" s="9" t="s">
        <v>207</v>
      </c>
      <c r="L1132" s="9" t="s">
        <v>207</v>
      </c>
      <c r="M1132" s="9">
        <v>25</v>
      </c>
      <c r="N1132" s="11">
        <v>41122</v>
      </c>
      <c r="O1132" s="32">
        <f t="shared" si="74"/>
        <v>14</v>
      </c>
      <c r="P1132" s="9">
        <v>501955</v>
      </c>
      <c r="Q1132" s="9">
        <v>2692</v>
      </c>
      <c r="R1132" s="7" t="s">
        <v>139</v>
      </c>
      <c r="S1132" s="9">
        <v>192</v>
      </c>
      <c r="T1132" s="12">
        <v>173.333</v>
      </c>
      <c r="U1132" s="32">
        <v>1</v>
      </c>
      <c r="V1132">
        <f t="shared" si="0"/>
        <v>2011</v>
      </c>
      <c r="W1132">
        <f t="shared" si="1"/>
        <v>6</v>
      </c>
      <c r="X1132">
        <f t="shared" si="2"/>
        <v>16</v>
      </c>
      <c r="AJ1132" s="13"/>
      <c r="AK1132" s="14"/>
      <c r="AP1132" s="13"/>
      <c r="AQ1132" s="14"/>
      <c r="AT1132" t="e">
        <f>VLOOKUP(A1132,'Repeat TJ List'!A:A,1,FALSE)</f>
        <v>#N/A</v>
      </c>
    </row>
    <row r="1133" spans="1:46" ht="13">
      <c r="A1133" s="7" t="s">
        <v>2279</v>
      </c>
      <c r="B1133" s="78" t="str">
        <f t="shared" si="71"/>
        <v>Daisuke</v>
      </c>
      <c r="C1133" s="78" t="str">
        <f t="shared" si="72"/>
        <v>Matsuzaka</v>
      </c>
      <c r="D1133" s="78" t="str">
        <f t="shared" si="73"/>
        <v>matsuda</v>
      </c>
      <c r="E1133" s="8">
        <v>40704</v>
      </c>
      <c r="F1133" s="9" t="s">
        <v>67</v>
      </c>
      <c r="G1133" s="9" t="s">
        <v>36</v>
      </c>
      <c r="H1133" s="26" t="s">
        <v>37</v>
      </c>
      <c r="I1133" s="9" t="s">
        <v>38</v>
      </c>
      <c r="J1133" s="32" t="s">
        <v>384</v>
      </c>
      <c r="K1133" s="26"/>
      <c r="L1133" s="26"/>
      <c r="M1133" s="9">
        <v>30</v>
      </c>
      <c r="N1133" s="11">
        <v>41069</v>
      </c>
      <c r="O1133" s="32">
        <f t="shared" si="74"/>
        <v>12</v>
      </c>
      <c r="P1133" s="9">
        <v>493137</v>
      </c>
      <c r="Q1133" s="9">
        <v>7775</v>
      </c>
      <c r="R1133" s="7" t="s">
        <v>2078</v>
      </c>
      <c r="S1133" s="9">
        <v>52</v>
      </c>
      <c r="T1133" s="12">
        <v>167.667</v>
      </c>
      <c r="U1133" s="32">
        <v>0</v>
      </c>
      <c r="V1133">
        <f t="shared" si="0"/>
        <v>2011</v>
      </c>
      <c r="W1133">
        <f t="shared" si="1"/>
        <v>6</v>
      </c>
      <c r="X1133">
        <f t="shared" si="2"/>
        <v>10</v>
      </c>
      <c r="Y1133" s="7"/>
      <c r="Z1133" s="7"/>
      <c r="AA1133" s="7"/>
      <c r="AB1133" s="7"/>
      <c r="AC1133" s="7"/>
      <c r="AD1133" s="7"/>
      <c r="AE1133" s="7"/>
      <c r="AF1133" s="7"/>
      <c r="AG1133" s="7"/>
      <c r="AH1133" s="7">
        <v>8</v>
      </c>
      <c r="AI1133" s="7">
        <v>7</v>
      </c>
      <c r="AJ1133" s="45">
        <v>37.332999999999998</v>
      </c>
      <c r="AK1133" s="46">
        <v>1.7999999999999999E-2</v>
      </c>
      <c r="AL1133" s="7">
        <v>125</v>
      </c>
      <c r="AM1133" s="7">
        <v>124</v>
      </c>
      <c r="AN1133" s="7">
        <v>11</v>
      </c>
      <c r="AO1133" s="7">
        <v>11</v>
      </c>
      <c r="AP1133" s="45">
        <v>45.667000000000002</v>
      </c>
      <c r="AQ1133" s="46">
        <v>9.8000000000000004E-2</v>
      </c>
      <c r="AR1133" s="7">
        <v>195</v>
      </c>
      <c r="AS1133" s="7">
        <v>146</v>
      </c>
      <c r="AT1133" t="e">
        <f>VLOOKUP(A1133,'Repeat TJ List'!A:A,1,FALSE)</f>
        <v>#N/A</v>
      </c>
    </row>
    <row r="1134" spans="1:46" ht="13">
      <c r="A1134" s="7" t="s">
        <v>2280</v>
      </c>
      <c r="B1134" s="78" t="str">
        <f t="shared" si="71"/>
        <v>Rich</v>
      </c>
      <c r="C1134" s="78" t="str">
        <f t="shared" si="72"/>
        <v>Hill</v>
      </c>
      <c r="D1134" s="78" t="str">
        <f t="shared" si="73"/>
        <v>hillri</v>
      </c>
      <c r="E1134" s="8">
        <v>40703</v>
      </c>
      <c r="F1134" s="9" t="s">
        <v>67</v>
      </c>
      <c r="G1134" s="9" t="s">
        <v>36</v>
      </c>
      <c r="H1134" s="26" t="s">
        <v>37</v>
      </c>
      <c r="I1134" s="9" t="s">
        <v>53</v>
      </c>
      <c r="J1134" s="26" t="s">
        <v>39</v>
      </c>
      <c r="K1134" s="9" t="s">
        <v>79</v>
      </c>
      <c r="L1134" s="9" t="s">
        <v>188</v>
      </c>
      <c r="M1134" s="9">
        <v>31</v>
      </c>
      <c r="N1134" s="11">
        <v>41028</v>
      </c>
      <c r="O1134" s="32">
        <f t="shared" si="74"/>
        <v>11</v>
      </c>
      <c r="P1134" s="9">
        <v>448179</v>
      </c>
      <c r="Q1134" s="9">
        <v>4806</v>
      </c>
      <c r="R1134" s="7" t="s">
        <v>139</v>
      </c>
      <c r="S1134" s="9">
        <v>153</v>
      </c>
      <c r="T1134" s="12">
        <v>338.66699999999997</v>
      </c>
      <c r="U1134" s="32">
        <v>1</v>
      </c>
      <c r="V1134">
        <f t="shared" si="0"/>
        <v>2011</v>
      </c>
      <c r="W1134">
        <f t="shared" si="1"/>
        <v>6</v>
      </c>
      <c r="X1134">
        <f t="shared" si="2"/>
        <v>9</v>
      </c>
      <c r="AJ1134" s="13"/>
      <c r="AK1134" s="14"/>
      <c r="AP1134" s="13"/>
      <c r="AQ1134" s="14"/>
      <c r="AT1134" t="e">
        <f>VLOOKUP(A1134,'Repeat TJ List'!A:A,1,FALSE)</f>
        <v>#N/A</v>
      </c>
    </row>
    <row r="1135" spans="1:46" ht="13">
      <c r="A1135" s="7" t="s">
        <v>2281</v>
      </c>
      <c r="B1135" s="78" t="str">
        <f t="shared" si="71"/>
        <v>Jorge</v>
      </c>
      <c r="C1135" s="78" t="str">
        <f t="shared" si="72"/>
        <v>De La Rosa</v>
      </c>
      <c r="D1135" s="78" t="str">
        <f t="shared" si="73"/>
        <v>de lajo</v>
      </c>
      <c r="E1135" s="8">
        <v>40697</v>
      </c>
      <c r="F1135" s="9" t="s">
        <v>44</v>
      </c>
      <c r="G1135" s="9" t="s">
        <v>36</v>
      </c>
      <c r="H1135" s="26" t="s">
        <v>37</v>
      </c>
      <c r="I1135" s="9" t="s">
        <v>53</v>
      </c>
      <c r="J1135" s="32" t="s">
        <v>82</v>
      </c>
      <c r="K1135" s="26"/>
      <c r="L1135" s="26"/>
      <c r="M1135" s="9">
        <v>30</v>
      </c>
      <c r="N1135" s="11">
        <v>41172</v>
      </c>
      <c r="O1135" s="32">
        <f t="shared" si="74"/>
        <v>16</v>
      </c>
      <c r="P1135" s="9">
        <v>407822</v>
      </c>
      <c r="Q1135" s="9">
        <v>2047</v>
      </c>
      <c r="R1135" s="7" t="s">
        <v>2078</v>
      </c>
      <c r="S1135" s="9">
        <v>183</v>
      </c>
      <c r="T1135" s="12">
        <v>697</v>
      </c>
      <c r="U1135" s="32">
        <v>1</v>
      </c>
      <c r="V1135">
        <f t="shared" si="0"/>
        <v>2011</v>
      </c>
      <c r="W1135">
        <f t="shared" si="1"/>
        <v>6</v>
      </c>
      <c r="X1135">
        <f t="shared" si="2"/>
        <v>3</v>
      </c>
      <c r="Y1135" s="7"/>
      <c r="Z1135" s="7"/>
      <c r="AA1135" s="7"/>
      <c r="AB1135" s="7"/>
      <c r="AC1135" s="7"/>
      <c r="AD1135" s="7"/>
      <c r="AE1135" s="7"/>
      <c r="AF1135" s="7"/>
      <c r="AG1135" s="7"/>
      <c r="AH1135" s="7">
        <v>10</v>
      </c>
      <c r="AI1135" s="7">
        <v>10</v>
      </c>
      <c r="AJ1135" s="45">
        <v>59</v>
      </c>
      <c r="AK1135" s="46">
        <v>0.122</v>
      </c>
      <c r="AL1135" s="7">
        <v>80</v>
      </c>
      <c r="AM1135" s="7">
        <v>82</v>
      </c>
      <c r="AN1135" s="7">
        <v>3</v>
      </c>
      <c r="AO1135" s="7">
        <v>3</v>
      </c>
      <c r="AP1135" s="45">
        <v>10.667</v>
      </c>
      <c r="AQ1135" s="46">
        <v>7.5999999999999998E-2</v>
      </c>
      <c r="AR1135" s="7">
        <v>201</v>
      </c>
      <c r="AS1135" s="7">
        <v>205</v>
      </c>
      <c r="AT1135" t="e">
        <f>VLOOKUP(A1135,'Repeat TJ List'!A:A,1,FALSE)</f>
        <v>#N/A</v>
      </c>
    </row>
    <row r="1136" spans="1:46" ht="13">
      <c r="A1136" s="7" t="s">
        <v>433</v>
      </c>
      <c r="B1136" s="78" t="str">
        <f t="shared" si="71"/>
        <v>John</v>
      </c>
      <c r="C1136" s="78" t="str">
        <f t="shared" si="72"/>
        <v>Lamb</v>
      </c>
      <c r="D1136" s="78" t="str">
        <f t="shared" si="73"/>
        <v>lambjo</v>
      </c>
      <c r="E1136" s="8">
        <v>40697</v>
      </c>
      <c r="F1136" s="9" t="s">
        <v>329</v>
      </c>
      <c r="G1136" s="9" t="s">
        <v>84</v>
      </c>
      <c r="H1136" s="26" t="s">
        <v>37</v>
      </c>
      <c r="I1136" s="9" t="s">
        <v>53</v>
      </c>
      <c r="J1136" s="26" t="s">
        <v>39</v>
      </c>
      <c r="K1136" s="9" t="s">
        <v>45</v>
      </c>
      <c r="L1136" s="9"/>
      <c r="M1136" s="9">
        <v>20</v>
      </c>
      <c r="N1136" s="11">
        <v>41501</v>
      </c>
      <c r="O1136" s="32">
        <f t="shared" si="74"/>
        <v>26</v>
      </c>
      <c r="P1136" s="9">
        <v>543424</v>
      </c>
      <c r="Q1136" s="9">
        <v>8493</v>
      </c>
      <c r="R1136" s="7" t="s">
        <v>2078</v>
      </c>
      <c r="S1136" s="9">
        <v>24</v>
      </c>
      <c r="T1136" s="12">
        <v>119.667</v>
      </c>
      <c r="U1136" s="32">
        <v>1</v>
      </c>
      <c r="V1136">
        <f t="shared" si="0"/>
        <v>2011</v>
      </c>
      <c r="W1136">
        <f t="shared" si="1"/>
        <v>6</v>
      </c>
      <c r="X1136">
        <f t="shared" si="2"/>
        <v>3</v>
      </c>
      <c r="AJ1136" s="13"/>
      <c r="AK1136" s="14"/>
      <c r="AP1136" s="13"/>
      <c r="AQ1136" s="14"/>
      <c r="AT1136" t="str">
        <f>VLOOKUP(A1136,'Repeat TJ List'!A:A,1,FALSE)</f>
        <v>John Lamb</v>
      </c>
    </row>
    <row r="1137" spans="1:46" ht="13">
      <c r="A1137" s="7" t="s">
        <v>2282</v>
      </c>
      <c r="B1137" s="78" t="str">
        <f t="shared" si="71"/>
        <v>Mason</v>
      </c>
      <c r="C1137" s="78" t="str">
        <f t="shared" si="72"/>
        <v>Tobin</v>
      </c>
      <c r="D1137" s="78" t="str">
        <f t="shared" si="73"/>
        <v>tobinma</v>
      </c>
      <c r="E1137" s="8">
        <v>40695</v>
      </c>
      <c r="F1137" s="9" t="s">
        <v>211</v>
      </c>
      <c r="G1137" s="9" t="s">
        <v>36</v>
      </c>
      <c r="H1137" s="26" t="s">
        <v>37</v>
      </c>
      <c r="I1137" s="9" t="s">
        <v>38</v>
      </c>
      <c r="J1137" s="26" t="s">
        <v>39</v>
      </c>
      <c r="K1137" s="9" t="s">
        <v>74</v>
      </c>
      <c r="L1137" s="9" t="s">
        <v>2283</v>
      </c>
      <c r="M1137" s="9">
        <v>23</v>
      </c>
      <c r="N1137" s="26"/>
      <c r="O1137" s="32" t="str">
        <f t="shared" si="74"/>
        <v/>
      </c>
      <c r="P1137" s="9">
        <v>474226</v>
      </c>
      <c r="Q1137" s="9">
        <v>2534</v>
      </c>
      <c r="R1137" s="7" t="s">
        <v>139</v>
      </c>
      <c r="S1137" s="9">
        <v>0</v>
      </c>
      <c r="T1137" s="40">
        <v>0</v>
      </c>
      <c r="U1137" s="32">
        <v>0</v>
      </c>
      <c r="V1137">
        <f t="shared" si="0"/>
        <v>2011</v>
      </c>
      <c r="W1137">
        <f t="shared" si="1"/>
        <v>6</v>
      </c>
      <c r="X1137">
        <f t="shared" si="2"/>
        <v>1</v>
      </c>
      <c r="AJ1137" s="13"/>
      <c r="AK1137" s="14"/>
      <c r="AP1137" s="13"/>
      <c r="AQ1137" s="14"/>
      <c r="AT1137" t="str">
        <f>VLOOKUP(A1137,'Repeat TJ List'!A:A,1,FALSE)</f>
        <v>Mason Tobin</v>
      </c>
    </row>
    <row r="1138" spans="1:46" ht="13">
      <c r="A1138" s="7" t="s">
        <v>2284</v>
      </c>
      <c r="B1138" s="78" t="str">
        <f t="shared" si="71"/>
        <v>Robert</v>
      </c>
      <c r="C1138" s="78" t="str">
        <f t="shared" si="72"/>
        <v>Whitenack</v>
      </c>
      <c r="D1138" s="78" t="str">
        <f t="shared" si="73"/>
        <v>whitero</v>
      </c>
      <c r="E1138" s="8">
        <v>40695</v>
      </c>
      <c r="F1138" s="9" t="s">
        <v>164</v>
      </c>
      <c r="G1138" s="9" t="s">
        <v>84</v>
      </c>
      <c r="H1138" s="26" t="s">
        <v>37</v>
      </c>
      <c r="I1138" s="9" t="s">
        <v>38</v>
      </c>
      <c r="J1138" s="26" t="s">
        <v>39</v>
      </c>
      <c r="K1138" s="9" t="s">
        <v>101</v>
      </c>
      <c r="L1138" s="9" t="s">
        <v>2285</v>
      </c>
      <c r="M1138" s="9">
        <v>22</v>
      </c>
      <c r="N1138" s="11">
        <v>41381</v>
      </c>
      <c r="O1138" s="32">
        <f t="shared" si="74"/>
        <v>23</v>
      </c>
      <c r="P1138" s="9">
        <v>572257</v>
      </c>
      <c r="Q1138" s="9" t="s">
        <v>2286</v>
      </c>
      <c r="S1138" s="9">
        <v>0</v>
      </c>
      <c r="T1138" s="12">
        <v>0</v>
      </c>
      <c r="U1138" s="32">
        <v>0</v>
      </c>
      <c r="V1138">
        <f t="shared" si="0"/>
        <v>2011</v>
      </c>
      <c r="W1138">
        <f t="shared" si="1"/>
        <v>6</v>
      </c>
      <c r="X1138">
        <f t="shared" si="2"/>
        <v>1</v>
      </c>
      <c r="AJ1138" s="13"/>
      <c r="AK1138" s="14"/>
      <c r="AP1138" s="13"/>
      <c r="AQ1138" s="14"/>
      <c r="AT1138" t="e">
        <f>VLOOKUP(A1138,'Repeat TJ List'!A:A,1,FALSE)</f>
        <v>#N/A</v>
      </c>
    </row>
    <row r="1139" spans="1:46" ht="13">
      <c r="A1139" s="7" t="s">
        <v>2287</v>
      </c>
      <c r="B1139" s="78" t="str">
        <f t="shared" si="71"/>
        <v>Drew</v>
      </c>
      <c r="C1139" s="78" t="str">
        <f t="shared" si="72"/>
        <v>Naylor</v>
      </c>
      <c r="D1139" s="78" t="str">
        <f t="shared" si="73"/>
        <v>naylodr</v>
      </c>
      <c r="E1139" s="8">
        <v>40694</v>
      </c>
      <c r="F1139" s="9" t="s">
        <v>124</v>
      </c>
      <c r="G1139" s="9" t="s">
        <v>84</v>
      </c>
      <c r="H1139" s="26" t="s">
        <v>37</v>
      </c>
      <c r="I1139" s="9" t="s">
        <v>38</v>
      </c>
      <c r="J1139" s="9" t="s">
        <v>169</v>
      </c>
      <c r="K1139" s="26"/>
      <c r="L1139" s="26"/>
      <c r="M1139" s="9">
        <v>25</v>
      </c>
      <c r="N1139" s="11">
        <v>41033</v>
      </c>
      <c r="O1139" s="32">
        <f t="shared" si="74"/>
        <v>11</v>
      </c>
      <c r="P1139" s="9">
        <v>463752</v>
      </c>
      <c r="Q1139" s="9" t="s">
        <v>2288</v>
      </c>
      <c r="S1139" s="9">
        <v>0</v>
      </c>
      <c r="T1139" s="12">
        <v>0</v>
      </c>
      <c r="U1139" s="32">
        <v>0</v>
      </c>
      <c r="V1139">
        <f t="shared" si="0"/>
        <v>2011</v>
      </c>
      <c r="W1139">
        <f t="shared" si="1"/>
        <v>5</v>
      </c>
      <c r="X1139">
        <f t="shared" si="2"/>
        <v>31</v>
      </c>
      <c r="AJ1139" s="13"/>
      <c r="AK1139" s="14"/>
      <c r="AP1139" s="13"/>
      <c r="AQ1139" s="14"/>
      <c r="AT1139" t="e">
        <f>VLOOKUP(A1139,'Repeat TJ List'!A:A,1,FALSE)</f>
        <v>#N/A</v>
      </c>
    </row>
    <row r="1140" spans="1:46" ht="13">
      <c r="A1140" s="7" t="s">
        <v>2289</v>
      </c>
      <c r="B1140" s="78" t="str">
        <f t="shared" si="71"/>
        <v>Chad</v>
      </c>
      <c r="C1140" s="78" t="str">
        <f t="shared" si="72"/>
        <v>Smith</v>
      </c>
      <c r="D1140" s="78" t="str">
        <f t="shared" si="73"/>
        <v>smithch</v>
      </c>
      <c r="E1140" s="8">
        <v>40683</v>
      </c>
      <c r="F1140" s="9" t="s">
        <v>87</v>
      </c>
      <c r="G1140" s="9" t="s">
        <v>63</v>
      </c>
      <c r="H1140" s="9" t="s">
        <v>37</v>
      </c>
      <c r="I1140" s="9" t="s">
        <v>38</v>
      </c>
      <c r="J1140" s="9" t="s">
        <v>39</v>
      </c>
      <c r="K1140" s="9" t="s">
        <v>45</v>
      </c>
      <c r="L1140" s="9" t="s">
        <v>903</v>
      </c>
      <c r="M1140" s="9">
        <v>21</v>
      </c>
      <c r="N1140" s="11">
        <v>41080</v>
      </c>
      <c r="O1140" s="32">
        <f t="shared" si="74"/>
        <v>13</v>
      </c>
      <c r="P1140" s="9">
        <v>605477</v>
      </c>
      <c r="Q1140" s="9">
        <v>13604</v>
      </c>
      <c r="S1140" s="9">
        <v>12</v>
      </c>
      <c r="T1140" s="12">
        <v>13</v>
      </c>
      <c r="U1140" s="9">
        <v>0</v>
      </c>
      <c r="V1140">
        <f t="shared" si="0"/>
        <v>2011</v>
      </c>
      <c r="W1140">
        <f t="shared" si="1"/>
        <v>5</v>
      </c>
      <c r="X1140">
        <f t="shared" si="2"/>
        <v>20</v>
      </c>
      <c r="AJ1140" s="13"/>
      <c r="AK1140" s="14"/>
      <c r="AP1140" s="13"/>
      <c r="AQ1140" s="14"/>
      <c r="AT1140" t="e">
        <f>VLOOKUP(A1140,'Repeat TJ List'!A:A,1,FALSE)</f>
        <v>#N/A</v>
      </c>
    </row>
    <row r="1141" spans="1:46" ht="13">
      <c r="A1141" s="7" t="s">
        <v>2290</v>
      </c>
      <c r="B1141" s="78" t="str">
        <f t="shared" si="71"/>
        <v>Jenrry</v>
      </c>
      <c r="C1141" s="78" t="str">
        <f t="shared" si="72"/>
        <v>Mejia</v>
      </c>
      <c r="D1141" s="78" t="str">
        <f t="shared" si="73"/>
        <v>mejiaje</v>
      </c>
      <c r="E1141" s="8">
        <v>40679</v>
      </c>
      <c r="F1141" s="9" t="s">
        <v>70</v>
      </c>
      <c r="G1141" s="9" t="s">
        <v>36</v>
      </c>
      <c r="H1141" s="26" t="s">
        <v>37</v>
      </c>
      <c r="I1141" s="9" t="s">
        <v>38</v>
      </c>
      <c r="J1141" s="32" t="s">
        <v>108</v>
      </c>
      <c r="K1141" s="26"/>
      <c r="L1141" s="26"/>
      <c r="M1141" s="9">
        <v>21</v>
      </c>
      <c r="N1141" s="11">
        <v>41159</v>
      </c>
      <c r="O1141" s="32">
        <f t="shared" si="74"/>
        <v>16</v>
      </c>
      <c r="P1141" s="9">
        <v>516769</v>
      </c>
      <c r="Q1141" s="9">
        <v>8476</v>
      </c>
      <c r="R1141" s="7" t="s">
        <v>71</v>
      </c>
      <c r="S1141" s="9">
        <v>80</v>
      </c>
      <c r="T1141" s="12">
        <v>144.333</v>
      </c>
      <c r="U1141" s="9">
        <v>0</v>
      </c>
      <c r="V1141">
        <f t="shared" si="0"/>
        <v>2011</v>
      </c>
      <c r="W1141">
        <f t="shared" si="1"/>
        <v>5</v>
      </c>
      <c r="X1141">
        <f t="shared" si="2"/>
        <v>16</v>
      </c>
      <c r="AJ1141" s="13"/>
      <c r="AK1141" s="14"/>
      <c r="AP1141" s="13"/>
      <c r="AQ1141" s="14"/>
      <c r="AT1141" t="e">
        <f>VLOOKUP(A1141,'Repeat TJ List'!A:A,1,FALSE)</f>
        <v>#N/A</v>
      </c>
    </row>
    <row r="1142" spans="1:46" ht="13">
      <c r="A1142" s="7" t="s">
        <v>2291</v>
      </c>
      <c r="B1142" s="78" t="str">
        <f t="shared" si="71"/>
        <v>Stephen</v>
      </c>
      <c r="C1142" s="78" t="str">
        <f t="shared" si="72"/>
        <v>Marek</v>
      </c>
      <c r="D1142" s="78" t="str">
        <f t="shared" si="73"/>
        <v>marekst</v>
      </c>
      <c r="E1142" s="8">
        <v>40665</v>
      </c>
      <c r="F1142" s="9" t="s">
        <v>340</v>
      </c>
      <c r="G1142" s="9" t="s">
        <v>95</v>
      </c>
      <c r="H1142" s="26" t="s">
        <v>37</v>
      </c>
      <c r="I1142" s="9" t="s">
        <v>38</v>
      </c>
      <c r="J1142" s="26" t="s">
        <v>39</v>
      </c>
      <c r="K1142" s="9" t="s">
        <v>40</v>
      </c>
      <c r="L1142" s="9" t="s">
        <v>456</v>
      </c>
      <c r="M1142" s="9">
        <v>27</v>
      </c>
      <c r="N1142" s="11"/>
      <c r="O1142" s="32" t="str">
        <f t="shared" si="74"/>
        <v/>
      </c>
      <c r="P1142" s="9">
        <v>447821</v>
      </c>
      <c r="Q1142" s="9" t="s">
        <v>2292</v>
      </c>
      <c r="S1142" s="9">
        <v>0</v>
      </c>
      <c r="T1142" s="12">
        <v>0</v>
      </c>
      <c r="U1142" s="32">
        <v>0</v>
      </c>
      <c r="V1142">
        <f t="shared" si="0"/>
        <v>2011</v>
      </c>
      <c r="W1142">
        <f t="shared" si="1"/>
        <v>5</v>
      </c>
      <c r="X1142">
        <f t="shared" si="2"/>
        <v>2</v>
      </c>
      <c r="AJ1142" s="13"/>
      <c r="AK1142" s="14"/>
      <c r="AP1142" s="13"/>
      <c r="AQ1142" s="14"/>
      <c r="AT1142" t="e">
        <f>VLOOKUP(A1142,'Repeat TJ List'!A:A,1,FALSE)</f>
        <v>#N/A</v>
      </c>
    </row>
    <row r="1143" spans="1:46" ht="13">
      <c r="A1143" s="7" t="s">
        <v>2293</v>
      </c>
      <c r="B1143" s="78" t="str">
        <f t="shared" si="71"/>
        <v>Cameron</v>
      </c>
      <c r="C1143" s="78" t="str">
        <f t="shared" si="72"/>
        <v>Bedrosian</v>
      </c>
      <c r="D1143" s="78" t="str">
        <f t="shared" si="73"/>
        <v>bedroca</v>
      </c>
      <c r="E1143" s="8">
        <v>40664</v>
      </c>
      <c r="F1143" s="9" t="s">
        <v>35</v>
      </c>
      <c r="G1143" s="9" t="s">
        <v>128</v>
      </c>
      <c r="H1143" s="26" t="s">
        <v>37</v>
      </c>
      <c r="I1143" s="9" t="s">
        <v>38</v>
      </c>
      <c r="J1143" s="26" t="s">
        <v>39</v>
      </c>
      <c r="K1143" s="9" t="s">
        <v>203</v>
      </c>
      <c r="L1143" s="9"/>
      <c r="M1143" s="9">
        <v>19</v>
      </c>
      <c r="N1143" s="11">
        <v>41030</v>
      </c>
      <c r="O1143" s="32">
        <f t="shared" si="74"/>
        <v>12</v>
      </c>
      <c r="P1143" s="9">
        <v>592135</v>
      </c>
      <c r="Q1143" s="9">
        <v>13360</v>
      </c>
      <c r="S1143" s="9">
        <v>144</v>
      </c>
      <c r="T1143" s="12">
        <v>137.667</v>
      </c>
      <c r="U1143" s="32">
        <v>1</v>
      </c>
      <c r="V1143">
        <f t="shared" si="0"/>
        <v>2011</v>
      </c>
      <c r="W1143">
        <f t="shared" si="1"/>
        <v>5</v>
      </c>
      <c r="X1143">
        <f t="shared" si="2"/>
        <v>1</v>
      </c>
      <c r="AJ1143" s="13"/>
      <c r="AK1143" s="14"/>
      <c r="AP1143" s="13"/>
      <c r="AQ1143" s="14"/>
      <c r="AT1143" t="e">
        <f>VLOOKUP(A1143,'Repeat TJ List'!A:A,1,FALSE)</f>
        <v>#N/A</v>
      </c>
    </row>
    <row r="1144" spans="1:46" ht="13">
      <c r="A1144" s="7" t="s">
        <v>2294</v>
      </c>
      <c r="B1144" s="78" t="str">
        <f t="shared" si="71"/>
        <v>Andrew</v>
      </c>
      <c r="C1144" s="78" t="str">
        <f t="shared" si="72"/>
        <v>Chin</v>
      </c>
      <c r="D1144" s="78" t="str">
        <f t="shared" si="73"/>
        <v>chinan</v>
      </c>
      <c r="E1144" s="8">
        <v>40664</v>
      </c>
      <c r="F1144" s="9" t="s">
        <v>107</v>
      </c>
      <c r="G1144" s="9" t="s">
        <v>158</v>
      </c>
      <c r="H1144" s="26" t="s">
        <v>37</v>
      </c>
      <c r="I1144" s="9" t="s">
        <v>53</v>
      </c>
      <c r="J1144" s="26" t="s">
        <v>39</v>
      </c>
      <c r="K1144" s="9" t="s">
        <v>79</v>
      </c>
      <c r="L1144" s="9" t="s">
        <v>1785</v>
      </c>
      <c r="M1144" s="9">
        <v>18</v>
      </c>
      <c r="N1144" s="11">
        <v>41846</v>
      </c>
      <c r="O1144" s="32">
        <f t="shared" si="74"/>
        <v>39</v>
      </c>
      <c r="P1144" s="9">
        <v>595912</v>
      </c>
      <c r="Q1144" s="9" t="s">
        <v>2295</v>
      </c>
      <c r="S1144" s="9">
        <v>0</v>
      </c>
      <c r="T1144" s="12">
        <v>0</v>
      </c>
      <c r="U1144" s="9">
        <v>0</v>
      </c>
      <c r="V1144">
        <f t="shared" si="0"/>
        <v>2011</v>
      </c>
      <c r="W1144">
        <f t="shared" si="1"/>
        <v>5</v>
      </c>
      <c r="X1144">
        <f t="shared" si="2"/>
        <v>1</v>
      </c>
      <c r="AJ1144" s="13"/>
      <c r="AK1144" s="14"/>
      <c r="AP1144" s="13"/>
      <c r="AQ1144" s="14"/>
      <c r="AT1144" t="e">
        <f>VLOOKUP(A1144,'Repeat TJ List'!A:A,1,FALSE)</f>
        <v>#N/A</v>
      </c>
    </row>
    <row r="1145" spans="1:46" ht="13">
      <c r="A1145" s="7" t="s">
        <v>2296</v>
      </c>
      <c r="B1145" s="78" t="str">
        <f t="shared" si="71"/>
        <v>Matt</v>
      </c>
      <c r="C1145" s="78" t="str">
        <f t="shared" si="72"/>
        <v>Lujan</v>
      </c>
      <c r="D1145" s="78" t="str">
        <f t="shared" si="73"/>
        <v>lujanma</v>
      </c>
      <c r="E1145" s="8">
        <v>40664</v>
      </c>
      <c r="F1145" s="9" t="s">
        <v>78</v>
      </c>
      <c r="G1145" s="9" t="s">
        <v>63</v>
      </c>
      <c r="H1145" s="9" t="s">
        <v>37</v>
      </c>
      <c r="I1145" s="9" t="s">
        <v>53</v>
      </c>
      <c r="J1145" s="9" t="s">
        <v>39</v>
      </c>
      <c r="K1145" s="9" t="s">
        <v>45</v>
      </c>
      <c r="L1145" s="9" t="s">
        <v>2297</v>
      </c>
      <c r="M1145" s="9">
        <v>22</v>
      </c>
      <c r="N1145" s="11">
        <v>41102</v>
      </c>
      <c r="O1145" s="32">
        <f t="shared" si="74"/>
        <v>14</v>
      </c>
      <c r="P1145" s="9">
        <v>605350</v>
      </c>
      <c r="Q1145" s="9" t="s">
        <v>2298</v>
      </c>
      <c r="S1145" s="9">
        <v>0</v>
      </c>
      <c r="T1145" s="12">
        <v>0</v>
      </c>
      <c r="U1145" s="32">
        <v>1</v>
      </c>
      <c r="V1145">
        <f t="shared" si="0"/>
        <v>2011</v>
      </c>
      <c r="W1145">
        <f t="shared" si="1"/>
        <v>5</v>
      </c>
      <c r="X1145">
        <f t="shared" si="2"/>
        <v>1</v>
      </c>
      <c r="AJ1145" s="13"/>
      <c r="AK1145" s="14"/>
      <c r="AP1145" s="13"/>
      <c r="AQ1145" s="14"/>
      <c r="AT1145" t="e">
        <f>VLOOKUP(A1145,'Repeat TJ List'!A:A,1,FALSE)</f>
        <v>#N/A</v>
      </c>
    </row>
    <row r="1146" spans="1:46" ht="13">
      <c r="A1146" s="7" t="s">
        <v>2299</v>
      </c>
      <c r="B1146" s="78" t="str">
        <f t="shared" si="71"/>
        <v>Scott</v>
      </c>
      <c r="C1146" s="78" t="str">
        <f t="shared" si="72"/>
        <v>McGregor</v>
      </c>
      <c r="D1146" s="78" t="str">
        <f t="shared" si="73"/>
        <v>mcgresc</v>
      </c>
      <c r="E1146" s="8">
        <v>40664</v>
      </c>
      <c r="F1146" s="9" t="s">
        <v>57</v>
      </c>
      <c r="G1146" s="9" t="s">
        <v>84</v>
      </c>
      <c r="H1146" s="26" t="s">
        <v>37</v>
      </c>
      <c r="I1146" s="9" t="s">
        <v>38</v>
      </c>
      <c r="J1146" s="26" t="s">
        <v>39</v>
      </c>
      <c r="K1146" s="9" t="s">
        <v>253</v>
      </c>
      <c r="L1146" s="9" t="s">
        <v>1321</v>
      </c>
      <c r="M1146" s="9">
        <v>24</v>
      </c>
      <c r="N1146" s="11">
        <v>41083</v>
      </c>
      <c r="O1146" s="32">
        <f t="shared" si="74"/>
        <v>14</v>
      </c>
      <c r="P1146" s="9">
        <v>543520</v>
      </c>
      <c r="Q1146" s="9" t="s">
        <v>2300</v>
      </c>
      <c r="S1146" s="9">
        <v>0</v>
      </c>
      <c r="T1146" s="12">
        <v>0</v>
      </c>
      <c r="U1146" s="32">
        <v>1</v>
      </c>
      <c r="V1146">
        <f t="shared" si="0"/>
        <v>2011</v>
      </c>
      <c r="W1146">
        <f t="shared" si="1"/>
        <v>5</v>
      </c>
      <c r="X1146">
        <f t="shared" si="2"/>
        <v>1</v>
      </c>
      <c r="AJ1146" s="13"/>
      <c r="AK1146" s="14"/>
      <c r="AP1146" s="13"/>
      <c r="AQ1146" s="14"/>
      <c r="AT1146" t="e">
        <f>VLOOKUP(A1146,'Repeat TJ List'!A:A,1,FALSE)</f>
        <v>#N/A</v>
      </c>
    </row>
    <row r="1147" spans="1:46" ht="13">
      <c r="A1147" s="7" t="s">
        <v>2301</v>
      </c>
      <c r="B1147" s="78" t="str">
        <f t="shared" si="71"/>
        <v>Josh</v>
      </c>
      <c r="C1147" s="78" t="str">
        <f t="shared" si="72"/>
        <v>Uhen</v>
      </c>
      <c r="D1147" s="78" t="str">
        <f t="shared" si="73"/>
        <v>uhenjo</v>
      </c>
      <c r="E1147" s="8">
        <v>40659</v>
      </c>
      <c r="F1147" s="9" t="s">
        <v>127</v>
      </c>
      <c r="G1147" s="9" t="s">
        <v>63</v>
      </c>
      <c r="H1147" s="9" t="s">
        <v>37</v>
      </c>
      <c r="I1147" s="9" t="s">
        <v>38</v>
      </c>
      <c r="J1147" s="9" t="s">
        <v>39</v>
      </c>
      <c r="K1147" s="9" t="s">
        <v>429</v>
      </c>
      <c r="L1147" s="9" t="s">
        <v>2302</v>
      </c>
      <c r="M1147" s="9">
        <v>19</v>
      </c>
      <c r="N1147" s="11">
        <v>41448</v>
      </c>
      <c r="O1147" s="32">
        <f t="shared" si="74"/>
        <v>26</v>
      </c>
      <c r="P1147" s="9">
        <v>642159</v>
      </c>
      <c r="Q1147" s="9" t="s">
        <v>2303</v>
      </c>
      <c r="R1147" s="7" t="s">
        <v>315</v>
      </c>
      <c r="S1147" s="9">
        <v>0</v>
      </c>
      <c r="T1147" s="12">
        <v>0</v>
      </c>
      <c r="U1147" s="32">
        <v>1</v>
      </c>
      <c r="V1147">
        <f t="shared" si="0"/>
        <v>2011</v>
      </c>
      <c r="W1147">
        <f t="shared" si="1"/>
        <v>4</v>
      </c>
      <c r="X1147">
        <f t="shared" si="2"/>
        <v>26</v>
      </c>
      <c r="AJ1147" s="13"/>
      <c r="AK1147" s="14"/>
      <c r="AP1147" s="13"/>
      <c r="AQ1147" s="14"/>
      <c r="AT1147" t="e">
        <f>VLOOKUP(A1147,'Repeat TJ List'!A:A,1,FALSE)</f>
        <v>#N/A</v>
      </c>
    </row>
    <row r="1148" spans="1:46" ht="13">
      <c r="A1148" s="7" t="s">
        <v>2304</v>
      </c>
      <c r="B1148" s="78" t="str">
        <f t="shared" si="71"/>
        <v>Nick</v>
      </c>
      <c r="C1148" s="78" t="str">
        <f t="shared" si="72"/>
        <v>Hill</v>
      </c>
      <c r="D1148" s="78" t="str">
        <f t="shared" si="73"/>
        <v>hillni</v>
      </c>
      <c r="E1148" s="8">
        <v>40640</v>
      </c>
      <c r="F1148" s="9" t="s">
        <v>100</v>
      </c>
      <c r="G1148" s="9" t="s">
        <v>84</v>
      </c>
      <c r="H1148" s="9" t="s">
        <v>37</v>
      </c>
      <c r="I1148" s="9" t="s">
        <v>53</v>
      </c>
      <c r="J1148" s="9" t="s">
        <v>39</v>
      </c>
      <c r="K1148" s="9" t="s">
        <v>101</v>
      </c>
      <c r="L1148" s="9"/>
      <c r="M1148" s="9">
        <v>26</v>
      </c>
      <c r="N1148" s="11">
        <v>41369</v>
      </c>
      <c r="O1148" s="32">
        <f t="shared" si="74"/>
        <v>24</v>
      </c>
      <c r="P1148" s="9">
        <v>502108</v>
      </c>
      <c r="Q1148" s="9" t="s">
        <v>2305</v>
      </c>
      <c r="S1148" s="9">
        <v>0</v>
      </c>
      <c r="T1148" s="12">
        <v>0</v>
      </c>
      <c r="U1148" s="32">
        <v>1</v>
      </c>
      <c r="V1148">
        <f t="shared" si="0"/>
        <v>2011</v>
      </c>
      <c r="W1148">
        <f t="shared" si="1"/>
        <v>4</v>
      </c>
      <c r="X1148">
        <f t="shared" si="2"/>
        <v>7</v>
      </c>
      <c r="AJ1148" s="13"/>
      <c r="AK1148" s="14"/>
      <c r="AP1148" s="13"/>
      <c r="AQ1148" s="14"/>
      <c r="AT1148" t="e">
        <f>VLOOKUP(A1148,'Repeat TJ List'!A:A,1,FALSE)</f>
        <v>#N/A</v>
      </c>
    </row>
    <row r="1149" spans="1:46" ht="13">
      <c r="A1149" s="7" t="s">
        <v>2306</v>
      </c>
      <c r="B1149" s="78" t="str">
        <f t="shared" si="71"/>
        <v>Kane</v>
      </c>
      <c r="C1149" s="78" t="str">
        <f t="shared" si="72"/>
        <v>Sweeney</v>
      </c>
      <c r="D1149" s="78" t="str">
        <f t="shared" si="73"/>
        <v>sweenka</v>
      </c>
      <c r="E1149" s="8">
        <v>40638</v>
      </c>
      <c r="F1149" s="9" t="s">
        <v>107</v>
      </c>
      <c r="G1149" s="9" t="s">
        <v>158</v>
      </c>
      <c r="H1149" s="9" t="s">
        <v>888</v>
      </c>
      <c r="I1149" s="9" t="s">
        <v>38</v>
      </c>
      <c r="J1149" s="9" t="s">
        <v>39</v>
      </c>
      <c r="K1149" s="9" t="s">
        <v>553</v>
      </c>
      <c r="L1149" s="9" t="s">
        <v>2307</v>
      </c>
      <c r="M1149" s="9">
        <v>18</v>
      </c>
      <c r="N1149" s="11">
        <v>42178</v>
      </c>
      <c r="O1149" s="32">
        <f t="shared" si="74"/>
        <v>51</v>
      </c>
      <c r="P1149" s="9">
        <v>665075</v>
      </c>
      <c r="Q1149" s="9" t="s">
        <v>2308</v>
      </c>
      <c r="S1149" s="9">
        <v>0</v>
      </c>
      <c r="T1149" s="12">
        <v>0</v>
      </c>
      <c r="U1149" s="9">
        <v>1</v>
      </c>
      <c r="V1149">
        <f t="shared" si="0"/>
        <v>2011</v>
      </c>
      <c r="W1149">
        <f t="shared" si="1"/>
        <v>4</v>
      </c>
      <c r="X1149">
        <f t="shared" si="2"/>
        <v>5</v>
      </c>
      <c r="AJ1149" s="13"/>
      <c r="AK1149" s="14"/>
      <c r="AP1149" s="13"/>
      <c r="AQ1149" s="14"/>
      <c r="AT1149" t="e">
        <f>VLOOKUP(A1149,'Repeat TJ List'!A:A,1,FALSE)</f>
        <v>#N/A</v>
      </c>
    </row>
    <row r="1150" spans="1:46" ht="13">
      <c r="A1150" s="7" t="s">
        <v>1574</v>
      </c>
      <c r="B1150" s="78" t="str">
        <f t="shared" si="71"/>
        <v>Cole</v>
      </c>
      <c r="C1150" s="78" t="str">
        <f t="shared" si="72"/>
        <v>Sulser</v>
      </c>
      <c r="D1150" s="78" t="str">
        <f t="shared" si="73"/>
        <v>sulseco</v>
      </c>
      <c r="E1150" s="8">
        <v>40634</v>
      </c>
      <c r="F1150" s="9" t="s">
        <v>234</v>
      </c>
      <c r="G1150" s="9" t="s">
        <v>63</v>
      </c>
      <c r="H1150" s="9" t="s">
        <v>37</v>
      </c>
      <c r="I1150" s="9" t="s">
        <v>38</v>
      </c>
      <c r="J1150" s="9" t="s">
        <v>39</v>
      </c>
      <c r="K1150" s="9" t="s">
        <v>45</v>
      </c>
      <c r="L1150" s="9" t="s">
        <v>247</v>
      </c>
      <c r="M1150" s="9">
        <v>21</v>
      </c>
      <c r="N1150" s="11">
        <v>41446</v>
      </c>
      <c r="O1150" s="32">
        <f t="shared" si="74"/>
        <v>27</v>
      </c>
      <c r="P1150" s="9">
        <v>642121</v>
      </c>
      <c r="Q1150" s="9">
        <v>15256</v>
      </c>
      <c r="S1150" s="9">
        <v>0</v>
      </c>
      <c r="T1150" s="12">
        <v>0</v>
      </c>
      <c r="U1150" s="32">
        <v>1</v>
      </c>
      <c r="V1150">
        <f t="shared" si="0"/>
        <v>2011</v>
      </c>
      <c r="W1150">
        <f t="shared" si="1"/>
        <v>4</v>
      </c>
      <c r="X1150">
        <f t="shared" si="2"/>
        <v>1</v>
      </c>
      <c r="AJ1150" s="13"/>
      <c r="AK1150" s="14"/>
      <c r="AP1150" s="13"/>
      <c r="AQ1150" s="14"/>
      <c r="AT1150" t="str">
        <f>VLOOKUP(A1150,'Repeat TJ List'!A:A,1,FALSE)</f>
        <v>Cole Sulser</v>
      </c>
    </row>
    <row r="1151" spans="1:46" ht="13">
      <c r="A1151" s="7" t="s">
        <v>2309</v>
      </c>
      <c r="B1151" s="78" t="str">
        <f t="shared" si="71"/>
        <v>Dallas</v>
      </c>
      <c r="C1151" s="78" t="str">
        <f t="shared" si="72"/>
        <v>Gallant</v>
      </c>
      <c r="D1151" s="78" t="str">
        <f t="shared" si="73"/>
        <v>gallada</v>
      </c>
      <c r="E1151" s="8">
        <v>40634</v>
      </c>
      <c r="F1151" s="9" t="s">
        <v>73</v>
      </c>
      <c r="G1151" s="9" t="s">
        <v>128</v>
      </c>
      <c r="H1151" s="9" t="s">
        <v>37</v>
      </c>
      <c r="I1151" s="9" t="s">
        <v>38</v>
      </c>
      <c r="J1151" s="9" t="s">
        <v>39</v>
      </c>
      <c r="K1151" s="9" t="s">
        <v>40</v>
      </c>
      <c r="L1151" s="9" t="s">
        <v>318</v>
      </c>
      <c r="M1151" s="9">
        <v>22</v>
      </c>
      <c r="N1151" s="11">
        <v>41080</v>
      </c>
      <c r="O1151" s="32">
        <f t="shared" si="74"/>
        <v>15</v>
      </c>
      <c r="P1151" s="9">
        <v>592324</v>
      </c>
      <c r="Q1151" s="9" t="s">
        <v>2310</v>
      </c>
      <c r="R1151" s="7" t="s">
        <v>2311</v>
      </c>
      <c r="S1151" s="9">
        <v>0</v>
      </c>
      <c r="T1151" s="12">
        <v>0</v>
      </c>
      <c r="U1151" s="9">
        <v>0</v>
      </c>
      <c r="V1151">
        <f t="shared" si="0"/>
        <v>2011</v>
      </c>
      <c r="W1151">
        <f t="shared" si="1"/>
        <v>4</v>
      </c>
      <c r="X1151">
        <f t="shared" si="2"/>
        <v>1</v>
      </c>
      <c r="AJ1151" s="13"/>
      <c r="AK1151" s="14"/>
      <c r="AP1151" s="13"/>
      <c r="AQ1151" s="14"/>
      <c r="AT1151" t="e">
        <f>VLOOKUP(A1151,'Repeat TJ List'!A:A,1,FALSE)</f>
        <v>#N/A</v>
      </c>
    </row>
    <row r="1152" spans="1:46" ht="13">
      <c r="A1152" s="7" t="s">
        <v>2312</v>
      </c>
      <c r="B1152" s="78" t="str">
        <f t="shared" si="71"/>
        <v>Matt</v>
      </c>
      <c r="C1152" s="78" t="str">
        <f t="shared" si="72"/>
        <v>Gorgen</v>
      </c>
      <c r="D1152" s="78" t="str">
        <f t="shared" si="73"/>
        <v>gorgema</v>
      </c>
      <c r="E1152" s="8">
        <v>40610</v>
      </c>
      <c r="F1152" s="9" t="s">
        <v>323</v>
      </c>
      <c r="G1152" s="9" t="s">
        <v>84</v>
      </c>
      <c r="H1152" s="26" t="s">
        <v>37</v>
      </c>
      <c r="I1152" s="9" t="s">
        <v>38</v>
      </c>
      <c r="J1152" s="26" t="s">
        <v>39</v>
      </c>
      <c r="K1152" s="9" t="s">
        <v>45</v>
      </c>
      <c r="L1152" s="9" t="s">
        <v>809</v>
      </c>
      <c r="M1152" s="9">
        <v>24</v>
      </c>
      <c r="N1152" s="11">
        <v>41004</v>
      </c>
      <c r="O1152" s="32">
        <f t="shared" si="74"/>
        <v>13</v>
      </c>
      <c r="P1152" s="9">
        <v>543236</v>
      </c>
      <c r="Q1152" s="9" t="s">
        <v>2313</v>
      </c>
      <c r="S1152" s="9">
        <v>0</v>
      </c>
      <c r="T1152" s="12">
        <v>0</v>
      </c>
      <c r="U1152" s="9">
        <v>0</v>
      </c>
      <c r="V1152">
        <f t="shared" si="0"/>
        <v>2011</v>
      </c>
      <c r="W1152">
        <f t="shared" si="1"/>
        <v>3</v>
      </c>
      <c r="X1152">
        <f t="shared" si="2"/>
        <v>8</v>
      </c>
      <c r="AJ1152" s="13"/>
      <c r="AK1152" s="14"/>
      <c r="AP1152" s="13"/>
      <c r="AQ1152" s="14"/>
      <c r="AT1152" t="e">
        <f>VLOOKUP(A1152,'Repeat TJ List'!A:A,1,FALSE)</f>
        <v>#N/A</v>
      </c>
    </row>
    <row r="1153" spans="1:46" ht="13">
      <c r="A1153" s="7" t="s">
        <v>2314</v>
      </c>
      <c r="B1153" s="78" t="str">
        <f t="shared" si="71"/>
        <v>Cla</v>
      </c>
      <c r="C1153" s="78" t="str">
        <f t="shared" si="72"/>
        <v>Meredith</v>
      </c>
      <c r="D1153" s="78" t="str">
        <f t="shared" si="73"/>
        <v>meredcl</v>
      </c>
      <c r="E1153" s="8">
        <v>40604</v>
      </c>
      <c r="F1153" s="9" t="s">
        <v>52</v>
      </c>
      <c r="G1153" s="9" t="s">
        <v>36</v>
      </c>
      <c r="H1153" s="26" t="s">
        <v>37</v>
      </c>
      <c r="I1153" s="9" t="s">
        <v>38</v>
      </c>
      <c r="J1153" s="26" t="s">
        <v>39</v>
      </c>
      <c r="K1153" s="9" t="s">
        <v>302</v>
      </c>
      <c r="L1153" s="9" t="s">
        <v>2315</v>
      </c>
      <c r="M1153" s="9">
        <v>28</v>
      </c>
      <c r="N1153" s="26"/>
      <c r="O1153" s="32" t="str">
        <f t="shared" si="74"/>
        <v/>
      </c>
      <c r="P1153" s="9">
        <v>448592</v>
      </c>
      <c r="Q1153" s="9">
        <v>7613</v>
      </c>
      <c r="R1153" s="7" t="s">
        <v>1644</v>
      </c>
      <c r="S1153" s="9">
        <v>0</v>
      </c>
      <c r="T1153" s="40">
        <v>0</v>
      </c>
      <c r="U1153" s="32">
        <v>0</v>
      </c>
      <c r="V1153">
        <f t="shared" si="0"/>
        <v>2011</v>
      </c>
      <c r="W1153">
        <f t="shared" si="1"/>
        <v>3</v>
      </c>
      <c r="X1153">
        <f t="shared" si="2"/>
        <v>2</v>
      </c>
      <c r="AJ1153" s="13"/>
      <c r="AK1153" s="14"/>
      <c r="AP1153" s="13"/>
      <c r="AQ1153" s="14"/>
      <c r="AT1153" t="e">
        <f>VLOOKUP(A1153,'Repeat TJ List'!A:A,1,FALSE)</f>
        <v>#N/A</v>
      </c>
    </row>
    <row r="1154" spans="1:46" ht="13">
      <c r="A1154" s="7" t="s">
        <v>2316</v>
      </c>
      <c r="B1154" s="78" t="str">
        <f t="shared" si="71"/>
        <v>Daniel</v>
      </c>
      <c r="C1154" s="78" t="str">
        <f t="shared" si="72"/>
        <v>Coulombe</v>
      </c>
      <c r="D1154" s="78" t="str">
        <f t="shared" si="73"/>
        <v>couloda</v>
      </c>
      <c r="E1154" s="8">
        <v>40603</v>
      </c>
      <c r="F1154" s="9" t="s">
        <v>306</v>
      </c>
      <c r="G1154" s="9" t="s">
        <v>63</v>
      </c>
      <c r="H1154" s="26" t="s">
        <v>37</v>
      </c>
      <c r="I1154" s="9" t="s">
        <v>53</v>
      </c>
      <c r="J1154" s="26" t="s">
        <v>39</v>
      </c>
      <c r="K1154" s="9" t="s">
        <v>220</v>
      </c>
      <c r="L1154" s="9" t="s">
        <v>230</v>
      </c>
      <c r="M1154" s="9">
        <v>21</v>
      </c>
      <c r="N1154" s="11">
        <v>41080</v>
      </c>
      <c r="O1154" s="32">
        <f t="shared" si="74"/>
        <v>16</v>
      </c>
      <c r="P1154" s="9">
        <v>543056</v>
      </c>
      <c r="Q1154" s="9">
        <v>13293</v>
      </c>
      <c r="S1154" s="9">
        <v>126</v>
      </c>
      <c r="T1154" s="12">
        <v>119.667</v>
      </c>
      <c r="U1154" s="32">
        <v>1</v>
      </c>
      <c r="V1154">
        <f t="shared" si="0"/>
        <v>2011</v>
      </c>
      <c r="W1154">
        <f t="shared" si="1"/>
        <v>3</v>
      </c>
      <c r="X1154">
        <f t="shared" si="2"/>
        <v>1</v>
      </c>
      <c r="AJ1154" s="13"/>
      <c r="AK1154" s="14"/>
      <c r="AP1154" s="13"/>
      <c r="AQ1154" s="14"/>
      <c r="AT1154" t="e">
        <f>VLOOKUP(A1154,'Repeat TJ List'!A:A,1,FALSE)</f>
        <v>#N/A</v>
      </c>
    </row>
    <row r="1155" spans="1:46" ht="13">
      <c r="A1155" s="7" t="s">
        <v>624</v>
      </c>
      <c r="B1155" s="78" t="str">
        <f t="shared" ref="B1155:B1218" si="75">LEFT(A1155,SEARCH(" ",A1155,1)-1)</f>
        <v>Randy</v>
      </c>
      <c r="C1155" s="78" t="str">
        <f t="shared" ref="C1155:C1218" si="76">MID(A1155,SEARCH(" ",A1155,1)+1,LEN(A1155))</f>
        <v>LeBlanc</v>
      </c>
      <c r="D1155" s="78" t="str">
        <f t="shared" ref="D1155:D1218" si="77">LEFT(LOWER((C1155)),5)&amp;LEFT(LOWER(B1155),2)</f>
        <v>leblara</v>
      </c>
      <c r="E1155" s="8">
        <v>40603</v>
      </c>
      <c r="F1155" s="9" t="s">
        <v>73</v>
      </c>
      <c r="G1155" s="9" t="s">
        <v>63</v>
      </c>
      <c r="H1155" s="26" t="s">
        <v>37</v>
      </c>
      <c r="I1155" s="9" t="s">
        <v>38</v>
      </c>
      <c r="J1155" s="26" t="s">
        <v>39</v>
      </c>
      <c r="K1155" s="9" t="s">
        <v>575</v>
      </c>
      <c r="L1155" s="9" t="s">
        <v>576</v>
      </c>
      <c r="M1155" s="9">
        <v>19</v>
      </c>
      <c r="N1155" s="11">
        <v>41809</v>
      </c>
      <c r="O1155" s="32">
        <f t="shared" si="74"/>
        <v>40</v>
      </c>
      <c r="P1155" s="9">
        <v>592492</v>
      </c>
      <c r="Q1155" s="9" t="s">
        <v>625</v>
      </c>
      <c r="S1155" s="9">
        <v>0</v>
      </c>
      <c r="T1155" s="12">
        <v>0</v>
      </c>
      <c r="U1155" s="32">
        <v>1</v>
      </c>
      <c r="V1155">
        <f t="shared" si="0"/>
        <v>2011</v>
      </c>
      <c r="W1155">
        <f t="shared" si="1"/>
        <v>3</v>
      </c>
      <c r="X1155">
        <f t="shared" si="2"/>
        <v>1</v>
      </c>
      <c r="AJ1155" s="13"/>
      <c r="AK1155" s="14"/>
      <c r="AP1155" s="13"/>
      <c r="AQ1155" s="14"/>
      <c r="AT1155" t="str">
        <f>VLOOKUP(A1155,'Repeat TJ List'!A:A,1,FALSE)</f>
        <v>Randy LeBlanc</v>
      </c>
    </row>
    <row r="1156" spans="1:46" ht="13">
      <c r="A1156" s="7" t="s">
        <v>2317</v>
      </c>
      <c r="B1156" s="78" t="str">
        <f t="shared" si="75"/>
        <v>Brad</v>
      </c>
      <c r="C1156" s="78" t="str">
        <f t="shared" si="76"/>
        <v>Wieck</v>
      </c>
      <c r="D1156" s="78" t="str">
        <f t="shared" si="77"/>
        <v>wieckbr</v>
      </c>
      <c r="E1156" s="8">
        <v>40603</v>
      </c>
      <c r="F1156" s="9" t="s">
        <v>70</v>
      </c>
      <c r="G1156" s="9" t="s">
        <v>158</v>
      </c>
      <c r="H1156" s="9" t="s">
        <v>37</v>
      </c>
      <c r="I1156" s="9" t="s">
        <v>53</v>
      </c>
      <c r="J1156" s="9" t="s">
        <v>39</v>
      </c>
      <c r="K1156" s="9" t="s">
        <v>40</v>
      </c>
      <c r="L1156" s="9" t="s">
        <v>2318</v>
      </c>
      <c r="M1156" s="9">
        <v>19</v>
      </c>
      <c r="N1156" s="11">
        <v>41809</v>
      </c>
      <c r="O1156" s="32">
        <f t="shared" si="74"/>
        <v>40</v>
      </c>
      <c r="P1156" s="9">
        <v>623364</v>
      </c>
      <c r="Q1156" s="9">
        <v>16390</v>
      </c>
      <c r="S1156" s="9">
        <v>0</v>
      </c>
      <c r="T1156" s="12">
        <v>0</v>
      </c>
      <c r="U1156" s="9">
        <v>1</v>
      </c>
      <c r="V1156">
        <f t="shared" si="0"/>
        <v>2011</v>
      </c>
      <c r="W1156">
        <f t="shared" si="1"/>
        <v>3</v>
      </c>
      <c r="X1156">
        <f t="shared" si="2"/>
        <v>1</v>
      </c>
      <c r="AJ1156" s="13"/>
      <c r="AK1156" s="14"/>
      <c r="AP1156" s="13"/>
      <c r="AQ1156" s="14"/>
      <c r="AT1156" t="e">
        <f>VLOOKUP(A1156,'Repeat TJ List'!A:A,1,FALSE)</f>
        <v>#N/A</v>
      </c>
    </row>
    <row r="1157" spans="1:46" ht="13">
      <c r="A1157" s="7" t="s">
        <v>2319</v>
      </c>
      <c r="B1157" s="78" t="str">
        <f t="shared" si="75"/>
        <v>Adam</v>
      </c>
      <c r="C1157" s="78" t="str">
        <f t="shared" si="76"/>
        <v>Wainwright</v>
      </c>
      <c r="D1157" s="78" t="str">
        <f t="shared" si="77"/>
        <v>wainwad</v>
      </c>
      <c r="E1157" s="8">
        <v>40602</v>
      </c>
      <c r="F1157" s="9" t="s">
        <v>57</v>
      </c>
      <c r="G1157" s="9" t="s">
        <v>36</v>
      </c>
      <c r="H1157" s="26" t="s">
        <v>37</v>
      </c>
      <c r="I1157" s="9" t="s">
        <v>38</v>
      </c>
      <c r="J1157" s="26" t="s">
        <v>39</v>
      </c>
      <c r="K1157" s="9" t="s">
        <v>203</v>
      </c>
      <c r="L1157" s="9"/>
      <c r="M1157" s="9">
        <v>29</v>
      </c>
      <c r="N1157" s="11">
        <v>41006</v>
      </c>
      <c r="O1157" s="32">
        <f t="shared" si="74"/>
        <v>13</v>
      </c>
      <c r="P1157" s="9">
        <v>425794</v>
      </c>
      <c r="Q1157" s="9">
        <v>2233</v>
      </c>
      <c r="R1157" s="7" t="s">
        <v>60</v>
      </c>
      <c r="S1157" s="9">
        <v>162</v>
      </c>
      <c r="T1157" s="12">
        <v>1017.333</v>
      </c>
      <c r="U1157" s="32">
        <v>1</v>
      </c>
      <c r="V1157">
        <f t="shared" si="0"/>
        <v>2011</v>
      </c>
      <c r="W1157">
        <f t="shared" si="1"/>
        <v>2</v>
      </c>
      <c r="X1157">
        <f t="shared" si="2"/>
        <v>28</v>
      </c>
      <c r="Y1157" s="7"/>
      <c r="Z1157" s="7"/>
      <c r="AA1157" s="7"/>
      <c r="AB1157" s="7"/>
      <c r="AC1157" s="7"/>
      <c r="AD1157" s="7"/>
      <c r="AE1157" s="7"/>
      <c r="AF1157" s="7"/>
      <c r="AG1157" s="7"/>
      <c r="AH1157" s="7">
        <v>33</v>
      </c>
      <c r="AI1157" s="7">
        <v>33</v>
      </c>
      <c r="AJ1157" s="45">
        <v>230.333</v>
      </c>
      <c r="AK1157" s="46">
        <v>0.17299999999999999</v>
      </c>
      <c r="AL1157" s="7">
        <v>62</v>
      </c>
      <c r="AM1157" s="7">
        <v>73</v>
      </c>
      <c r="AN1157" s="7">
        <v>32</v>
      </c>
      <c r="AO1157" s="7">
        <v>32</v>
      </c>
      <c r="AP1157" s="45">
        <v>198.667</v>
      </c>
      <c r="AQ1157" s="46">
        <v>0.159</v>
      </c>
      <c r="AR1157" s="7">
        <v>102</v>
      </c>
      <c r="AS1157" s="7">
        <v>80</v>
      </c>
      <c r="AT1157" t="e">
        <f>VLOOKUP(A1157,'Repeat TJ List'!A:A,1,FALSE)</f>
        <v>#N/A</v>
      </c>
    </row>
    <row r="1158" spans="1:46" ht="13">
      <c r="A1158" s="7" t="s">
        <v>2320</v>
      </c>
      <c r="B1158" s="78" t="str">
        <f t="shared" si="75"/>
        <v>Steve</v>
      </c>
      <c r="C1158" s="78" t="str">
        <f t="shared" si="76"/>
        <v>Hathaway</v>
      </c>
      <c r="D1158" s="78" t="str">
        <f t="shared" si="77"/>
        <v>hathast</v>
      </c>
      <c r="E1158" s="8">
        <v>40544</v>
      </c>
      <c r="F1158" s="9" t="s">
        <v>323</v>
      </c>
      <c r="G1158" s="9" t="s">
        <v>63</v>
      </c>
      <c r="H1158" s="9" t="s">
        <v>37</v>
      </c>
      <c r="I1158" s="9" t="s">
        <v>53</v>
      </c>
      <c r="J1158" s="9" t="s">
        <v>39</v>
      </c>
      <c r="K1158" s="9" t="s">
        <v>79</v>
      </c>
      <c r="L1158" s="9" t="s">
        <v>2321</v>
      </c>
      <c r="M1158" s="9">
        <v>20</v>
      </c>
      <c r="N1158" s="11">
        <v>41458</v>
      </c>
      <c r="O1158" s="32">
        <f t="shared" si="74"/>
        <v>30</v>
      </c>
      <c r="P1158" s="9">
        <v>643355</v>
      </c>
      <c r="Q1158" s="9">
        <v>15293</v>
      </c>
      <c r="S1158" s="9">
        <v>24</v>
      </c>
      <c r="T1158" s="12">
        <v>14.667</v>
      </c>
      <c r="U1158" s="9">
        <v>1</v>
      </c>
      <c r="V1158">
        <f t="shared" si="0"/>
        <v>2011</v>
      </c>
      <c r="W1158">
        <f t="shared" si="1"/>
        <v>1</v>
      </c>
      <c r="X1158">
        <f t="shared" si="2"/>
        <v>1</v>
      </c>
      <c r="AJ1158" s="13"/>
      <c r="AK1158" s="14"/>
      <c r="AP1158" s="13"/>
      <c r="AQ1158" s="14"/>
      <c r="AT1158" t="e">
        <f>VLOOKUP(A1158,'Repeat TJ List'!A:A,1,FALSE)</f>
        <v>#N/A</v>
      </c>
    </row>
    <row r="1159" spans="1:46" ht="13">
      <c r="A1159" s="7" t="s">
        <v>2322</v>
      </c>
      <c r="B1159" s="78" t="str">
        <f t="shared" si="75"/>
        <v>Brian</v>
      </c>
      <c r="C1159" s="78" t="str">
        <f t="shared" si="76"/>
        <v>Schlitter</v>
      </c>
      <c r="D1159" s="78" t="str">
        <f t="shared" si="77"/>
        <v>schlibr</v>
      </c>
      <c r="E1159" s="8">
        <v>40544</v>
      </c>
      <c r="F1159" s="9" t="s">
        <v>164</v>
      </c>
      <c r="G1159" s="9" t="s">
        <v>95</v>
      </c>
      <c r="H1159" s="9" t="s">
        <v>37</v>
      </c>
      <c r="I1159" s="9" t="s">
        <v>38</v>
      </c>
      <c r="J1159" s="9" t="s">
        <v>39</v>
      </c>
      <c r="K1159" s="9" t="s">
        <v>141</v>
      </c>
      <c r="L1159" s="9" t="s">
        <v>2323</v>
      </c>
      <c r="M1159" s="9">
        <v>25</v>
      </c>
      <c r="N1159" s="11">
        <v>41421</v>
      </c>
      <c r="O1159" s="32">
        <f t="shared" si="74"/>
        <v>29</v>
      </c>
      <c r="P1159" s="9">
        <v>489295</v>
      </c>
      <c r="Q1159" s="9">
        <v>3599</v>
      </c>
      <c r="S1159" s="9">
        <v>71</v>
      </c>
      <c r="T1159" s="12">
        <v>63.667000000000002</v>
      </c>
      <c r="U1159" s="32">
        <v>1</v>
      </c>
      <c r="V1159">
        <f t="shared" si="0"/>
        <v>2011</v>
      </c>
      <c r="W1159">
        <f t="shared" si="1"/>
        <v>1</v>
      </c>
      <c r="X1159">
        <f t="shared" si="2"/>
        <v>1</v>
      </c>
      <c r="AJ1159" s="13"/>
      <c r="AK1159" s="14"/>
      <c r="AP1159" s="13"/>
      <c r="AQ1159" s="14"/>
      <c r="AT1159" t="e">
        <f>VLOOKUP(A1159,'Repeat TJ List'!A:A,1,FALSE)</f>
        <v>#N/A</v>
      </c>
    </row>
    <row r="1160" spans="1:46" ht="13">
      <c r="A1160" s="7" t="s">
        <v>2324</v>
      </c>
      <c r="B1160" s="78" t="str">
        <f t="shared" si="75"/>
        <v>Adam</v>
      </c>
      <c r="C1160" s="78" t="str">
        <f t="shared" si="76"/>
        <v>Lopez</v>
      </c>
      <c r="D1160" s="78" t="str">
        <f t="shared" si="77"/>
        <v>lopezad</v>
      </c>
      <c r="E1160" s="8">
        <v>40544</v>
      </c>
      <c r="F1160" s="9" t="s">
        <v>62</v>
      </c>
      <c r="G1160" s="9" t="s">
        <v>63</v>
      </c>
      <c r="H1160" s="9" t="s">
        <v>37</v>
      </c>
      <c r="I1160" s="9" t="s">
        <v>38</v>
      </c>
      <c r="J1160" s="9" t="s">
        <v>39</v>
      </c>
      <c r="K1160" s="9" t="s">
        <v>302</v>
      </c>
      <c r="L1160" s="9" t="s">
        <v>2325</v>
      </c>
      <c r="M1160" s="9">
        <v>21</v>
      </c>
      <c r="N1160" s="11">
        <v>41086</v>
      </c>
      <c r="O1160" s="32">
        <f t="shared" si="74"/>
        <v>18</v>
      </c>
      <c r="P1160" s="9">
        <v>605344</v>
      </c>
      <c r="Q1160" s="9" t="s">
        <v>2326</v>
      </c>
      <c r="S1160" s="9">
        <v>0</v>
      </c>
      <c r="T1160" s="12">
        <v>0</v>
      </c>
      <c r="U1160" s="32">
        <v>1</v>
      </c>
      <c r="V1160">
        <f t="shared" si="0"/>
        <v>2011</v>
      </c>
      <c r="W1160">
        <f t="shared" si="1"/>
        <v>1</v>
      </c>
      <c r="X1160">
        <f t="shared" si="2"/>
        <v>1</v>
      </c>
      <c r="AJ1160" s="13"/>
      <c r="AK1160" s="14"/>
      <c r="AP1160" s="13"/>
      <c r="AQ1160" s="14"/>
      <c r="AT1160" t="e">
        <f>VLOOKUP(A1160,'Repeat TJ List'!A:A,1,FALSE)</f>
        <v>#N/A</v>
      </c>
    </row>
    <row r="1161" spans="1:46" ht="13">
      <c r="A1161" s="7" t="s">
        <v>2327</v>
      </c>
      <c r="B1161" s="78" t="str">
        <f t="shared" si="75"/>
        <v>Thomas</v>
      </c>
      <c r="C1161" s="78" t="str">
        <f t="shared" si="76"/>
        <v>Royse</v>
      </c>
      <c r="D1161" s="78" t="str">
        <f t="shared" si="77"/>
        <v>royseth</v>
      </c>
      <c r="E1161" s="8">
        <v>40544</v>
      </c>
      <c r="F1161" s="9" t="s">
        <v>62</v>
      </c>
      <c r="G1161" s="9" t="s">
        <v>128</v>
      </c>
      <c r="H1161" s="26" t="s">
        <v>37</v>
      </c>
      <c r="I1161" s="9" t="s">
        <v>38</v>
      </c>
      <c r="J1161" s="26" t="s">
        <v>39</v>
      </c>
      <c r="K1161" s="9" t="s">
        <v>337</v>
      </c>
      <c r="L1161" s="9" t="s">
        <v>199</v>
      </c>
      <c r="M1161" s="9">
        <v>22</v>
      </c>
      <c r="N1161" s="11">
        <v>41079</v>
      </c>
      <c r="O1161" s="32">
        <f t="shared" si="74"/>
        <v>18</v>
      </c>
      <c r="P1161" s="9">
        <v>592702</v>
      </c>
      <c r="Q1161" s="9" t="s">
        <v>2328</v>
      </c>
      <c r="S1161" s="9">
        <v>0</v>
      </c>
      <c r="T1161" s="12">
        <v>0</v>
      </c>
      <c r="U1161" s="32">
        <v>0</v>
      </c>
      <c r="V1161">
        <f t="shared" si="0"/>
        <v>2011</v>
      </c>
      <c r="W1161">
        <f t="shared" si="1"/>
        <v>1</v>
      </c>
      <c r="X1161">
        <f t="shared" si="2"/>
        <v>1</v>
      </c>
      <c r="AJ1161" s="13"/>
      <c r="AK1161" s="14"/>
      <c r="AP1161" s="13"/>
      <c r="AQ1161" s="14"/>
      <c r="AT1161" t="e">
        <f>VLOOKUP(A1161,'Repeat TJ List'!A:A,1,FALSE)</f>
        <v>#N/A</v>
      </c>
    </row>
    <row r="1162" spans="1:46" ht="13">
      <c r="A1162" s="7" t="s">
        <v>2329</v>
      </c>
      <c r="B1162" s="78" t="str">
        <f t="shared" si="75"/>
        <v>Drew</v>
      </c>
      <c r="C1162" s="78" t="str">
        <f t="shared" si="76"/>
        <v>Cisco</v>
      </c>
      <c r="D1162" s="78" t="str">
        <f t="shared" si="77"/>
        <v>ciscodr</v>
      </c>
      <c r="E1162" s="8">
        <v>40544</v>
      </c>
      <c r="F1162" s="9" t="s">
        <v>187</v>
      </c>
      <c r="G1162" s="9" t="s">
        <v>158</v>
      </c>
      <c r="H1162" s="26" t="s">
        <v>37</v>
      </c>
      <c r="I1162" s="9" t="s">
        <v>38</v>
      </c>
      <c r="J1162" s="26" t="s">
        <v>39</v>
      </c>
      <c r="K1162" s="9" t="s">
        <v>415</v>
      </c>
      <c r="L1162" s="9"/>
      <c r="M1162" s="9">
        <v>19</v>
      </c>
      <c r="N1162" s="11">
        <v>41082</v>
      </c>
      <c r="O1162" s="32">
        <f t="shared" si="74"/>
        <v>18</v>
      </c>
      <c r="P1162" s="9">
        <v>592219</v>
      </c>
      <c r="Q1162" s="9" t="s">
        <v>2330</v>
      </c>
      <c r="S1162" s="9">
        <v>0</v>
      </c>
      <c r="T1162" s="12">
        <v>0</v>
      </c>
      <c r="U1162" s="32">
        <v>1</v>
      </c>
      <c r="V1162">
        <f t="shared" si="0"/>
        <v>2011</v>
      </c>
      <c r="W1162">
        <f t="shared" si="1"/>
        <v>1</v>
      </c>
      <c r="X1162">
        <f t="shared" si="2"/>
        <v>1</v>
      </c>
      <c r="AJ1162" s="13"/>
      <c r="AK1162" s="14"/>
      <c r="AP1162" s="13"/>
      <c r="AQ1162" s="14"/>
      <c r="AT1162" t="e">
        <f>VLOOKUP(A1162,'Repeat TJ List'!A:A,1,FALSE)</f>
        <v>#N/A</v>
      </c>
    </row>
    <row r="1163" spans="1:46" ht="13">
      <c r="A1163" s="7" t="s">
        <v>2331</v>
      </c>
      <c r="B1163" s="78" t="str">
        <f t="shared" si="75"/>
        <v>Scott</v>
      </c>
      <c r="C1163" s="78" t="str">
        <f t="shared" si="76"/>
        <v>Oberg</v>
      </c>
      <c r="D1163" s="78" t="str">
        <f t="shared" si="77"/>
        <v>obergsc</v>
      </c>
      <c r="E1163" s="8">
        <v>40544</v>
      </c>
      <c r="F1163" s="9" t="s">
        <v>44</v>
      </c>
      <c r="G1163" s="9" t="s">
        <v>63</v>
      </c>
      <c r="H1163" s="9" t="s">
        <v>37</v>
      </c>
      <c r="I1163" s="9" t="s">
        <v>38</v>
      </c>
      <c r="J1163" s="9" t="s">
        <v>39</v>
      </c>
      <c r="K1163" s="9" t="s">
        <v>79</v>
      </c>
      <c r="L1163" s="9" t="s">
        <v>96</v>
      </c>
      <c r="M1163" s="9">
        <v>21</v>
      </c>
      <c r="N1163" s="11">
        <v>41083</v>
      </c>
      <c r="O1163" s="32">
        <f t="shared" si="74"/>
        <v>18</v>
      </c>
      <c r="P1163" s="9">
        <v>623184</v>
      </c>
      <c r="Q1163" s="9">
        <v>13911</v>
      </c>
      <c r="S1163" s="9">
        <v>154</v>
      </c>
      <c r="T1163" s="12">
        <v>142.667</v>
      </c>
      <c r="U1163" s="32">
        <v>1</v>
      </c>
      <c r="V1163">
        <f t="shared" si="0"/>
        <v>2011</v>
      </c>
      <c r="W1163">
        <f t="shared" si="1"/>
        <v>1</v>
      </c>
      <c r="X1163">
        <f t="shared" si="2"/>
        <v>1</v>
      </c>
      <c r="AJ1163" s="13"/>
      <c r="AK1163" s="14"/>
      <c r="AP1163" s="13"/>
      <c r="AQ1163" s="14"/>
      <c r="AT1163" t="e">
        <f>VLOOKUP(A1163,'Repeat TJ List'!A:A,1,FALSE)</f>
        <v>#N/A</v>
      </c>
    </row>
    <row r="1164" spans="1:46" ht="13">
      <c r="A1164" s="7" t="s">
        <v>2332</v>
      </c>
      <c r="B1164" s="78" t="str">
        <f t="shared" si="75"/>
        <v>Jeff</v>
      </c>
      <c r="C1164" s="78" t="str">
        <f t="shared" si="76"/>
        <v>Ferrell</v>
      </c>
      <c r="D1164" s="78" t="str">
        <f t="shared" si="77"/>
        <v>ferreje</v>
      </c>
      <c r="E1164" s="8">
        <v>40544</v>
      </c>
      <c r="F1164" s="9" t="s">
        <v>87</v>
      </c>
      <c r="G1164" s="9" t="s">
        <v>115</v>
      </c>
      <c r="H1164" s="9" t="s">
        <v>37</v>
      </c>
      <c r="I1164" s="9" t="s">
        <v>38</v>
      </c>
      <c r="J1164" s="9" t="s">
        <v>39</v>
      </c>
      <c r="K1164" s="9" t="s">
        <v>152</v>
      </c>
      <c r="L1164" s="9" t="s">
        <v>2333</v>
      </c>
      <c r="M1164" s="9">
        <v>20</v>
      </c>
      <c r="N1164" s="11">
        <v>41042</v>
      </c>
      <c r="O1164" s="32">
        <f t="shared" si="74"/>
        <v>16</v>
      </c>
      <c r="P1164" s="9">
        <v>594815</v>
      </c>
      <c r="Q1164" s="9">
        <v>11506</v>
      </c>
      <c r="S1164" s="9">
        <v>20</v>
      </c>
      <c r="T1164" s="12">
        <v>20.667000000000002</v>
      </c>
      <c r="U1164" s="9">
        <v>1</v>
      </c>
      <c r="V1164">
        <f t="shared" si="0"/>
        <v>2011</v>
      </c>
      <c r="W1164">
        <f t="shared" si="1"/>
        <v>1</v>
      </c>
      <c r="X1164">
        <f t="shared" si="2"/>
        <v>1</v>
      </c>
      <c r="AJ1164" s="13"/>
      <c r="AK1164" s="14"/>
      <c r="AP1164" s="13"/>
      <c r="AQ1164" s="14"/>
      <c r="AT1164" t="e">
        <f>VLOOKUP(A1164,'Repeat TJ List'!A:A,1,FALSE)</f>
        <v>#N/A</v>
      </c>
    </row>
    <row r="1165" spans="1:46" ht="13">
      <c r="A1165" s="7" t="s">
        <v>2334</v>
      </c>
      <c r="B1165" s="78" t="str">
        <f t="shared" si="75"/>
        <v>Carmine</v>
      </c>
      <c r="C1165" s="78" t="str">
        <f t="shared" si="76"/>
        <v>Giardina</v>
      </c>
      <c r="D1165" s="78" t="str">
        <f t="shared" si="77"/>
        <v>giardca</v>
      </c>
      <c r="E1165" s="8">
        <v>40544</v>
      </c>
      <c r="F1165" s="9" t="s">
        <v>35</v>
      </c>
      <c r="G1165" s="9" t="s">
        <v>128</v>
      </c>
      <c r="H1165" s="26" t="s">
        <v>37</v>
      </c>
      <c r="I1165" s="9" t="s">
        <v>53</v>
      </c>
      <c r="J1165" s="26" t="s">
        <v>39</v>
      </c>
      <c r="K1165" s="9" t="s">
        <v>58</v>
      </c>
      <c r="L1165" s="9" t="s">
        <v>2335</v>
      </c>
      <c r="M1165" s="9">
        <v>23</v>
      </c>
      <c r="N1165" s="11">
        <v>41008</v>
      </c>
      <c r="O1165" s="32">
        <f t="shared" si="74"/>
        <v>15</v>
      </c>
      <c r="P1165" s="9">
        <v>501958</v>
      </c>
      <c r="Q1165" s="9" t="s">
        <v>2336</v>
      </c>
      <c r="S1165" s="9">
        <v>0</v>
      </c>
      <c r="T1165" s="12">
        <v>0</v>
      </c>
      <c r="U1165" s="9">
        <v>0</v>
      </c>
      <c r="V1165">
        <f t="shared" si="0"/>
        <v>2011</v>
      </c>
      <c r="W1165">
        <f t="shared" si="1"/>
        <v>1</v>
      </c>
      <c r="X1165">
        <f t="shared" si="2"/>
        <v>1</v>
      </c>
      <c r="AJ1165" s="13"/>
      <c r="AK1165" s="14"/>
      <c r="AP1165" s="13"/>
      <c r="AQ1165" s="14"/>
      <c r="AT1165" t="e">
        <f>VLOOKUP(A1165,'Repeat TJ List'!A:A,1,FALSE)</f>
        <v>#N/A</v>
      </c>
    </row>
    <row r="1166" spans="1:46" ht="13">
      <c r="A1166" s="7" t="s">
        <v>2337</v>
      </c>
      <c r="B1166" s="78" t="str">
        <f t="shared" si="75"/>
        <v>Cameron</v>
      </c>
      <c r="C1166" s="78" t="str">
        <f t="shared" si="76"/>
        <v>Booser</v>
      </c>
      <c r="D1166" s="78" t="str">
        <f t="shared" si="77"/>
        <v>booseca</v>
      </c>
      <c r="E1166" s="8">
        <v>40544</v>
      </c>
      <c r="F1166" s="9" t="s">
        <v>73</v>
      </c>
      <c r="G1166" s="9" t="s">
        <v>63</v>
      </c>
      <c r="H1166" s="9" t="s">
        <v>37</v>
      </c>
      <c r="I1166" s="9" t="s">
        <v>53</v>
      </c>
      <c r="J1166" s="9" t="s">
        <v>39</v>
      </c>
      <c r="K1166" s="9" t="s">
        <v>74</v>
      </c>
      <c r="L1166" s="9" t="s">
        <v>2338</v>
      </c>
      <c r="M1166" s="9">
        <v>19</v>
      </c>
      <c r="N1166" s="11">
        <v>41508</v>
      </c>
      <c r="O1166" s="32">
        <f t="shared" si="74"/>
        <v>32</v>
      </c>
      <c r="P1166" s="9">
        <v>592155</v>
      </c>
      <c r="Q1166" s="9" t="s">
        <v>2339</v>
      </c>
      <c r="S1166" s="9">
        <v>0</v>
      </c>
      <c r="T1166" s="12">
        <v>0</v>
      </c>
      <c r="U1166" s="32">
        <v>1</v>
      </c>
      <c r="V1166">
        <f t="shared" si="0"/>
        <v>2011</v>
      </c>
      <c r="W1166">
        <f t="shared" si="1"/>
        <v>1</v>
      </c>
      <c r="X1166">
        <f t="shared" si="2"/>
        <v>1</v>
      </c>
      <c r="AJ1166" s="13"/>
      <c r="AK1166" s="14"/>
      <c r="AP1166" s="13"/>
      <c r="AQ1166" s="14"/>
      <c r="AT1166" t="e">
        <f>VLOOKUP(A1166,'Repeat TJ List'!A:A,1,FALSE)</f>
        <v>#N/A</v>
      </c>
    </row>
    <row r="1167" spans="1:46" ht="13">
      <c r="A1167" s="7" t="s">
        <v>2340</v>
      </c>
      <c r="B1167" s="78" t="str">
        <f t="shared" si="75"/>
        <v>Adam</v>
      </c>
      <c r="C1167" s="78" t="str">
        <f t="shared" si="76"/>
        <v>O'Neill</v>
      </c>
      <c r="D1167" s="78" t="str">
        <f t="shared" si="77"/>
        <v>o'neiad</v>
      </c>
      <c r="E1167" s="8">
        <v>40544</v>
      </c>
      <c r="F1167" s="9" t="s">
        <v>70</v>
      </c>
      <c r="G1167" s="9" t="s">
        <v>128</v>
      </c>
      <c r="H1167" s="26" t="s">
        <v>37</v>
      </c>
      <c r="I1167" s="9" t="s">
        <v>38</v>
      </c>
      <c r="J1167" s="32" t="s">
        <v>169</v>
      </c>
      <c r="K1167" s="26"/>
      <c r="L1167" s="26"/>
      <c r="M1167" s="9">
        <v>21</v>
      </c>
      <c r="N1167" s="26"/>
      <c r="O1167" s="32" t="str">
        <f t="shared" si="74"/>
        <v/>
      </c>
      <c r="P1167" s="9">
        <v>573665</v>
      </c>
      <c r="Q1167" s="9" t="s">
        <v>2341</v>
      </c>
      <c r="S1167" s="9">
        <v>0</v>
      </c>
      <c r="T1167" s="12">
        <v>0</v>
      </c>
      <c r="U1167" s="32">
        <v>0</v>
      </c>
      <c r="V1167">
        <f t="shared" si="0"/>
        <v>2011</v>
      </c>
      <c r="W1167">
        <f t="shared" si="1"/>
        <v>1</v>
      </c>
      <c r="X1167">
        <f t="shared" si="2"/>
        <v>1</v>
      </c>
      <c r="AJ1167" s="13"/>
      <c r="AK1167" s="14"/>
      <c r="AP1167" s="13"/>
      <c r="AQ1167" s="14"/>
      <c r="AT1167" t="e">
        <f>VLOOKUP(A1167,'Repeat TJ List'!A:A,1,FALSE)</f>
        <v>#N/A</v>
      </c>
    </row>
    <row r="1168" spans="1:46" ht="13">
      <c r="A1168" s="7" t="s">
        <v>2342</v>
      </c>
      <c r="B1168" s="78" t="str">
        <f t="shared" si="75"/>
        <v>Giovanny</v>
      </c>
      <c r="C1168" s="78" t="str">
        <f t="shared" si="76"/>
        <v>Gallegos</v>
      </c>
      <c r="D1168" s="78" t="str">
        <f t="shared" si="77"/>
        <v>gallegi</v>
      </c>
      <c r="E1168" s="8">
        <v>40544</v>
      </c>
      <c r="F1168" s="9" t="s">
        <v>107</v>
      </c>
      <c r="G1168" s="9" t="s">
        <v>63</v>
      </c>
      <c r="H1168" s="9" t="s">
        <v>37</v>
      </c>
      <c r="I1168" s="9" t="s">
        <v>38</v>
      </c>
      <c r="J1168" s="9" t="s">
        <v>82</v>
      </c>
      <c r="K1168" s="9"/>
      <c r="L1168" s="9"/>
      <c r="M1168" s="9">
        <v>19</v>
      </c>
      <c r="N1168" s="11">
        <v>41081</v>
      </c>
      <c r="O1168" s="32">
        <f t="shared" si="74"/>
        <v>18</v>
      </c>
      <c r="P1168" s="9">
        <v>606149</v>
      </c>
      <c r="Q1168" s="9">
        <v>14986</v>
      </c>
      <c r="S1168" s="9">
        <v>16</v>
      </c>
      <c r="T1168" s="12">
        <v>20.332999999999998</v>
      </c>
      <c r="U1168" s="9">
        <v>1</v>
      </c>
      <c r="V1168">
        <f t="shared" si="0"/>
        <v>2011</v>
      </c>
      <c r="W1168">
        <f t="shared" si="1"/>
        <v>1</v>
      </c>
      <c r="X1168">
        <f t="shared" si="2"/>
        <v>1</v>
      </c>
      <c r="AJ1168" s="13"/>
      <c r="AK1168" s="14"/>
      <c r="AP1168" s="13"/>
      <c r="AQ1168" s="14"/>
      <c r="AT1168" t="e">
        <f>VLOOKUP(A1168,'Repeat TJ List'!A:A,1,FALSE)</f>
        <v>#N/A</v>
      </c>
    </row>
    <row r="1169" spans="1:46" ht="13">
      <c r="A1169" s="7" t="s">
        <v>2343</v>
      </c>
      <c r="B1169" s="78" t="str">
        <f t="shared" si="75"/>
        <v>Cody</v>
      </c>
      <c r="C1169" s="78" t="str">
        <f t="shared" si="76"/>
        <v>Carroll</v>
      </c>
      <c r="D1169" s="78" t="str">
        <f t="shared" si="77"/>
        <v>carroco</v>
      </c>
      <c r="E1169" s="8">
        <v>40544</v>
      </c>
      <c r="F1169" s="9" t="s">
        <v>107</v>
      </c>
      <c r="G1169" s="9" t="s">
        <v>158</v>
      </c>
      <c r="H1169" s="9" t="s">
        <v>37</v>
      </c>
      <c r="I1169" s="9" t="s">
        <v>38</v>
      </c>
      <c r="J1169" s="9" t="s">
        <v>39</v>
      </c>
      <c r="K1169" s="9" t="s">
        <v>312</v>
      </c>
      <c r="L1169" s="9" t="s">
        <v>2344</v>
      </c>
      <c r="M1169" s="9">
        <v>18</v>
      </c>
      <c r="N1169" s="11"/>
      <c r="O1169" s="32" t="str">
        <f t="shared" si="74"/>
        <v/>
      </c>
      <c r="P1169" s="9">
        <v>606944</v>
      </c>
      <c r="Q1169" s="9">
        <v>17664</v>
      </c>
      <c r="S1169" s="9">
        <v>0</v>
      </c>
      <c r="T1169" s="12">
        <v>0</v>
      </c>
      <c r="U1169" s="9">
        <v>1</v>
      </c>
      <c r="V1169">
        <f t="shared" si="0"/>
        <v>2011</v>
      </c>
      <c r="W1169">
        <f t="shared" si="1"/>
        <v>1</v>
      </c>
      <c r="X1169">
        <f t="shared" si="2"/>
        <v>1</v>
      </c>
      <c r="AJ1169" s="13"/>
      <c r="AK1169" s="14"/>
      <c r="AP1169" s="13"/>
      <c r="AQ1169" s="14"/>
      <c r="AT1169" t="e">
        <f>VLOOKUP(A1169,'Repeat TJ List'!A:A,1,FALSE)</f>
        <v>#N/A</v>
      </c>
    </row>
    <row r="1170" spans="1:46" ht="13">
      <c r="A1170" s="7" t="s">
        <v>2345</v>
      </c>
      <c r="B1170" s="78" t="str">
        <f t="shared" si="75"/>
        <v>Christian</v>
      </c>
      <c r="C1170" s="78" t="str">
        <f t="shared" si="76"/>
        <v>Morris</v>
      </c>
      <c r="D1170" s="78" t="str">
        <f t="shared" si="77"/>
        <v>morrich</v>
      </c>
      <c r="E1170" s="8">
        <v>40544</v>
      </c>
      <c r="F1170" s="9" t="s">
        <v>107</v>
      </c>
      <c r="G1170" s="9" t="s">
        <v>158</v>
      </c>
      <c r="H1170" s="9" t="s">
        <v>37</v>
      </c>
      <c r="I1170" s="9" t="s">
        <v>38</v>
      </c>
      <c r="J1170" s="9" t="s">
        <v>39</v>
      </c>
      <c r="K1170" s="9" t="s">
        <v>58</v>
      </c>
      <c r="L1170" s="9" t="s">
        <v>198</v>
      </c>
      <c r="M1170" s="9">
        <v>17</v>
      </c>
      <c r="N1170" s="11">
        <v>42196</v>
      </c>
      <c r="O1170" s="32">
        <f t="shared" si="74"/>
        <v>54</v>
      </c>
      <c r="P1170" s="9">
        <v>664117</v>
      </c>
      <c r="Q1170" s="9" t="s">
        <v>2346</v>
      </c>
      <c r="S1170" s="9">
        <v>0</v>
      </c>
      <c r="T1170" s="12">
        <v>0</v>
      </c>
      <c r="U1170" s="32">
        <v>1</v>
      </c>
      <c r="V1170">
        <f t="shared" si="0"/>
        <v>2011</v>
      </c>
      <c r="W1170">
        <f t="shared" si="1"/>
        <v>1</v>
      </c>
      <c r="X1170">
        <f t="shared" si="2"/>
        <v>1</v>
      </c>
      <c r="AJ1170" s="13"/>
      <c r="AK1170" s="14"/>
      <c r="AP1170" s="13"/>
      <c r="AQ1170" s="14"/>
      <c r="AT1170" t="e">
        <f>VLOOKUP(A1170,'Repeat TJ List'!A:A,1,FALSE)</f>
        <v>#N/A</v>
      </c>
    </row>
    <row r="1171" spans="1:46" ht="13">
      <c r="A1171" s="7" t="s">
        <v>293</v>
      </c>
      <c r="B1171" s="78" t="str">
        <f t="shared" si="75"/>
        <v>Corey</v>
      </c>
      <c r="C1171" s="78" t="str">
        <f t="shared" si="76"/>
        <v>Black</v>
      </c>
      <c r="D1171" s="78" t="str">
        <f t="shared" si="77"/>
        <v>blackco</v>
      </c>
      <c r="E1171" s="8">
        <v>40544</v>
      </c>
      <c r="F1171" s="9" t="s">
        <v>107</v>
      </c>
      <c r="G1171" s="9" t="s">
        <v>63</v>
      </c>
      <c r="H1171" s="9" t="s">
        <v>37</v>
      </c>
      <c r="I1171" s="9" t="s">
        <v>38</v>
      </c>
      <c r="J1171" s="9" t="s">
        <v>39</v>
      </c>
      <c r="K1171" s="9" t="s">
        <v>45</v>
      </c>
      <c r="L1171" s="9" t="s">
        <v>2347</v>
      </c>
      <c r="M1171" s="9">
        <v>19</v>
      </c>
      <c r="N1171" s="11">
        <v>41092</v>
      </c>
      <c r="O1171" s="32">
        <f t="shared" si="74"/>
        <v>18</v>
      </c>
      <c r="P1171" s="9">
        <v>621203</v>
      </c>
      <c r="Q1171" s="9" t="s">
        <v>295</v>
      </c>
      <c r="S1171" s="9">
        <v>0</v>
      </c>
      <c r="T1171" s="12">
        <v>0</v>
      </c>
      <c r="U1171" s="32">
        <v>1</v>
      </c>
      <c r="V1171">
        <f t="shared" si="0"/>
        <v>2011</v>
      </c>
      <c r="W1171">
        <f t="shared" si="1"/>
        <v>1</v>
      </c>
      <c r="X1171">
        <f t="shared" si="2"/>
        <v>1</v>
      </c>
      <c r="AJ1171" s="13"/>
      <c r="AK1171" s="14"/>
      <c r="AP1171" s="13"/>
      <c r="AQ1171" s="14"/>
      <c r="AT1171" t="str">
        <f>VLOOKUP(A1171,'Repeat TJ List'!A:A,1,FALSE)</f>
        <v>Corey Black</v>
      </c>
    </row>
    <row r="1172" spans="1:46" ht="13">
      <c r="A1172" s="7" t="s">
        <v>2348</v>
      </c>
      <c r="B1172" s="78" t="str">
        <f t="shared" si="75"/>
        <v>Boof</v>
      </c>
      <c r="C1172" s="78" t="str">
        <f t="shared" si="76"/>
        <v>Bonser</v>
      </c>
      <c r="D1172" s="78" t="str">
        <f t="shared" si="77"/>
        <v>bonsebo</v>
      </c>
      <c r="E1172" s="8">
        <v>40544</v>
      </c>
      <c r="F1172" s="9" t="s">
        <v>178</v>
      </c>
      <c r="G1172" s="9" t="s">
        <v>95</v>
      </c>
      <c r="H1172" s="26" t="s">
        <v>37</v>
      </c>
      <c r="I1172" s="9" t="s">
        <v>38</v>
      </c>
      <c r="J1172" s="26" t="s">
        <v>39</v>
      </c>
      <c r="K1172" s="9" t="s">
        <v>58</v>
      </c>
      <c r="L1172" s="9"/>
      <c r="M1172" s="9">
        <v>29</v>
      </c>
      <c r="N1172" s="11">
        <v>41104</v>
      </c>
      <c r="O1172" s="32">
        <f t="shared" si="74"/>
        <v>18</v>
      </c>
      <c r="P1172" s="9">
        <v>425818</v>
      </c>
      <c r="Q1172" s="9">
        <v>2159</v>
      </c>
      <c r="S1172" s="9">
        <v>0</v>
      </c>
      <c r="T1172" s="12">
        <v>0</v>
      </c>
      <c r="U1172" s="32">
        <v>0</v>
      </c>
      <c r="V1172">
        <f t="shared" si="0"/>
        <v>2011</v>
      </c>
      <c r="W1172">
        <f t="shared" si="1"/>
        <v>1</v>
      </c>
      <c r="X1172">
        <f t="shared" si="2"/>
        <v>1</v>
      </c>
      <c r="AJ1172" s="13"/>
      <c r="AK1172" s="14"/>
      <c r="AP1172" s="13"/>
      <c r="AQ1172" s="14"/>
      <c r="AT1172" t="e">
        <f>VLOOKUP(A1172,'Repeat TJ List'!A:A,1,FALSE)</f>
        <v>#N/A</v>
      </c>
    </row>
    <row r="1173" spans="1:46" ht="13">
      <c r="A1173" s="7" t="s">
        <v>2349</v>
      </c>
      <c r="B1173" s="78" t="str">
        <f t="shared" si="75"/>
        <v>Eddie</v>
      </c>
      <c r="C1173" s="78" t="str">
        <f t="shared" si="76"/>
        <v>Bonine</v>
      </c>
      <c r="D1173" s="78" t="str">
        <f t="shared" si="77"/>
        <v>bonined</v>
      </c>
      <c r="E1173" s="8">
        <v>40544</v>
      </c>
      <c r="F1173" s="9" t="s">
        <v>124</v>
      </c>
      <c r="G1173" s="9" t="s">
        <v>95</v>
      </c>
      <c r="H1173" s="26" t="s">
        <v>37</v>
      </c>
      <c r="I1173" s="9" t="s">
        <v>38</v>
      </c>
      <c r="J1173" s="26" t="s">
        <v>39</v>
      </c>
      <c r="K1173" s="9" t="s">
        <v>220</v>
      </c>
      <c r="L1173" s="9" t="s">
        <v>2350</v>
      </c>
      <c r="M1173" s="9">
        <v>30</v>
      </c>
      <c r="N1173" s="11">
        <v>41370</v>
      </c>
      <c r="O1173" s="32">
        <f t="shared" si="74"/>
        <v>27</v>
      </c>
      <c r="P1173" s="9">
        <v>444382</v>
      </c>
      <c r="Q1173" s="9">
        <v>5890</v>
      </c>
      <c r="S1173" s="9">
        <v>0</v>
      </c>
      <c r="T1173" s="12">
        <v>0</v>
      </c>
      <c r="U1173" s="32">
        <v>0</v>
      </c>
      <c r="V1173">
        <f t="shared" si="0"/>
        <v>2011</v>
      </c>
      <c r="W1173">
        <f t="shared" si="1"/>
        <v>1</v>
      </c>
      <c r="X1173">
        <f t="shared" si="2"/>
        <v>1</v>
      </c>
      <c r="AJ1173" s="13"/>
      <c r="AK1173" s="14"/>
      <c r="AP1173" s="13"/>
      <c r="AQ1173" s="14"/>
      <c r="AT1173" t="e">
        <f>VLOOKUP(A1173,'Repeat TJ List'!A:A,1,FALSE)</f>
        <v>#N/A</v>
      </c>
    </row>
    <row r="1174" spans="1:46" ht="13">
      <c r="A1174" s="7" t="s">
        <v>2351</v>
      </c>
      <c r="B1174" s="78" t="str">
        <f t="shared" si="75"/>
        <v>Harrison</v>
      </c>
      <c r="C1174" s="78" t="str">
        <f t="shared" si="76"/>
        <v>Musgrave</v>
      </c>
      <c r="D1174" s="78" t="str">
        <f t="shared" si="77"/>
        <v>musgrha</v>
      </c>
      <c r="E1174" s="8">
        <v>40544</v>
      </c>
      <c r="F1174" s="9" t="s">
        <v>44</v>
      </c>
      <c r="G1174" s="9" t="s">
        <v>63</v>
      </c>
      <c r="H1174" s="9" t="s">
        <v>37</v>
      </c>
      <c r="I1174" s="9" t="s">
        <v>53</v>
      </c>
      <c r="J1174" s="9" t="s">
        <v>39</v>
      </c>
      <c r="K1174" s="9" t="s">
        <v>482</v>
      </c>
      <c r="L1174" s="9" t="s">
        <v>482</v>
      </c>
      <c r="M1174" s="9">
        <v>19</v>
      </c>
      <c r="N1174" s="11">
        <v>41815</v>
      </c>
      <c r="O1174" s="32">
        <f t="shared" si="74"/>
        <v>42</v>
      </c>
      <c r="P1174" s="9">
        <v>643466</v>
      </c>
      <c r="Q1174" s="9">
        <v>16532</v>
      </c>
      <c r="S1174" s="9">
        <v>0</v>
      </c>
      <c r="T1174" s="12">
        <v>0</v>
      </c>
      <c r="U1174" s="32">
        <v>1</v>
      </c>
      <c r="V1174">
        <f t="shared" si="0"/>
        <v>2011</v>
      </c>
      <c r="W1174">
        <f t="shared" si="1"/>
        <v>1</v>
      </c>
      <c r="X1174">
        <f t="shared" si="2"/>
        <v>1</v>
      </c>
      <c r="AJ1174" s="13"/>
      <c r="AK1174" s="14"/>
      <c r="AP1174" s="13"/>
      <c r="AQ1174" s="14"/>
      <c r="AT1174" t="e">
        <f>VLOOKUP(A1174,'Repeat TJ List'!A:A,1,FALSE)</f>
        <v>#N/A</v>
      </c>
    </row>
    <row r="1175" spans="1:46" ht="13">
      <c r="A1175" s="7" t="s">
        <v>2352</v>
      </c>
      <c r="B1175" s="78" t="str">
        <f t="shared" si="75"/>
        <v>Arquimedes</v>
      </c>
      <c r="C1175" s="78" t="str">
        <f t="shared" si="76"/>
        <v>Caminero</v>
      </c>
      <c r="D1175" s="78" t="str">
        <f t="shared" si="77"/>
        <v>caminar</v>
      </c>
      <c r="E1175" s="8">
        <v>40544</v>
      </c>
      <c r="F1175" s="9" t="s">
        <v>157</v>
      </c>
      <c r="G1175" s="9" t="s">
        <v>128</v>
      </c>
      <c r="H1175" s="9" t="s">
        <v>37</v>
      </c>
      <c r="I1175" s="9" t="s">
        <v>38</v>
      </c>
      <c r="J1175" s="9" t="s">
        <v>108</v>
      </c>
      <c r="K1175" s="9"/>
      <c r="L1175" s="9"/>
      <c r="M1175" s="9">
        <v>24</v>
      </c>
      <c r="N1175" s="11">
        <v>41062</v>
      </c>
      <c r="O1175" s="32">
        <f t="shared" si="74"/>
        <v>17</v>
      </c>
      <c r="P1175" s="9">
        <v>491708</v>
      </c>
      <c r="Q1175" s="9">
        <v>8992</v>
      </c>
      <c r="S1175" s="9">
        <v>149</v>
      </c>
      <c r="T1175" s="12">
        <v>155</v>
      </c>
      <c r="U1175" s="32">
        <v>1</v>
      </c>
      <c r="V1175">
        <f t="shared" si="0"/>
        <v>2011</v>
      </c>
      <c r="W1175">
        <f t="shared" si="1"/>
        <v>1</v>
      </c>
      <c r="X1175">
        <f t="shared" si="2"/>
        <v>1</v>
      </c>
      <c r="AJ1175" s="13"/>
      <c r="AK1175" s="14"/>
      <c r="AP1175" s="13"/>
      <c r="AQ1175" s="14"/>
      <c r="AT1175" t="e">
        <f>VLOOKUP(A1175,'Repeat TJ List'!A:A,1,FALSE)</f>
        <v>#N/A</v>
      </c>
    </row>
    <row r="1176" spans="1:46" ht="13">
      <c r="A1176" s="7" t="s">
        <v>1465</v>
      </c>
      <c r="B1176" s="78" t="str">
        <f t="shared" si="75"/>
        <v>Justin</v>
      </c>
      <c r="C1176" s="78" t="str">
        <f t="shared" si="76"/>
        <v>Topa</v>
      </c>
      <c r="D1176" s="78" t="str">
        <f t="shared" si="77"/>
        <v>topaju</v>
      </c>
      <c r="E1176" s="8">
        <v>40544</v>
      </c>
      <c r="F1176" s="9" t="s">
        <v>176</v>
      </c>
      <c r="G1176" s="9" t="s">
        <v>63</v>
      </c>
      <c r="H1176" s="26" t="s">
        <v>37</v>
      </c>
      <c r="I1176" s="9" t="s">
        <v>38</v>
      </c>
      <c r="J1176" s="26" t="s">
        <v>39</v>
      </c>
      <c r="K1176" s="9" t="s">
        <v>101</v>
      </c>
      <c r="L1176" s="9" t="s">
        <v>1013</v>
      </c>
      <c r="M1176" s="9">
        <v>20</v>
      </c>
      <c r="N1176" s="11">
        <v>41443</v>
      </c>
      <c r="O1176" s="32">
        <f t="shared" si="74"/>
        <v>30</v>
      </c>
      <c r="P1176" s="9">
        <v>623437</v>
      </c>
      <c r="Q1176" s="9" t="s">
        <v>1466</v>
      </c>
      <c r="S1176" s="9">
        <v>0</v>
      </c>
      <c r="T1176" s="12">
        <v>0</v>
      </c>
      <c r="U1176" s="32">
        <v>0</v>
      </c>
      <c r="V1176">
        <f t="shared" si="0"/>
        <v>2011</v>
      </c>
      <c r="W1176">
        <f t="shared" si="1"/>
        <v>1</v>
      </c>
      <c r="X1176">
        <f t="shared" si="2"/>
        <v>1</v>
      </c>
      <c r="AJ1176" s="13"/>
      <c r="AK1176" s="14"/>
      <c r="AP1176" s="13"/>
      <c r="AQ1176" s="14"/>
      <c r="AT1176" t="str">
        <f>VLOOKUP(A1176,'Repeat TJ List'!A:A,1,FALSE)</f>
        <v>Justin Topa</v>
      </c>
    </row>
    <row r="1177" spans="1:46" ht="13">
      <c r="A1177" s="7" t="s">
        <v>2353</v>
      </c>
      <c r="B1177" s="78" t="str">
        <f t="shared" si="75"/>
        <v>Wei-Chung</v>
      </c>
      <c r="C1177" s="78" t="str">
        <f t="shared" si="76"/>
        <v>Wang</v>
      </c>
      <c r="D1177" s="78" t="str">
        <f t="shared" si="77"/>
        <v>wangwe</v>
      </c>
      <c r="E1177" s="8">
        <v>40544</v>
      </c>
      <c r="F1177" s="9" t="s">
        <v>176</v>
      </c>
      <c r="G1177" s="9" t="s">
        <v>158</v>
      </c>
      <c r="H1177" s="9" t="s">
        <v>37</v>
      </c>
      <c r="I1177" s="9" t="s">
        <v>53</v>
      </c>
      <c r="J1177" s="9" t="s">
        <v>1310</v>
      </c>
      <c r="K1177" s="9"/>
      <c r="L1177" s="9"/>
      <c r="M1177" s="9">
        <v>19</v>
      </c>
      <c r="N1177" s="11">
        <v>41446</v>
      </c>
      <c r="O1177" s="32">
        <f t="shared" si="74"/>
        <v>30</v>
      </c>
      <c r="P1177" s="9">
        <v>623913</v>
      </c>
      <c r="Q1177" s="9">
        <v>14382</v>
      </c>
      <c r="R1177" s="7"/>
      <c r="S1177" s="9">
        <v>22</v>
      </c>
      <c r="T1177" s="12">
        <v>18.667000000000002</v>
      </c>
      <c r="U1177" s="32">
        <v>1</v>
      </c>
      <c r="V1177">
        <f t="shared" si="0"/>
        <v>2011</v>
      </c>
      <c r="W1177">
        <f t="shared" si="1"/>
        <v>1</v>
      </c>
      <c r="X1177">
        <f t="shared" si="2"/>
        <v>1</v>
      </c>
      <c r="AJ1177" s="13"/>
      <c r="AK1177" s="14"/>
      <c r="AP1177" s="13"/>
      <c r="AQ1177" s="14"/>
      <c r="AT1177" t="e">
        <f>VLOOKUP(A1177,'Repeat TJ List'!A:A,1,FALSE)</f>
        <v>#N/A</v>
      </c>
    </row>
    <row r="1178" spans="1:46" ht="13">
      <c r="A1178" s="7" t="s">
        <v>2354</v>
      </c>
      <c r="B1178" s="78" t="str">
        <f t="shared" si="75"/>
        <v>Josh</v>
      </c>
      <c r="C1178" s="78" t="str">
        <f t="shared" si="76"/>
        <v>Lucas</v>
      </c>
      <c r="D1178" s="78" t="str">
        <f t="shared" si="77"/>
        <v>lucasjo</v>
      </c>
      <c r="E1178" s="8">
        <v>40544</v>
      </c>
      <c r="F1178" s="9" t="s">
        <v>57</v>
      </c>
      <c r="G1178" s="9" t="s">
        <v>128</v>
      </c>
      <c r="H1178" s="9" t="s">
        <v>37</v>
      </c>
      <c r="I1178" s="9" t="s">
        <v>38</v>
      </c>
      <c r="J1178" s="9" t="s">
        <v>39</v>
      </c>
      <c r="K1178" s="9" t="s">
        <v>58</v>
      </c>
      <c r="L1178" s="9" t="s">
        <v>515</v>
      </c>
      <c r="M1178" s="9">
        <v>20</v>
      </c>
      <c r="N1178" s="11">
        <v>41394</v>
      </c>
      <c r="O1178" s="32">
        <f t="shared" si="74"/>
        <v>28</v>
      </c>
      <c r="P1178" s="9">
        <v>572998</v>
      </c>
      <c r="Q1178" s="9">
        <v>11686</v>
      </c>
      <c r="R1178" s="7"/>
      <c r="S1178" s="9">
        <v>5</v>
      </c>
      <c r="T1178" s="12">
        <v>7.3330000000000002</v>
      </c>
      <c r="U1178" s="9">
        <v>1</v>
      </c>
      <c r="V1178">
        <f t="shared" si="0"/>
        <v>2011</v>
      </c>
      <c r="W1178">
        <f t="shared" si="1"/>
        <v>1</v>
      </c>
      <c r="X1178">
        <f t="shared" si="2"/>
        <v>1</v>
      </c>
      <c r="AJ1178" s="13"/>
      <c r="AK1178" s="14"/>
      <c r="AP1178" s="13"/>
      <c r="AQ1178" s="14"/>
      <c r="AT1178" t="e">
        <f>VLOOKUP(A1178,'Repeat TJ List'!A:A,1,FALSE)</f>
        <v>#N/A</v>
      </c>
    </row>
    <row r="1179" spans="1:46" ht="13">
      <c r="A1179" s="7" t="s">
        <v>2355</v>
      </c>
      <c r="B1179" s="78" t="str">
        <f t="shared" si="75"/>
        <v>Matt</v>
      </c>
      <c r="C1179" s="78" t="str">
        <f t="shared" si="76"/>
        <v>Ramsey</v>
      </c>
      <c r="D1179" s="78" t="str">
        <f t="shared" si="77"/>
        <v>ramsema</v>
      </c>
      <c r="E1179" s="8">
        <v>40544</v>
      </c>
      <c r="F1179" s="9" t="s">
        <v>257</v>
      </c>
      <c r="G1179" s="9" t="s">
        <v>63</v>
      </c>
      <c r="H1179" s="9" t="s">
        <v>37</v>
      </c>
      <c r="I1179" s="9" t="s">
        <v>38</v>
      </c>
      <c r="J1179" s="9" t="s">
        <v>39</v>
      </c>
      <c r="K1179" s="9" t="s">
        <v>312</v>
      </c>
      <c r="L1179" s="9" t="s">
        <v>312</v>
      </c>
      <c r="M1179" s="9">
        <v>21</v>
      </c>
      <c r="N1179" s="11">
        <v>41109</v>
      </c>
      <c r="O1179" s="32">
        <f t="shared" ref="O1179:O1242" si="78">IF(N1179&gt;0,ROUND(((N1179-E1179)/365)*12,0),"")</f>
        <v>19</v>
      </c>
      <c r="P1179" s="9">
        <v>543677</v>
      </c>
      <c r="Q1179" s="9">
        <v>14460</v>
      </c>
      <c r="R1179" s="7" t="s">
        <v>139</v>
      </c>
      <c r="S1179" s="9">
        <v>0</v>
      </c>
      <c r="T1179" s="12">
        <v>0</v>
      </c>
      <c r="U1179" s="32">
        <v>0</v>
      </c>
      <c r="V1179">
        <f t="shared" si="0"/>
        <v>2011</v>
      </c>
      <c r="W1179">
        <f t="shared" si="1"/>
        <v>1</v>
      </c>
      <c r="X1179">
        <f t="shared" si="2"/>
        <v>1</v>
      </c>
      <c r="AJ1179" s="13"/>
      <c r="AK1179" s="14"/>
      <c r="AP1179" s="13"/>
      <c r="AQ1179" s="14"/>
      <c r="AT1179" t="e">
        <f>VLOOKUP(A1179,'Repeat TJ List'!A:A,1,FALSE)</f>
        <v>#N/A</v>
      </c>
    </row>
    <row r="1180" spans="1:46" ht="13">
      <c r="A1180" s="7" t="s">
        <v>2356</v>
      </c>
      <c r="B1180" s="78" t="str">
        <f t="shared" si="75"/>
        <v>Adam</v>
      </c>
      <c r="C1180" s="78" t="str">
        <f t="shared" si="76"/>
        <v>Choplick</v>
      </c>
      <c r="D1180" s="78" t="str">
        <f t="shared" si="77"/>
        <v>choplad</v>
      </c>
      <c r="E1180" s="8">
        <v>40544</v>
      </c>
      <c r="F1180" s="9" t="s">
        <v>211</v>
      </c>
      <c r="G1180" s="9" t="s">
        <v>158</v>
      </c>
      <c r="H1180" s="9" t="s">
        <v>37</v>
      </c>
      <c r="I1180" s="9" t="s">
        <v>53</v>
      </c>
      <c r="J1180" s="9" t="s">
        <v>39</v>
      </c>
      <c r="K1180" s="9" t="s">
        <v>40</v>
      </c>
      <c r="L1180" s="9" t="s">
        <v>122</v>
      </c>
      <c r="M1180" s="9">
        <v>18</v>
      </c>
      <c r="N1180" s="11">
        <v>42175</v>
      </c>
      <c r="O1180" s="32">
        <f t="shared" si="78"/>
        <v>54</v>
      </c>
      <c r="P1180" s="9">
        <v>605179</v>
      </c>
      <c r="Q1180" s="9" t="s">
        <v>2357</v>
      </c>
      <c r="S1180" s="9">
        <v>0</v>
      </c>
      <c r="T1180" s="12">
        <v>0</v>
      </c>
      <c r="U1180" s="32">
        <v>1</v>
      </c>
      <c r="V1180">
        <f t="shared" si="0"/>
        <v>2011</v>
      </c>
      <c r="W1180">
        <f t="shared" si="1"/>
        <v>1</v>
      </c>
      <c r="X1180">
        <f t="shared" si="2"/>
        <v>1</v>
      </c>
      <c r="AJ1180" s="13"/>
      <c r="AK1180" s="14"/>
      <c r="AP1180" s="13"/>
      <c r="AQ1180" s="14"/>
      <c r="AT1180" t="str">
        <f>VLOOKUP(A1180,'Repeat TJ List'!A:A,1,FALSE)</f>
        <v>Adam Choplick</v>
      </c>
    </row>
    <row r="1181" spans="1:46" ht="13">
      <c r="A1181" s="7" t="s">
        <v>684</v>
      </c>
      <c r="B1181" s="78" t="str">
        <f t="shared" si="75"/>
        <v>Peter</v>
      </c>
      <c r="C1181" s="78" t="str">
        <f t="shared" si="76"/>
        <v>Fairbanks</v>
      </c>
      <c r="D1181" s="78" t="str">
        <f t="shared" si="77"/>
        <v>fairbpe</v>
      </c>
      <c r="E1181" s="8">
        <v>40544</v>
      </c>
      <c r="F1181" s="9" t="s">
        <v>211</v>
      </c>
      <c r="G1181" s="9" t="s">
        <v>158</v>
      </c>
      <c r="H1181" s="9" t="s">
        <v>37</v>
      </c>
      <c r="I1181" s="9" t="s">
        <v>38</v>
      </c>
      <c r="J1181" s="9" t="s">
        <v>39</v>
      </c>
      <c r="K1181" s="9" t="s">
        <v>553</v>
      </c>
      <c r="L1181" s="9" t="s">
        <v>553</v>
      </c>
      <c r="M1181" s="9">
        <v>17</v>
      </c>
      <c r="N1181" s="11">
        <v>42173</v>
      </c>
      <c r="O1181" s="32">
        <f t="shared" si="78"/>
        <v>54</v>
      </c>
      <c r="P1181" s="9">
        <v>664126</v>
      </c>
      <c r="Q1181" s="9">
        <v>17998</v>
      </c>
      <c r="S1181" s="9">
        <v>0</v>
      </c>
      <c r="T1181" s="12">
        <v>0</v>
      </c>
      <c r="U1181" s="32">
        <v>1</v>
      </c>
      <c r="V1181">
        <f t="shared" si="0"/>
        <v>2011</v>
      </c>
      <c r="W1181">
        <f t="shared" si="1"/>
        <v>1</v>
      </c>
      <c r="X1181">
        <f t="shared" si="2"/>
        <v>1</v>
      </c>
      <c r="AJ1181" s="13"/>
      <c r="AK1181" s="14"/>
      <c r="AP1181" s="13"/>
      <c r="AQ1181" s="14"/>
      <c r="AT1181" t="str">
        <f>VLOOKUP(A1181,'Repeat TJ List'!A:A,1,FALSE)</f>
        <v>Peter Fairbanks</v>
      </c>
    </row>
    <row r="1182" spans="1:46" ht="13">
      <c r="A1182" s="7" t="s">
        <v>2358</v>
      </c>
      <c r="B1182" s="78" t="str">
        <f t="shared" si="75"/>
        <v>Randy</v>
      </c>
      <c r="C1182" s="78" t="str">
        <f t="shared" si="76"/>
        <v>Boone</v>
      </c>
      <c r="D1182" s="78" t="str">
        <f t="shared" si="77"/>
        <v>boonera</v>
      </c>
      <c r="E1182" s="8">
        <v>40544</v>
      </c>
      <c r="F1182" s="9" t="s">
        <v>114</v>
      </c>
      <c r="G1182" s="9" t="s">
        <v>95</v>
      </c>
      <c r="H1182" s="26" t="s">
        <v>37</v>
      </c>
      <c r="I1182" s="9" t="s">
        <v>38</v>
      </c>
      <c r="J1182" s="26" t="s">
        <v>39</v>
      </c>
      <c r="K1182" s="9" t="s">
        <v>40</v>
      </c>
      <c r="L1182" s="9" t="s">
        <v>40</v>
      </c>
      <c r="M1182" s="9">
        <v>26</v>
      </c>
      <c r="N1182" s="11">
        <v>41843</v>
      </c>
      <c r="O1182" s="32">
        <f t="shared" si="78"/>
        <v>43</v>
      </c>
      <c r="P1182" s="9">
        <v>453221</v>
      </c>
      <c r="Q1182" s="9" t="s">
        <v>2359</v>
      </c>
      <c r="S1182" s="9">
        <v>0</v>
      </c>
      <c r="T1182" s="12">
        <v>0</v>
      </c>
      <c r="U1182" s="32">
        <v>1</v>
      </c>
      <c r="V1182">
        <f t="shared" si="0"/>
        <v>2011</v>
      </c>
      <c r="W1182">
        <f t="shared" si="1"/>
        <v>1</v>
      </c>
      <c r="X1182">
        <f t="shared" si="2"/>
        <v>1</v>
      </c>
      <c r="AJ1182" s="13"/>
      <c r="AK1182" s="14"/>
      <c r="AP1182" s="13"/>
      <c r="AQ1182" s="14"/>
      <c r="AT1182" t="e">
        <f>VLOOKUP(A1182,'Repeat TJ List'!A:A,1,FALSE)</f>
        <v>#N/A</v>
      </c>
    </row>
    <row r="1183" spans="1:46" ht="13">
      <c r="A1183" s="7" t="s">
        <v>2360</v>
      </c>
      <c r="B1183" s="78" t="str">
        <f t="shared" si="75"/>
        <v>Zak</v>
      </c>
      <c r="C1183" s="78" t="str">
        <f t="shared" si="76"/>
        <v>Wasilewski</v>
      </c>
      <c r="D1183" s="78" t="str">
        <f t="shared" si="77"/>
        <v>wasilza</v>
      </c>
      <c r="E1183" s="8">
        <v>40544</v>
      </c>
      <c r="F1183" s="9" t="s">
        <v>114</v>
      </c>
      <c r="G1183" s="9" t="s">
        <v>158</v>
      </c>
      <c r="H1183" s="9" t="s">
        <v>37</v>
      </c>
      <c r="I1183" s="9" t="s">
        <v>53</v>
      </c>
      <c r="J1183" s="9" t="s">
        <v>39</v>
      </c>
      <c r="K1183" s="9" t="s">
        <v>302</v>
      </c>
      <c r="L1183" s="9"/>
      <c r="M1183" s="9">
        <v>18</v>
      </c>
      <c r="N1183" s="11">
        <v>41082</v>
      </c>
      <c r="O1183" s="32">
        <f t="shared" si="78"/>
        <v>18</v>
      </c>
      <c r="P1183" s="9">
        <v>621373</v>
      </c>
      <c r="Q1183" s="9" t="s">
        <v>2361</v>
      </c>
      <c r="R1183" s="7"/>
      <c r="S1183" s="9">
        <v>0</v>
      </c>
      <c r="T1183" s="12">
        <v>0</v>
      </c>
      <c r="U1183" s="9">
        <v>0</v>
      </c>
      <c r="V1183">
        <f t="shared" si="0"/>
        <v>2011</v>
      </c>
      <c r="W1183">
        <f t="shared" si="1"/>
        <v>1</v>
      </c>
      <c r="X1183">
        <f t="shared" si="2"/>
        <v>1</v>
      </c>
      <c r="AJ1183" s="13"/>
      <c r="AK1183" s="14"/>
      <c r="AP1183" s="13"/>
      <c r="AQ1183" s="14"/>
      <c r="AT1183" t="e">
        <f>VLOOKUP(A1183,'Repeat TJ List'!A:A,1,FALSE)</f>
        <v>#N/A</v>
      </c>
    </row>
    <row r="1184" spans="1:46" ht="13">
      <c r="A1184" s="7" t="s">
        <v>2362</v>
      </c>
      <c r="B1184" s="78" t="str">
        <f t="shared" si="75"/>
        <v>A.J.</v>
      </c>
      <c r="C1184" s="78" t="str">
        <f t="shared" si="76"/>
        <v>Morris</v>
      </c>
      <c r="D1184" s="78" t="str">
        <f t="shared" si="77"/>
        <v>morria.</v>
      </c>
      <c r="E1184" s="8">
        <v>40544</v>
      </c>
      <c r="F1184" s="9" t="s">
        <v>317</v>
      </c>
      <c r="G1184" s="9" t="s">
        <v>91</v>
      </c>
      <c r="H1184" s="9" t="s">
        <v>37</v>
      </c>
      <c r="I1184" s="9" t="s">
        <v>38</v>
      </c>
      <c r="J1184" s="9" t="s">
        <v>39</v>
      </c>
      <c r="K1184" s="9" t="s">
        <v>40</v>
      </c>
      <c r="L1184" s="9" t="s">
        <v>2140</v>
      </c>
      <c r="M1184" s="9">
        <v>24</v>
      </c>
      <c r="N1184" s="11">
        <v>41004</v>
      </c>
      <c r="O1184" s="32">
        <f t="shared" si="78"/>
        <v>15</v>
      </c>
      <c r="P1184" s="9">
        <v>571963</v>
      </c>
      <c r="Q1184" s="9">
        <v>9919</v>
      </c>
      <c r="R1184" s="7"/>
      <c r="S1184" s="9">
        <v>7</v>
      </c>
      <c r="T1184" s="12">
        <v>10</v>
      </c>
      <c r="U1184" s="32">
        <v>1</v>
      </c>
      <c r="V1184">
        <f t="shared" si="0"/>
        <v>2011</v>
      </c>
      <c r="W1184">
        <f t="shared" si="1"/>
        <v>1</v>
      </c>
      <c r="X1184">
        <f t="shared" si="2"/>
        <v>1</v>
      </c>
      <c r="Y1184" s="7"/>
      <c r="Z1184" s="7"/>
      <c r="AA1184" s="7"/>
      <c r="AB1184" s="7"/>
      <c r="AC1184" s="7"/>
      <c r="AD1184" s="7"/>
      <c r="AE1184" s="7"/>
      <c r="AF1184" s="7"/>
      <c r="AG1184" s="7"/>
      <c r="AH1184" s="7"/>
      <c r="AI1184" s="7"/>
      <c r="AJ1184" s="45"/>
      <c r="AK1184" s="46"/>
      <c r="AL1184" s="7"/>
      <c r="AM1184" s="7"/>
      <c r="AN1184" s="7"/>
      <c r="AO1184" s="7"/>
      <c r="AP1184" s="45"/>
      <c r="AQ1184" s="46"/>
      <c r="AR1184" s="7"/>
      <c r="AS1184" s="7"/>
      <c r="AT1184" t="e">
        <f>VLOOKUP(A1184,'Repeat TJ List'!A:A,1,FALSE)</f>
        <v>#N/A</v>
      </c>
    </row>
    <row r="1185" spans="1:46" ht="13">
      <c r="A1185" s="7" t="s">
        <v>2363</v>
      </c>
      <c r="B1185" s="78" t="str">
        <f t="shared" si="75"/>
        <v>Koda</v>
      </c>
      <c r="C1185" s="78" t="str">
        <f t="shared" si="76"/>
        <v>Glover</v>
      </c>
      <c r="D1185" s="78" t="str">
        <f t="shared" si="77"/>
        <v>gloveko</v>
      </c>
      <c r="E1185" s="8">
        <v>40544</v>
      </c>
      <c r="F1185" s="9" t="s">
        <v>317</v>
      </c>
      <c r="G1185" s="9" t="s">
        <v>158</v>
      </c>
      <c r="H1185" s="9" t="s">
        <v>37</v>
      </c>
      <c r="I1185" s="9" t="s">
        <v>38</v>
      </c>
      <c r="J1185" s="9" t="s">
        <v>39</v>
      </c>
      <c r="K1185" s="9" t="s">
        <v>122</v>
      </c>
      <c r="L1185" s="9" t="s">
        <v>2364</v>
      </c>
      <c r="M1185" s="9">
        <v>18</v>
      </c>
      <c r="N1185" s="11">
        <v>42181</v>
      </c>
      <c r="O1185" s="32">
        <f t="shared" si="78"/>
        <v>54</v>
      </c>
      <c r="P1185" s="9">
        <v>606983</v>
      </c>
      <c r="Q1185" s="9">
        <v>17695</v>
      </c>
      <c r="R1185" s="7"/>
      <c r="S1185" s="9">
        <v>42</v>
      </c>
      <c r="T1185" s="12">
        <v>39</v>
      </c>
      <c r="U1185" s="32">
        <v>1</v>
      </c>
      <c r="V1185">
        <f t="shared" si="0"/>
        <v>2011</v>
      </c>
      <c r="W1185">
        <f t="shared" si="1"/>
        <v>1</v>
      </c>
      <c r="X1185">
        <f t="shared" si="2"/>
        <v>1</v>
      </c>
      <c r="Y1185" s="7"/>
      <c r="Z1185" s="7"/>
      <c r="AA1185" s="7"/>
      <c r="AB1185" s="7"/>
      <c r="AC1185" s="7"/>
      <c r="AD1185" s="7"/>
      <c r="AE1185" s="7"/>
      <c r="AF1185" s="7"/>
      <c r="AG1185" s="7"/>
      <c r="AH1185" s="7"/>
      <c r="AI1185" s="7"/>
      <c r="AJ1185" s="45"/>
      <c r="AK1185" s="46"/>
      <c r="AL1185" s="7"/>
      <c r="AM1185" s="7"/>
      <c r="AN1185" s="7"/>
      <c r="AO1185" s="7"/>
      <c r="AP1185" s="45"/>
      <c r="AQ1185" s="46"/>
      <c r="AR1185" s="7"/>
      <c r="AS1185" s="7"/>
      <c r="AT1185" t="e">
        <f>VLOOKUP(A1185,'Repeat TJ List'!A:A,1,FALSE)</f>
        <v>#N/A</v>
      </c>
    </row>
    <row r="1186" spans="1:46" ht="13">
      <c r="A1186" s="7" t="s">
        <v>2365</v>
      </c>
      <c r="B1186" s="78" t="str">
        <f t="shared" si="75"/>
        <v>Jamie</v>
      </c>
      <c r="C1186" s="78" t="str">
        <f t="shared" si="76"/>
        <v>Moyer</v>
      </c>
      <c r="D1186" s="78" t="str">
        <f t="shared" si="77"/>
        <v>moyerja</v>
      </c>
      <c r="E1186" s="8">
        <v>40513</v>
      </c>
      <c r="F1186" s="9" t="s">
        <v>124</v>
      </c>
      <c r="G1186" s="9" t="s">
        <v>36</v>
      </c>
      <c r="H1186" s="26" t="s">
        <v>37</v>
      </c>
      <c r="I1186" s="9" t="s">
        <v>53</v>
      </c>
      <c r="J1186" s="26" t="s">
        <v>39</v>
      </c>
      <c r="K1186" s="9" t="s">
        <v>110</v>
      </c>
      <c r="L1186" s="9" t="s">
        <v>2366</v>
      </c>
      <c r="M1186" s="9">
        <v>47</v>
      </c>
      <c r="N1186" s="11">
        <v>41006</v>
      </c>
      <c r="O1186" s="32">
        <f t="shared" si="78"/>
        <v>16</v>
      </c>
      <c r="P1186" s="9">
        <v>119469</v>
      </c>
      <c r="Q1186" s="9">
        <v>1091</v>
      </c>
      <c r="R1186" s="7" t="s">
        <v>71</v>
      </c>
      <c r="S1186" s="9">
        <v>10</v>
      </c>
      <c r="T1186" s="12">
        <v>53.667000000000002</v>
      </c>
      <c r="U1186" s="32">
        <v>0</v>
      </c>
      <c r="V1186">
        <f t="shared" si="0"/>
        <v>2010</v>
      </c>
      <c r="W1186">
        <f t="shared" si="1"/>
        <v>12</v>
      </c>
      <c r="X1186">
        <f t="shared" si="2"/>
        <v>1</v>
      </c>
      <c r="Y1186" s="7"/>
      <c r="Z1186" s="7"/>
      <c r="AA1186" s="7"/>
      <c r="AB1186" s="7"/>
      <c r="AC1186" s="7"/>
      <c r="AD1186" s="7"/>
      <c r="AE1186" s="7"/>
      <c r="AF1186" s="7"/>
      <c r="AG1186" s="7"/>
      <c r="AH1186" s="7">
        <v>19</v>
      </c>
      <c r="AI1186" s="7">
        <v>19</v>
      </c>
      <c r="AJ1186" s="45">
        <v>111.667</v>
      </c>
      <c r="AK1186" s="46">
        <v>9.2999999999999999E-2</v>
      </c>
      <c r="AL1186" s="7">
        <v>120</v>
      </c>
      <c r="AM1186" s="7">
        <v>122</v>
      </c>
      <c r="AN1186" s="7">
        <v>10</v>
      </c>
      <c r="AO1186" s="7">
        <v>10</v>
      </c>
      <c r="AP1186" s="45">
        <v>53.667000000000002</v>
      </c>
      <c r="AQ1186" s="46">
        <v>7.0999999999999994E-2</v>
      </c>
      <c r="AR1186" s="7">
        <v>123</v>
      </c>
      <c r="AS1186" s="7">
        <v>132</v>
      </c>
      <c r="AT1186" t="e">
        <f>VLOOKUP(A1186,'Repeat TJ List'!A:A,1,FALSE)</f>
        <v>#N/A</v>
      </c>
    </row>
    <row r="1187" spans="1:46" ht="13">
      <c r="A1187" s="7" t="s">
        <v>2367</v>
      </c>
      <c r="B1187" s="78" t="str">
        <f t="shared" si="75"/>
        <v>Michael</v>
      </c>
      <c r="C1187" s="78" t="str">
        <f t="shared" si="76"/>
        <v>Nolan</v>
      </c>
      <c r="D1187" s="78" t="str">
        <f t="shared" si="77"/>
        <v>nolanmi</v>
      </c>
      <c r="E1187" s="8">
        <v>40483</v>
      </c>
      <c r="F1187" s="9" t="s">
        <v>178</v>
      </c>
      <c r="G1187" s="9" t="s">
        <v>158</v>
      </c>
      <c r="H1187" s="26" t="s">
        <v>37</v>
      </c>
      <c r="I1187" s="9" t="s">
        <v>53</v>
      </c>
      <c r="J1187" s="26" t="s">
        <v>39</v>
      </c>
      <c r="K1187" s="9" t="s">
        <v>101</v>
      </c>
      <c r="L1187" s="9" t="s">
        <v>2368</v>
      </c>
      <c r="M1187" s="9">
        <v>22</v>
      </c>
      <c r="N1187" s="26"/>
      <c r="O1187" s="32" t="str">
        <f t="shared" si="78"/>
        <v/>
      </c>
      <c r="P1187" s="9">
        <v>657698</v>
      </c>
      <c r="Q1187" s="9"/>
      <c r="S1187" s="9">
        <v>0</v>
      </c>
      <c r="T1187" s="12">
        <v>0</v>
      </c>
      <c r="U1187" s="32">
        <v>0</v>
      </c>
      <c r="V1187">
        <f t="shared" si="0"/>
        <v>2010</v>
      </c>
      <c r="W1187">
        <f t="shared" si="1"/>
        <v>11</v>
      </c>
      <c r="X1187">
        <f t="shared" si="2"/>
        <v>1</v>
      </c>
      <c r="AJ1187" s="13"/>
      <c r="AK1187" s="14"/>
      <c r="AP1187" s="13"/>
      <c r="AQ1187" s="14"/>
      <c r="AT1187" t="e">
        <f>VLOOKUP(A1187,'Repeat TJ List'!A:A,1,FALSE)</f>
        <v>#N/A</v>
      </c>
    </row>
    <row r="1188" spans="1:46" ht="13">
      <c r="A1188" s="7" t="s">
        <v>2369</v>
      </c>
      <c r="B1188" s="78" t="str">
        <f t="shared" si="75"/>
        <v>Sam</v>
      </c>
      <c r="C1188" s="78" t="str">
        <f t="shared" si="76"/>
        <v>Dyson</v>
      </c>
      <c r="D1188" s="78" t="str">
        <f t="shared" si="77"/>
        <v>dysonsa</v>
      </c>
      <c r="E1188" s="8">
        <v>40483</v>
      </c>
      <c r="F1188" s="9" t="s">
        <v>114</v>
      </c>
      <c r="G1188" s="9" t="s">
        <v>63</v>
      </c>
      <c r="H1188" s="9" t="s">
        <v>37</v>
      </c>
      <c r="I1188" s="9" t="s">
        <v>38</v>
      </c>
      <c r="J1188" s="9" t="s">
        <v>39</v>
      </c>
      <c r="K1188" s="9" t="s">
        <v>58</v>
      </c>
      <c r="L1188" s="9" t="s">
        <v>415</v>
      </c>
      <c r="M1188" s="9">
        <v>22</v>
      </c>
      <c r="N1188" s="11">
        <v>41008</v>
      </c>
      <c r="O1188" s="32">
        <f t="shared" si="78"/>
        <v>17</v>
      </c>
      <c r="P1188" s="9">
        <v>473879</v>
      </c>
      <c r="Q1188" s="9">
        <v>11710</v>
      </c>
      <c r="S1188" s="9">
        <v>241</v>
      </c>
      <c r="T1188" s="12">
        <v>254</v>
      </c>
      <c r="U1188" s="32">
        <v>1</v>
      </c>
      <c r="V1188">
        <f t="shared" si="0"/>
        <v>2010</v>
      </c>
      <c r="W1188">
        <f t="shared" si="1"/>
        <v>11</v>
      </c>
      <c r="X1188">
        <f t="shared" si="2"/>
        <v>1</v>
      </c>
      <c r="AJ1188" s="13"/>
      <c r="AK1188" s="14"/>
      <c r="AP1188" s="13"/>
      <c r="AQ1188" s="14"/>
      <c r="AT1188" t="e">
        <f>VLOOKUP(A1188,'Repeat TJ List'!A:A,1,FALSE)</f>
        <v>#N/A</v>
      </c>
    </row>
    <row r="1189" spans="1:46" ht="13">
      <c r="A1189" s="7" t="s">
        <v>2370</v>
      </c>
      <c r="B1189" s="78" t="str">
        <f t="shared" si="75"/>
        <v>Scott</v>
      </c>
      <c r="C1189" s="78" t="str">
        <f t="shared" si="76"/>
        <v>Gorgen</v>
      </c>
      <c r="D1189" s="78" t="str">
        <f t="shared" si="77"/>
        <v>gorgesc</v>
      </c>
      <c r="E1189" s="8">
        <v>40466</v>
      </c>
      <c r="F1189" s="9" t="s">
        <v>57</v>
      </c>
      <c r="G1189" s="9" t="s">
        <v>84</v>
      </c>
      <c r="H1189" s="26" t="s">
        <v>37</v>
      </c>
      <c r="I1189" s="9" t="s">
        <v>38</v>
      </c>
      <c r="J1189" s="26" t="s">
        <v>39</v>
      </c>
      <c r="K1189" s="9" t="s">
        <v>45</v>
      </c>
      <c r="L1189" s="9" t="s">
        <v>1639</v>
      </c>
      <c r="M1189" s="9">
        <v>23</v>
      </c>
      <c r="N1189" s="11">
        <v>41004</v>
      </c>
      <c r="O1189" s="32">
        <f t="shared" si="78"/>
        <v>18</v>
      </c>
      <c r="P1189" s="9">
        <v>543237</v>
      </c>
      <c r="Q1189" s="9" t="s">
        <v>2371</v>
      </c>
      <c r="S1189" s="9">
        <v>0</v>
      </c>
      <c r="T1189" s="12">
        <v>0</v>
      </c>
      <c r="U1189" s="32">
        <v>0</v>
      </c>
      <c r="V1189">
        <f t="shared" si="0"/>
        <v>2010</v>
      </c>
      <c r="W1189">
        <f t="shared" si="1"/>
        <v>10</v>
      </c>
      <c r="X1189">
        <f t="shared" si="2"/>
        <v>15</v>
      </c>
      <c r="AJ1189" s="13"/>
      <c r="AK1189" s="14"/>
      <c r="AP1189" s="13"/>
      <c r="AQ1189" s="14"/>
      <c r="AT1189" t="e">
        <f>VLOOKUP(A1189,'Repeat TJ List'!A:A,1,FALSE)</f>
        <v>#N/A</v>
      </c>
    </row>
    <row r="1190" spans="1:46" ht="13">
      <c r="A1190" s="7" t="s">
        <v>2372</v>
      </c>
      <c r="B1190" s="78" t="str">
        <f t="shared" si="75"/>
        <v>Justin</v>
      </c>
      <c r="C1190" s="78" t="str">
        <f t="shared" si="76"/>
        <v>Maxwell</v>
      </c>
      <c r="D1190" s="78" t="str">
        <f t="shared" si="77"/>
        <v>maxweju</v>
      </c>
      <c r="E1190" s="8">
        <v>40464</v>
      </c>
      <c r="F1190" s="9" t="s">
        <v>317</v>
      </c>
      <c r="G1190" s="9" t="s">
        <v>36</v>
      </c>
      <c r="H1190" s="32" t="s">
        <v>131</v>
      </c>
      <c r="I1190" s="9" t="s">
        <v>38</v>
      </c>
      <c r="J1190" s="26" t="s">
        <v>39</v>
      </c>
      <c r="K1190" s="9" t="s">
        <v>285</v>
      </c>
      <c r="L1190" s="9" t="s">
        <v>285</v>
      </c>
      <c r="M1190" s="9">
        <v>26</v>
      </c>
      <c r="N1190" s="11">
        <v>41008</v>
      </c>
      <c r="O1190" s="32">
        <f t="shared" si="78"/>
        <v>18</v>
      </c>
      <c r="P1190" s="9">
        <v>452239</v>
      </c>
      <c r="Q1190" s="9">
        <v>6827</v>
      </c>
      <c r="R1190" s="7" t="s">
        <v>1644</v>
      </c>
      <c r="S1190" s="9">
        <v>319</v>
      </c>
      <c r="T1190" s="12">
        <v>933</v>
      </c>
      <c r="U1190" s="9">
        <v>0</v>
      </c>
      <c r="V1190">
        <f t="shared" si="0"/>
        <v>2010</v>
      </c>
      <c r="W1190">
        <f t="shared" si="1"/>
        <v>10</v>
      </c>
      <c r="X1190">
        <f t="shared" si="2"/>
        <v>13</v>
      </c>
      <c r="AJ1190" s="13"/>
      <c r="AK1190" s="14"/>
      <c r="AP1190" s="13"/>
      <c r="AQ1190" s="14"/>
      <c r="AT1190" t="e">
        <f>VLOOKUP(A1190,'Repeat TJ List'!A:A,1,FALSE)</f>
        <v>#N/A</v>
      </c>
    </row>
    <row r="1191" spans="1:46" ht="13">
      <c r="A1191" s="16" t="s">
        <v>2373</v>
      </c>
      <c r="B1191" s="78" t="str">
        <f t="shared" si="75"/>
        <v>Jacob</v>
      </c>
      <c r="C1191" s="78" t="str">
        <f t="shared" si="76"/>
        <v>deGrom</v>
      </c>
      <c r="D1191" s="78" t="str">
        <f t="shared" si="77"/>
        <v>degroja</v>
      </c>
      <c r="E1191" s="29">
        <v>40461</v>
      </c>
      <c r="F1191" s="18" t="s">
        <v>70</v>
      </c>
      <c r="G1191" s="18" t="s">
        <v>128</v>
      </c>
      <c r="H1191" s="48" t="s">
        <v>37</v>
      </c>
      <c r="I1191" s="18" t="s">
        <v>38</v>
      </c>
      <c r="J1191" s="48" t="s">
        <v>39</v>
      </c>
      <c r="K1191" s="18" t="s">
        <v>58</v>
      </c>
      <c r="L1191" s="18" t="s">
        <v>2374</v>
      </c>
      <c r="M1191" s="18">
        <v>22</v>
      </c>
      <c r="N1191" s="31">
        <v>41036</v>
      </c>
      <c r="O1191" s="32">
        <f t="shared" si="78"/>
        <v>19</v>
      </c>
      <c r="P1191" s="18">
        <v>594798</v>
      </c>
      <c r="Q1191" s="18">
        <v>10954</v>
      </c>
      <c r="R1191" s="34" t="s">
        <v>71</v>
      </c>
      <c r="S1191" s="18">
        <v>107</v>
      </c>
      <c r="T1191" s="20">
        <v>680.66700000000003</v>
      </c>
      <c r="U1191" s="18">
        <v>1</v>
      </c>
      <c r="V1191" s="21">
        <f t="shared" si="0"/>
        <v>2010</v>
      </c>
      <c r="W1191" s="21">
        <f t="shared" si="1"/>
        <v>10</v>
      </c>
      <c r="X1191">
        <f t="shared" si="2"/>
        <v>10</v>
      </c>
      <c r="Y1191" s="23"/>
      <c r="Z1191" s="23"/>
      <c r="AA1191" s="23"/>
      <c r="AB1191" s="23"/>
      <c r="AC1191" s="23"/>
      <c r="AD1191" s="23"/>
      <c r="AE1191" s="23"/>
      <c r="AF1191" s="23"/>
      <c r="AG1191" s="23"/>
      <c r="AH1191" s="23"/>
      <c r="AI1191" s="23"/>
      <c r="AJ1191" s="24"/>
      <c r="AK1191" s="25"/>
      <c r="AL1191" s="23"/>
      <c r="AM1191" s="23"/>
      <c r="AN1191" s="23"/>
      <c r="AO1191" s="23"/>
      <c r="AP1191" s="24"/>
      <c r="AQ1191" s="25"/>
      <c r="AR1191" s="23"/>
      <c r="AS1191" s="23"/>
      <c r="AT1191" t="e">
        <f>VLOOKUP(A1191,'Repeat TJ List'!A:A,1,FALSE)</f>
        <v>#N/A</v>
      </c>
    </row>
    <row r="1192" spans="1:46" ht="13">
      <c r="A1192" s="7" t="s">
        <v>2375</v>
      </c>
      <c r="B1192" s="78" t="str">
        <f t="shared" si="75"/>
        <v>Hector</v>
      </c>
      <c r="C1192" s="78" t="str">
        <f t="shared" si="76"/>
        <v>Ambriz</v>
      </c>
      <c r="D1192" s="78" t="str">
        <f t="shared" si="77"/>
        <v>ambrihe</v>
      </c>
      <c r="E1192" s="8">
        <v>40452</v>
      </c>
      <c r="F1192" s="9" t="s">
        <v>234</v>
      </c>
      <c r="G1192" s="9" t="s">
        <v>36</v>
      </c>
      <c r="H1192" s="26" t="s">
        <v>37</v>
      </c>
      <c r="I1192" s="9" t="s">
        <v>38</v>
      </c>
      <c r="J1192" s="26" t="s">
        <v>39</v>
      </c>
      <c r="K1192" s="9" t="s">
        <v>45</v>
      </c>
      <c r="L1192" s="9" t="s">
        <v>621</v>
      </c>
      <c r="M1192" s="9">
        <v>26</v>
      </c>
      <c r="N1192" s="11">
        <v>41144</v>
      </c>
      <c r="O1192" s="32">
        <f t="shared" si="78"/>
        <v>23</v>
      </c>
      <c r="P1192" s="9">
        <v>459932</v>
      </c>
      <c r="Q1192" s="9">
        <v>559</v>
      </c>
      <c r="R1192" s="7" t="s">
        <v>2078</v>
      </c>
      <c r="S1192" s="9">
        <v>62</v>
      </c>
      <c r="T1192" s="12">
        <v>57.667000000000002</v>
      </c>
      <c r="U1192" s="32">
        <v>1</v>
      </c>
      <c r="V1192">
        <f t="shared" si="0"/>
        <v>2010</v>
      </c>
      <c r="W1192">
        <f t="shared" si="1"/>
        <v>10</v>
      </c>
      <c r="X1192">
        <f t="shared" si="2"/>
        <v>1</v>
      </c>
      <c r="AJ1192" s="13"/>
      <c r="AK1192" s="14"/>
      <c r="AP1192" s="13"/>
      <c r="AQ1192" s="14"/>
      <c r="AT1192" t="e">
        <f>VLOOKUP(A1192,'Repeat TJ List'!A:A,1,FALSE)</f>
        <v>#N/A</v>
      </c>
    </row>
    <row r="1193" spans="1:46" ht="13">
      <c r="A1193" s="7" t="s">
        <v>2376</v>
      </c>
      <c r="B1193" s="78" t="str">
        <f t="shared" si="75"/>
        <v>Wilmer</v>
      </c>
      <c r="C1193" s="78" t="str">
        <f t="shared" si="76"/>
        <v>Font</v>
      </c>
      <c r="D1193" s="78" t="str">
        <f t="shared" si="77"/>
        <v>fontwi</v>
      </c>
      <c r="E1193" s="8">
        <v>40452</v>
      </c>
      <c r="F1193" s="9" t="s">
        <v>211</v>
      </c>
      <c r="G1193" s="9" t="s">
        <v>91</v>
      </c>
      <c r="H1193" s="26" t="s">
        <v>37</v>
      </c>
      <c r="I1193" s="9" t="s">
        <v>38</v>
      </c>
      <c r="J1193" s="32" t="s">
        <v>150</v>
      </c>
      <c r="K1193" s="26"/>
      <c r="L1193" s="26"/>
      <c r="M1193" s="9">
        <v>20</v>
      </c>
      <c r="N1193" s="11">
        <v>41007</v>
      </c>
      <c r="O1193" s="32">
        <f t="shared" si="78"/>
        <v>18</v>
      </c>
      <c r="P1193" s="9">
        <v>521655</v>
      </c>
      <c r="Q1193" s="9">
        <v>5257</v>
      </c>
      <c r="R1193" s="7" t="s">
        <v>42</v>
      </c>
      <c r="S1193" s="9">
        <v>5</v>
      </c>
      <c r="T1193" s="12">
        <v>3.3330000000000002</v>
      </c>
      <c r="U1193" s="32">
        <v>0</v>
      </c>
      <c r="V1193">
        <f t="shared" si="0"/>
        <v>2010</v>
      </c>
      <c r="W1193">
        <f t="shared" si="1"/>
        <v>10</v>
      </c>
      <c r="X1193">
        <f t="shared" si="2"/>
        <v>1</v>
      </c>
      <c r="AJ1193" s="13"/>
      <c r="AK1193" s="14"/>
      <c r="AP1193" s="13"/>
      <c r="AQ1193" s="14"/>
      <c r="AT1193" t="e">
        <f>VLOOKUP(A1193,'Repeat TJ List'!A:A,1,FALSE)</f>
        <v>#N/A</v>
      </c>
    </row>
    <row r="1194" spans="1:46" ht="13">
      <c r="A1194" s="7" t="s">
        <v>2377</v>
      </c>
      <c r="B1194" s="78" t="str">
        <f t="shared" si="75"/>
        <v>Vincent</v>
      </c>
      <c r="C1194" s="78" t="str">
        <f t="shared" si="76"/>
        <v>Velasquez</v>
      </c>
      <c r="D1194" s="78" t="str">
        <f t="shared" si="77"/>
        <v>velasvi</v>
      </c>
      <c r="E1194" s="8">
        <v>40443</v>
      </c>
      <c r="F1194" s="9" t="s">
        <v>121</v>
      </c>
      <c r="G1194" s="9" t="s">
        <v>128</v>
      </c>
      <c r="H1194" s="26" t="s">
        <v>37</v>
      </c>
      <c r="I1194" s="9" t="s">
        <v>38</v>
      </c>
      <c r="J1194" s="26" t="s">
        <v>39</v>
      </c>
      <c r="K1194" s="9" t="s">
        <v>45</v>
      </c>
      <c r="L1194" s="9"/>
      <c r="M1194" s="9">
        <v>18</v>
      </c>
      <c r="N1194" s="11">
        <v>41078</v>
      </c>
      <c r="O1194" s="32">
        <f t="shared" si="78"/>
        <v>21</v>
      </c>
      <c r="P1194" s="9">
        <v>592826</v>
      </c>
      <c r="Q1194" s="9">
        <v>11189</v>
      </c>
      <c r="R1194" s="7" t="s">
        <v>733</v>
      </c>
      <c r="S1194" s="9">
        <v>58</v>
      </c>
      <c r="T1194" s="12">
        <v>258.66699999999997</v>
      </c>
      <c r="U1194" s="32">
        <v>1</v>
      </c>
      <c r="V1194">
        <f t="shared" si="0"/>
        <v>2010</v>
      </c>
      <c r="W1194">
        <f t="shared" si="1"/>
        <v>9</v>
      </c>
      <c r="X1194">
        <f t="shared" si="2"/>
        <v>22</v>
      </c>
      <c r="AJ1194" s="13"/>
      <c r="AK1194" s="14"/>
      <c r="AP1194" s="13"/>
      <c r="AQ1194" s="14"/>
      <c r="AT1194" t="e">
        <f>VLOOKUP(A1194,'Repeat TJ List'!A:A,1,FALSE)</f>
        <v>#N/A</v>
      </c>
    </row>
    <row r="1195" spans="1:46" ht="13">
      <c r="A1195" s="7" t="s">
        <v>2378</v>
      </c>
      <c r="B1195" s="78" t="str">
        <f t="shared" si="75"/>
        <v>Evan</v>
      </c>
      <c r="C1195" s="78" t="str">
        <f t="shared" si="76"/>
        <v>Reed</v>
      </c>
      <c r="D1195" s="78" t="str">
        <f t="shared" si="77"/>
        <v>reedev</v>
      </c>
      <c r="E1195" s="8">
        <v>40438</v>
      </c>
      <c r="F1195" s="9" t="s">
        <v>211</v>
      </c>
      <c r="G1195" s="9" t="s">
        <v>84</v>
      </c>
      <c r="H1195" s="26" t="s">
        <v>37</v>
      </c>
      <c r="I1195" s="9" t="s">
        <v>38</v>
      </c>
      <c r="J1195" s="26" t="s">
        <v>39</v>
      </c>
      <c r="K1195" s="9" t="s">
        <v>45</v>
      </c>
      <c r="L1195" s="9" t="s">
        <v>2379</v>
      </c>
      <c r="M1195" s="9">
        <v>24</v>
      </c>
      <c r="N1195" s="11">
        <v>41004</v>
      </c>
      <c r="O1195" s="32">
        <f t="shared" si="78"/>
        <v>19</v>
      </c>
      <c r="P1195" s="9">
        <v>519175</v>
      </c>
      <c r="Q1195" s="9">
        <v>1349</v>
      </c>
      <c r="S1195" s="9">
        <v>48</v>
      </c>
      <c r="T1195" s="12">
        <v>55.667000000000002</v>
      </c>
      <c r="U1195" s="32">
        <v>0</v>
      </c>
      <c r="V1195">
        <f t="shared" si="0"/>
        <v>2010</v>
      </c>
      <c r="W1195">
        <f t="shared" si="1"/>
        <v>9</v>
      </c>
      <c r="X1195">
        <f t="shared" si="2"/>
        <v>17</v>
      </c>
      <c r="AJ1195" s="13"/>
      <c r="AK1195" s="14"/>
      <c r="AP1195" s="13"/>
      <c r="AQ1195" s="14"/>
      <c r="AT1195" t="e">
        <f>VLOOKUP(A1195,'Repeat TJ List'!A:A,1,FALSE)</f>
        <v>#N/A</v>
      </c>
    </row>
    <row r="1196" spans="1:46" ht="13">
      <c r="A1196" s="7" t="s">
        <v>2380</v>
      </c>
      <c r="B1196" s="78" t="str">
        <f t="shared" si="75"/>
        <v>Manuel</v>
      </c>
      <c r="C1196" s="78" t="str">
        <f t="shared" si="76"/>
        <v>Corpas</v>
      </c>
      <c r="D1196" s="78" t="str">
        <f t="shared" si="77"/>
        <v>corpama</v>
      </c>
      <c r="E1196" s="8">
        <v>40429</v>
      </c>
      <c r="F1196" s="9" t="s">
        <v>44</v>
      </c>
      <c r="G1196" s="9" t="s">
        <v>36</v>
      </c>
      <c r="H1196" s="26" t="s">
        <v>37</v>
      </c>
      <c r="I1196" s="9" t="s">
        <v>38</v>
      </c>
      <c r="J1196" s="32" t="s">
        <v>739</v>
      </c>
      <c r="K1196" s="26"/>
      <c r="L1196" s="26"/>
      <c r="M1196" s="9">
        <v>27</v>
      </c>
      <c r="N1196" s="11">
        <v>41066</v>
      </c>
      <c r="O1196" s="32">
        <f t="shared" si="78"/>
        <v>21</v>
      </c>
      <c r="P1196" s="9">
        <v>466918</v>
      </c>
      <c r="Q1196" s="9">
        <v>2807</v>
      </c>
      <c r="R1196" s="7" t="s">
        <v>778</v>
      </c>
      <c r="S1196" s="9">
        <v>79</v>
      </c>
      <c r="T1196" s="40">
        <v>68.332999999999984</v>
      </c>
      <c r="U1196" s="32">
        <v>0</v>
      </c>
      <c r="V1196">
        <f t="shared" si="0"/>
        <v>2010</v>
      </c>
      <c r="W1196">
        <f t="shared" si="1"/>
        <v>9</v>
      </c>
      <c r="X1196">
        <f t="shared" si="2"/>
        <v>8</v>
      </c>
      <c r="AJ1196" s="13"/>
      <c r="AK1196" s="14"/>
      <c r="AP1196" s="13"/>
      <c r="AQ1196" s="14"/>
      <c r="AT1196" t="e">
        <f>VLOOKUP(A1196,'Repeat TJ List'!A:A,1,FALSE)</f>
        <v>#N/A</v>
      </c>
    </row>
    <row r="1197" spans="1:46" ht="13">
      <c r="A1197" s="7" t="s">
        <v>2381</v>
      </c>
      <c r="B1197" s="78" t="str">
        <f t="shared" si="75"/>
        <v>John</v>
      </c>
      <c r="C1197" s="78" t="str">
        <f t="shared" si="76"/>
        <v>Baker</v>
      </c>
      <c r="D1197" s="78" t="str">
        <f t="shared" si="77"/>
        <v>bakerjo</v>
      </c>
      <c r="E1197" s="8">
        <v>40424</v>
      </c>
      <c r="F1197" s="9" t="s">
        <v>157</v>
      </c>
      <c r="G1197" s="9" t="s">
        <v>36</v>
      </c>
      <c r="H1197" s="32" t="s">
        <v>330</v>
      </c>
      <c r="I1197" s="9" t="s">
        <v>38</v>
      </c>
      <c r="J1197" s="26" t="s">
        <v>39</v>
      </c>
      <c r="K1197" s="9" t="s">
        <v>45</v>
      </c>
      <c r="L1197" s="9" t="s">
        <v>809</v>
      </c>
      <c r="M1197" s="9">
        <v>29</v>
      </c>
      <c r="N1197" s="11">
        <v>40791</v>
      </c>
      <c r="O1197" s="32">
        <f t="shared" si="78"/>
        <v>12</v>
      </c>
      <c r="P1197" s="9">
        <v>434633</v>
      </c>
      <c r="Q1197" s="9">
        <v>4756</v>
      </c>
      <c r="R1197" s="7" t="s">
        <v>139</v>
      </c>
      <c r="S1197" s="9">
        <v>163</v>
      </c>
      <c r="T1197" s="40">
        <v>484</v>
      </c>
      <c r="U1197" s="9">
        <v>0</v>
      </c>
      <c r="V1197">
        <f t="shared" si="0"/>
        <v>2010</v>
      </c>
      <c r="W1197">
        <f t="shared" si="1"/>
        <v>9</v>
      </c>
      <c r="X1197">
        <f t="shared" si="2"/>
        <v>3</v>
      </c>
      <c r="AJ1197" s="13"/>
      <c r="AK1197" s="14"/>
      <c r="AP1197" s="13"/>
      <c r="AQ1197" s="14"/>
      <c r="AT1197" t="e">
        <f>VLOOKUP(A1197,'Repeat TJ List'!A:A,1,FALSE)</f>
        <v>#N/A</v>
      </c>
    </row>
    <row r="1198" spans="1:46" ht="13">
      <c r="A1198" s="7" t="s">
        <v>2382</v>
      </c>
      <c r="B1198" s="78" t="str">
        <f t="shared" si="75"/>
        <v>Stephen</v>
      </c>
      <c r="C1198" s="78" t="str">
        <f t="shared" si="76"/>
        <v>Strasburg</v>
      </c>
      <c r="D1198" s="78" t="str">
        <f t="shared" si="77"/>
        <v>strasst</v>
      </c>
      <c r="E1198" s="8">
        <v>40424</v>
      </c>
      <c r="F1198" s="9" t="s">
        <v>317</v>
      </c>
      <c r="G1198" s="9" t="s">
        <v>36</v>
      </c>
      <c r="H1198" s="26" t="s">
        <v>37</v>
      </c>
      <c r="I1198" s="9" t="s">
        <v>38</v>
      </c>
      <c r="J1198" s="26" t="s">
        <v>39</v>
      </c>
      <c r="K1198" s="9" t="s">
        <v>45</v>
      </c>
      <c r="L1198" s="9" t="s">
        <v>2211</v>
      </c>
      <c r="M1198" s="9">
        <v>21</v>
      </c>
      <c r="N1198" s="11">
        <v>40792</v>
      </c>
      <c r="O1198" s="32">
        <f t="shared" si="78"/>
        <v>12</v>
      </c>
      <c r="P1198" s="9">
        <v>544931</v>
      </c>
      <c r="Q1198" s="9">
        <v>10131</v>
      </c>
      <c r="R1198" s="7" t="s">
        <v>2078</v>
      </c>
      <c r="S1198" s="9">
        <v>172</v>
      </c>
      <c r="T1198" s="12">
        <v>1031.6669999999999</v>
      </c>
      <c r="U1198" s="32">
        <v>1</v>
      </c>
      <c r="V1198">
        <f t="shared" si="0"/>
        <v>2010</v>
      </c>
      <c r="W1198">
        <f t="shared" si="1"/>
        <v>9</v>
      </c>
      <c r="X1198">
        <f t="shared" si="2"/>
        <v>3</v>
      </c>
      <c r="Y1198" s="7"/>
      <c r="Z1198" s="7"/>
      <c r="AA1198" s="7"/>
      <c r="AB1198" s="7"/>
      <c r="AC1198" s="7"/>
      <c r="AD1198" s="7"/>
      <c r="AE1198" s="7"/>
      <c r="AF1198" s="7"/>
      <c r="AG1198" s="7"/>
      <c r="AH1198" s="7">
        <v>12</v>
      </c>
      <c r="AI1198" s="7">
        <v>12</v>
      </c>
      <c r="AJ1198" s="45">
        <v>68</v>
      </c>
      <c r="AK1198" s="46">
        <v>0.27400000000000002</v>
      </c>
      <c r="AL1198" s="7">
        <v>72</v>
      </c>
      <c r="AM1198" s="7">
        <v>52</v>
      </c>
      <c r="AN1198" s="7">
        <v>5</v>
      </c>
      <c r="AO1198" s="7">
        <v>5</v>
      </c>
      <c r="AP1198" s="45">
        <v>24</v>
      </c>
      <c r="AQ1198" s="46">
        <v>0.25</v>
      </c>
      <c r="AR1198" s="7">
        <v>39</v>
      </c>
      <c r="AS1198" s="7">
        <v>33</v>
      </c>
      <c r="AT1198" t="e">
        <f>VLOOKUP(A1198,'Repeat TJ List'!A:A,1,FALSE)</f>
        <v>#N/A</v>
      </c>
    </row>
    <row r="1199" spans="1:46" ht="13">
      <c r="A1199" s="7" t="s">
        <v>2383</v>
      </c>
      <c r="B1199" s="78" t="str">
        <f t="shared" si="75"/>
        <v>Shawn</v>
      </c>
      <c r="C1199" s="78" t="str">
        <f t="shared" si="76"/>
        <v>Kelley</v>
      </c>
      <c r="D1199" s="78" t="str">
        <f t="shared" si="77"/>
        <v>kellesh</v>
      </c>
      <c r="E1199" s="8">
        <v>40422</v>
      </c>
      <c r="F1199" s="9" t="s">
        <v>100</v>
      </c>
      <c r="G1199" s="9" t="s">
        <v>36</v>
      </c>
      <c r="H1199" s="26" t="s">
        <v>37</v>
      </c>
      <c r="I1199" s="9" t="s">
        <v>38</v>
      </c>
      <c r="J1199" s="26" t="s">
        <v>39</v>
      </c>
      <c r="K1199" s="9" t="s">
        <v>337</v>
      </c>
      <c r="L1199" s="9" t="s">
        <v>1901</v>
      </c>
      <c r="M1199" s="9">
        <v>26</v>
      </c>
      <c r="N1199" s="11">
        <v>40788</v>
      </c>
      <c r="O1199" s="32">
        <f t="shared" si="78"/>
        <v>12</v>
      </c>
      <c r="P1199" s="9">
        <v>518875</v>
      </c>
      <c r="Q1199" s="9">
        <v>7773</v>
      </c>
      <c r="R1199" s="7" t="s">
        <v>2078</v>
      </c>
      <c r="S1199" s="9">
        <v>326</v>
      </c>
      <c r="T1199" s="12">
        <v>297.33300000000003</v>
      </c>
      <c r="U1199" s="32">
        <v>1</v>
      </c>
      <c r="V1199">
        <f t="shared" si="0"/>
        <v>2010</v>
      </c>
      <c r="W1199">
        <f t="shared" si="1"/>
        <v>9</v>
      </c>
      <c r="X1199">
        <f t="shared" si="2"/>
        <v>1</v>
      </c>
      <c r="AJ1199" s="13"/>
      <c r="AK1199" s="14"/>
      <c r="AP1199" s="13"/>
      <c r="AQ1199" s="14"/>
      <c r="AT1199" t="str">
        <f>VLOOKUP(A1199,'Repeat TJ List'!A:A,1,FALSE)</f>
        <v>Shawn Kelley</v>
      </c>
    </row>
    <row r="1200" spans="1:46" ht="13">
      <c r="A1200" s="7" t="s">
        <v>2384</v>
      </c>
      <c r="B1200" s="78" t="str">
        <f t="shared" si="75"/>
        <v>Vaughn</v>
      </c>
      <c r="C1200" s="78" t="str">
        <f t="shared" si="76"/>
        <v>Covington</v>
      </c>
      <c r="D1200" s="78" t="str">
        <f t="shared" si="77"/>
        <v>covinva</v>
      </c>
      <c r="E1200" s="8">
        <v>40422</v>
      </c>
      <c r="F1200" s="9" t="s">
        <v>187</v>
      </c>
      <c r="G1200" s="9" t="s">
        <v>158</v>
      </c>
      <c r="H1200" s="26" t="s">
        <v>37</v>
      </c>
      <c r="I1200" s="9" t="s">
        <v>38</v>
      </c>
      <c r="J1200" s="32" t="s">
        <v>161</v>
      </c>
      <c r="K1200" s="26"/>
      <c r="L1200" s="26"/>
      <c r="M1200" s="9">
        <v>16</v>
      </c>
      <c r="N1200" s="11">
        <v>41081</v>
      </c>
      <c r="O1200" s="32">
        <f t="shared" si="78"/>
        <v>22</v>
      </c>
      <c r="P1200" s="9">
        <v>606957</v>
      </c>
      <c r="Q1200" s="9" t="s">
        <v>2385</v>
      </c>
      <c r="S1200" s="9">
        <v>0</v>
      </c>
      <c r="T1200" s="12">
        <v>0</v>
      </c>
      <c r="U1200" s="32">
        <v>0</v>
      </c>
      <c r="V1200">
        <f t="shared" si="0"/>
        <v>2010</v>
      </c>
      <c r="W1200">
        <f t="shared" si="1"/>
        <v>9</v>
      </c>
      <c r="X1200">
        <f t="shared" si="2"/>
        <v>1</v>
      </c>
      <c r="AJ1200" s="13"/>
      <c r="AK1200" s="14"/>
      <c r="AP1200" s="13"/>
      <c r="AQ1200" s="14"/>
      <c r="AT1200" t="e">
        <f>VLOOKUP(A1200,'Repeat TJ List'!A:A,1,FALSE)</f>
        <v>#N/A</v>
      </c>
    </row>
    <row r="1201" spans="1:46" ht="13">
      <c r="A1201" s="7" t="s">
        <v>2386</v>
      </c>
      <c r="B1201" s="78" t="str">
        <f t="shared" si="75"/>
        <v>Erick</v>
      </c>
      <c r="C1201" s="78" t="str">
        <f t="shared" si="76"/>
        <v>Threets</v>
      </c>
      <c r="D1201" s="78" t="str">
        <f t="shared" si="77"/>
        <v>threeer</v>
      </c>
      <c r="E1201" s="8">
        <v>40418</v>
      </c>
      <c r="F1201" s="9" t="s">
        <v>62</v>
      </c>
      <c r="G1201" s="9" t="s">
        <v>36</v>
      </c>
      <c r="H1201" s="26" t="s">
        <v>37</v>
      </c>
      <c r="I1201" s="9" t="s">
        <v>53</v>
      </c>
      <c r="J1201" s="26" t="s">
        <v>39</v>
      </c>
      <c r="K1201" s="9" t="s">
        <v>45</v>
      </c>
      <c r="L1201" s="9" t="s">
        <v>2387</v>
      </c>
      <c r="M1201" s="9">
        <v>28</v>
      </c>
      <c r="N1201" s="26"/>
      <c r="O1201" s="32" t="str">
        <f t="shared" si="78"/>
        <v/>
      </c>
      <c r="P1201" s="9">
        <v>408069</v>
      </c>
      <c r="Q1201" s="9">
        <v>3158</v>
      </c>
      <c r="R1201" s="7" t="s">
        <v>2078</v>
      </c>
      <c r="S1201" s="9">
        <v>0</v>
      </c>
      <c r="T1201" s="40">
        <v>0</v>
      </c>
      <c r="U1201" s="32">
        <v>0</v>
      </c>
      <c r="V1201">
        <f t="shared" si="0"/>
        <v>2010</v>
      </c>
      <c r="W1201">
        <f t="shared" si="1"/>
        <v>8</v>
      </c>
      <c r="X1201">
        <f t="shared" si="2"/>
        <v>28</v>
      </c>
      <c r="AJ1201" s="13"/>
      <c r="AK1201" s="14"/>
      <c r="AP1201" s="13"/>
      <c r="AQ1201" s="14"/>
      <c r="AT1201" t="e">
        <f>VLOOKUP(A1201,'Repeat TJ List'!A:A,1,FALSE)</f>
        <v>#N/A</v>
      </c>
    </row>
    <row r="1202" spans="1:46" ht="13">
      <c r="A1202" s="7" t="s">
        <v>2388</v>
      </c>
      <c r="B1202" s="78" t="str">
        <f t="shared" si="75"/>
        <v>Hector</v>
      </c>
      <c r="C1202" s="78" t="str">
        <f t="shared" si="76"/>
        <v>Rondon</v>
      </c>
      <c r="D1202" s="78" t="str">
        <f t="shared" si="77"/>
        <v>rondohe</v>
      </c>
      <c r="E1202" s="8">
        <v>40415</v>
      </c>
      <c r="F1202" s="9" t="s">
        <v>234</v>
      </c>
      <c r="G1202" s="9" t="s">
        <v>95</v>
      </c>
      <c r="H1202" s="26" t="s">
        <v>37</v>
      </c>
      <c r="I1202" s="9" t="s">
        <v>38</v>
      </c>
      <c r="J1202" s="32" t="s">
        <v>150</v>
      </c>
      <c r="K1202" s="26"/>
      <c r="L1202" s="26"/>
      <c r="M1202" s="9">
        <v>22</v>
      </c>
      <c r="N1202" s="11">
        <v>41731</v>
      </c>
      <c r="O1202" s="32">
        <f t="shared" si="78"/>
        <v>43</v>
      </c>
      <c r="P1202" s="9">
        <v>444468</v>
      </c>
      <c r="Q1202" s="9">
        <v>2391</v>
      </c>
      <c r="S1202" s="9">
        <v>296</v>
      </c>
      <c r="T1202" s="12">
        <v>296.33300000000003</v>
      </c>
      <c r="U1202" s="32">
        <v>1</v>
      </c>
      <c r="V1202">
        <f t="shared" si="0"/>
        <v>2010</v>
      </c>
      <c r="W1202">
        <f t="shared" si="1"/>
        <v>8</v>
      </c>
      <c r="X1202">
        <f t="shared" si="2"/>
        <v>25</v>
      </c>
      <c r="AJ1202" s="13"/>
      <c r="AK1202" s="14"/>
      <c r="AP1202" s="13"/>
      <c r="AQ1202" s="14"/>
      <c r="AT1202" t="e">
        <f>VLOOKUP(A1202,'Repeat TJ List'!A:A,1,FALSE)</f>
        <v>#N/A</v>
      </c>
    </row>
    <row r="1203" spans="1:46" ht="13">
      <c r="A1203" s="7" t="s">
        <v>2389</v>
      </c>
      <c r="B1203" s="78" t="str">
        <f t="shared" si="75"/>
        <v>Michael</v>
      </c>
      <c r="C1203" s="78" t="str">
        <f t="shared" si="76"/>
        <v>Ynoa</v>
      </c>
      <c r="D1203" s="78" t="str">
        <f t="shared" si="77"/>
        <v>ynoami</v>
      </c>
      <c r="E1203" s="8">
        <v>40414</v>
      </c>
      <c r="F1203" s="9" t="s">
        <v>178</v>
      </c>
      <c r="G1203" s="9" t="s">
        <v>128</v>
      </c>
      <c r="H1203" s="26" t="s">
        <v>37</v>
      </c>
      <c r="I1203" s="9" t="s">
        <v>38</v>
      </c>
      <c r="J1203" s="32" t="s">
        <v>108</v>
      </c>
      <c r="K1203" s="26"/>
      <c r="L1203" s="26"/>
      <c r="M1203" s="9">
        <v>18</v>
      </c>
      <c r="N1203" s="11">
        <v>41090</v>
      </c>
      <c r="O1203" s="32">
        <f t="shared" si="78"/>
        <v>22</v>
      </c>
      <c r="P1203" s="9">
        <v>573589</v>
      </c>
      <c r="Q1203" s="9">
        <v>14093</v>
      </c>
      <c r="S1203" s="9">
        <v>45</v>
      </c>
      <c r="T1203" s="12">
        <v>59</v>
      </c>
      <c r="U1203" s="32">
        <v>1</v>
      </c>
      <c r="V1203">
        <f t="shared" si="0"/>
        <v>2010</v>
      </c>
      <c r="W1203">
        <f t="shared" si="1"/>
        <v>8</v>
      </c>
      <c r="X1203">
        <f t="shared" si="2"/>
        <v>24</v>
      </c>
      <c r="AJ1203" s="13"/>
      <c r="AK1203" s="14"/>
      <c r="AP1203" s="13"/>
      <c r="AQ1203" s="14"/>
      <c r="AT1203" t="e">
        <f>VLOOKUP(A1203,'Repeat TJ List'!A:A,1,FALSE)</f>
        <v>#N/A</v>
      </c>
    </row>
    <row r="1204" spans="1:46" ht="13">
      <c r="A1204" s="7" t="s">
        <v>1802</v>
      </c>
      <c r="B1204" s="78" t="str">
        <f t="shared" si="75"/>
        <v>Kris</v>
      </c>
      <c r="C1204" s="78" t="str">
        <f t="shared" si="76"/>
        <v>Medlen</v>
      </c>
      <c r="D1204" s="78" t="str">
        <f t="shared" si="77"/>
        <v>medlekr</v>
      </c>
      <c r="E1204" s="8">
        <v>40408</v>
      </c>
      <c r="F1204" s="9" t="s">
        <v>340</v>
      </c>
      <c r="G1204" s="9" t="s">
        <v>36</v>
      </c>
      <c r="H1204" s="26" t="s">
        <v>37</v>
      </c>
      <c r="I1204" s="9" t="s">
        <v>38</v>
      </c>
      <c r="J1204" s="26" t="s">
        <v>39</v>
      </c>
      <c r="K1204" s="9" t="s">
        <v>45</v>
      </c>
      <c r="L1204" s="9" t="s">
        <v>1803</v>
      </c>
      <c r="M1204" s="9">
        <v>24</v>
      </c>
      <c r="N1204" s="11">
        <v>40811</v>
      </c>
      <c r="O1204" s="32">
        <f t="shared" si="78"/>
        <v>13</v>
      </c>
      <c r="P1204" s="9">
        <v>450665</v>
      </c>
      <c r="Q1204" s="9">
        <v>9417</v>
      </c>
      <c r="R1204" s="7" t="s">
        <v>139</v>
      </c>
      <c r="S1204" s="9">
        <v>84</v>
      </c>
      <c r="T1204" s="40">
        <v>337.33300000000008</v>
      </c>
      <c r="U1204" s="32">
        <v>0</v>
      </c>
      <c r="V1204">
        <f t="shared" si="0"/>
        <v>2010</v>
      </c>
      <c r="W1204">
        <f t="shared" si="1"/>
        <v>8</v>
      </c>
      <c r="X1204">
        <f t="shared" si="2"/>
        <v>18</v>
      </c>
      <c r="Y1204" s="7"/>
      <c r="Z1204" s="7"/>
      <c r="AA1204" s="7"/>
      <c r="AB1204" s="7"/>
      <c r="AC1204" s="7"/>
      <c r="AD1204" s="7"/>
      <c r="AE1204" s="7"/>
      <c r="AF1204" s="7"/>
      <c r="AG1204" s="7"/>
      <c r="AH1204" s="7">
        <v>31</v>
      </c>
      <c r="AI1204" s="7">
        <v>14</v>
      </c>
      <c r="AJ1204" s="45">
        <v>107.667</v>
      </c>
      <c r="AK1204" s="46">
        <v>0.14199999999999999</v>
      </c>
      <c r="AL1204" s="7">
        <v>92</v>
      </c>
      <c r="AM1204" s="7">
        <v>95</v>
      </c>
      <c r="AN1204" s="7">
        <v>2</v>
      </c>
      <c r="AO1204" s="7">
        <v>0</v>
      </c>
      <c r="AP1204" s="45">
        <v>2.3330000000000002</v>
      </c>
      <c r="AQ1204" s="46">
        <v>0.25</v>
      </c>
      <c r="AR1204" s="7">
        <v>0</v>
      </c>
      <c r="AS1204" s="7">
        <v>34</v>
      </c>
      <c r="AT1204" t="str">
        <f>VLOOKUP(A1204,'Repeat TJ List'!A:A,1,FALSE)</f>
        <v>Kris Medlen</v>
      </c>
    </row>
    <row r="1205" spans="1:46" ht="13">
      <c r="A1205" s="7" t="s">
        <v>2390</v>
      </c>
      <c r="B1205" s="78" t="str">
        <f t="shared" si="75"/>
        <v>Ben</v>
      </c>
      <c r="C1205" s="78" t="str">
        <f t="shared" si="76"/>
        <v>Sheets</v>
      </c>
      <c r="D1205" s="78" t="str">
        <f t="shared" si="77"/>
        <v>sheetbe</v>
      </c>
      <c r="E1205" s="8">
        <v>40400</v>
      </c>
      <c r="F1205" s="9" t="s">
        <v>178</v>
      </c>
      <c r="G1205" s="9" t="s">
        <v>36</v>
      </c>
      <c r="H1205" s="26" t="s">
        <v>37</v>
      </c>
      <c r="I1205" s="9" t="s">
        <v>38</v>
      </c>
      <c r="J1205" s="26" t="s">
        <v>39</v>
      </c>
      <c r="K1205" s="9" t="s">
        <v>575</v>
      </c>
      <c r="L1205" s="9" t="s">
        <v>2391</v>
      </c>
      <c r="M1205" s="9">
        <v>31</v>
      </c>
      <c r="N1205" s="11">
        <v>41105</v>
      </c>
      <c r="O1205" s="32">
        <f t="shared" si="78"/>
        <v>23</v>
      </c>
      <c r="P1205" s="9">
        <v>282656</v>
      </c>
      <c r="Q1205" s="9">
        <v>710</v>
      </c>
      <c r="R1205" s="7" t="s">
        <v>42</v>
      </c>
      <c r="S1205" s="9">
        <v>9</v>
      </c>
      <c r="T1205" s="40">
        <v>49.333000000000006</v>
      </c>
      <c r="U1205" s="32">
        <v>0</v>
      </c>
      <c r="V1205">
        <f t="shared" si="0"/>
        <v>2010</v>
      </c>
      <c r="W1205">
        <f t="shared" si="1"/>
        <v>8</v>
      </c>
      <c r="X1205">
        <f t="shared" si="2"/>
        <v>10</v>
      </c>
      <c r="Y1205" s="7"/>
      <c r="Z1205" s="7"/>
      <c r="AA1205" s="7"/>
      <c r="AB1205" s="7"/>
      <c r="AC1205" s="7"/>
      <c r="AD1205" s="7"/>
      <c r="AE1205" s="7"/>
      <c r="AF1205" s="7"/>
      <c r="AG1205" s="7"/>
      <c r="AH1205" s="7">
        <v>20</v>
      </c>
      <c r="AI1205" s="7">
        <v>20</v>
      </c>
      <c r="AJ1205" s="45">
        <v>119.333</v>
      </c>
      <c r="AK1205" s="46">
        <v>0.08</v>
      </c>
      <c r="AL1205" s="7">
        <v>112</v>
      </c>
      <c r="AM1205" s="7">
        <v>115</v>
      </c>
      <c r="AN1205" s="7">
        <v>9</v>
      </c>
      <c r="AO1205" s="7">
        <v>9</v>
      </c>
      <c r="AP1205" s="45">
        <v>49.332999999999998</v>
      </c>
      <c r="AQ1205" s="46">
        <v>0.106</v>
      </c>
      <c r="AR1205" s="7">
        <v>88</v>
      </c>
      <c r="AS1205" s="7">
        <v>106</v>
      </c>
      <c r="AT1205" t="e">
        <f>VLOOKUP(A1205,'Repeat TJ List'!A:A,1,FALSE)</f>
        <v>#N/A</v>
      </c>
    </row>
    <row r="1206" spans="1:46" ht="13">
      <c r="A1206" s="7" t="s">
        <v>2392</v>
      </c>
      <c r="B1206" s="78" t="str">
        <f t="shared" si="75"/>
        <v>Danny</v>
      </c>
      <c r="C1206" s="78" t="str">
        <f t="shared" si="76"/>
        <v>Salazar</v>
      </c>
      <c r="D1206" s="78" t="str">
        <f t="shared" si="77"/>
        <v>salazda</v>
      </c>
      <c r="E1206" s="8">
        <v>40391</v>
      </c>
      <c r="F1206" s="9" t="s">
        <v>234</v>
      </c>
      <c r="G1206" s="9" t="s">
        <v>115</v>
      </c>
      <c r="H1206" s="26" t="s">
        <v>37</v>
      </c>
      <c r="I1206" s="9" t="s">
        <v>38</v>
      </c>
      <c r="J1206" s="32" t="s">
        <v>108</v>
      </c>
      <c r="K1206" s="26"/>
      <c r="L1206" s="26"/>
      <c r="M1206" s="9">
        <v>20</v>
      </c>
      <c r="N1206" s="11">
        <v>40782</v>
      </c>
      <c r="O1206" s="32">
        <f t="shared" si="78"/>
        <v>13</v>
      </c>
      <c r="P1206" s="9">
        <v>517593</v>
      </c>
      <c r="Q1206" s="9">
        <v>5867</v>
      </c>
      <c r="S1206" s="9">
        <v>108</v>
      </c>
      <c r="T1206" s="12">
        <v>587.33299999999997</v>
      </c>
      <c r="U1206" s="32">
        <v>1</v>
      </c>
      <c r="V1206">
        <f t="shared" si="0"/>
        <v>2010</v>
      </c>
      <c r="W1206">
        <f t="shared" si="1"/>
        <v>8</v>
      </c>
      <c r="X1206">
        <f t="shared" si="2"/>
        <v>1</v>
      </c>
      <c r="AJ1206" s="13"/>
      <c r="AK1206" s="14"/>
      <c r="AP1206" s="13"/>
      <c r="AQ1206" s="14"/>
      <c r="AT1206" t="e">
        <f>VLOOKUP(A1206,'Repeat TJ List'!A:A,1,FALSE)</f>
        <v>#N/A</v>
      </c>
    </row>
    <row r="1207" spans="1:46" ht="13">
      <c r="A1207" s="7" t="s">
        <v>2393</v>
      </c>
      <c r="B1207" s="78" t="str">
        <f t="shared" si="75"/>
        <v>Kyle</v>
      </c>
      <c r="C1207" s="78" t="str">
        <f t="shared" si="76"/>
        <v>Blanks</v>
      </c>
      <c r="D1207" s="78" t="str">
        <f t="shared" si="77"/>
        <v>blankky</v>
      </c>
      <c r="E1207" s="8">
        <v>40389</v>
      </c>
      <c r="F1207" s="9" t="s">
        <v>48</v>
      </c>
      <c r="G1207" s="9" t="s">
        <v>36</v>
      </c>
      <c r="H1207" s="32" t="s">
        <v>131</v>
      </c>
      <c r="I1207" s="9" t="s">
        <v>38</v>
      </c>
      <c r="J1207" s="26" t="s">
        <v>39</v>
      </c>
      <c r="K1207" s="9" t="s">
        <v>1389</v>
      </c>
      <c r="L1207" s="9" t="s">
        <v>2394</v>
      </c>
      <c r="M1207" s="9">
        <v>23</v>
      </c>
      <c r="N1207" s="11">
        <v>40746</v>
      </c>
      <c r="O1207" s="32">
        <f t="shared" si="78"/>
        <v>12</v>
      </c>
      <c r="P1207" s="9">
        <v>452035</v>
      </c>
      <c r="Q1207" s="9">
        <v>49</v>
      </c>
      <c r="R1207" s="7" t="s">
        <v>1632</v>
      </c>
      <c r="S1207" s="9">
        <v>191</v>
      </c>
      <c r="T1207" s="12">
        <v>641</v>
      </c>
      <c r="U1207" s="9">
        <v>0</v>
      </c>
      <c r="V1207">
        <f t="shared" si="0"/>
        <v>2010</v>
      </c>
      <c r="W1207">
        <f t="shared" si="1"/>
        <v>7</v>
      </c>
      <c r="X1207">
        <f t="shared" si="2"/>
        <v>30</v>
      </c>
      <c r="AJ1207" s="13"/>
      <c r="AK1207" s="14"/>
      <c r="AP1207" s="13"/>
      <c r="AQ1207" s="14"/>
      <c r="AT1207" t="e">
        <f>VLOOKUP(A1207,'Repeat TJ List'!A:A,1,FALSE)</f>
        <v>#N/A</v>
      </c>
    </row>
    <row r="1208" spans="1:46" ht="13">
      <c r="A1208" s="7" t="s">
        <v>2395</v>
      </c>
      <c r="B1208" s="78" t="str">
        <f t="shared" si="75"/>
        <v>Robbie</v>
      </c>
      <c r="C1208" s="78" t="str">
        <f t="shared" si="76"/>
        <v>Aviles</v>
      </c>
      <c r="D1208" s="78" t="str">
        <f t="shared" si="77"/>
        <v>avilero</v>
      </c>
      <c r="E1208" s="8">
        <v>40372</v>
      </c>
      <c r="F1208" s="9" t="s">
        <v>234</v>
      </c>
      <c r="G1208" s="9" t="s">
        <v>158</v>
      </c>
      <c r="H1208" s="26" t="s">
        <v>37</v>
      </c>
      <c r="I1208" s="9" t="s">
        <v>38</v>
      </c>
      <c r="J1208" s="26" t="s">
        <v>39</v>
      </c>
      <c r="K1208" s="9" t="s">
        <v>101</v>
      </c>
      <c r="L1208" s="9"/>
      <c r="M1208" s="9">
        <v>18</v>
      </c>
      <c r="N1208" s="11">
        <v>40733</v>
      </c>
      <c r="O1208" s="32">
        <f t="shared" si="78"/>
        <v>12</v>
      </c>
      <c r="P1208" s="9">
        <v>592125</v>
      </c>
      <c r="Q1208" s="9" t="s">
        <v>2396</v>
      </c>
      <c r="S1208" s="9">
        <v>0</v>
      </c>
      <c r="T1208" s="12">
        <v>0</v>
      </c>
      <c r="U1208" s="32">
        <v>1</v>
      </c>
      <c r="V1208">
        <f t="shared" si="0"/>
        <v>2010</v>
      </c>
      <c r="W1208">
        <f t="shared" si="1"/>
        <v>7</v>
      </c>
      <c r="X1208">
        <f t="shared" si="2"/>
        <v>13</v>
      </c>
      <c r="AJ1208" s="13"/>
      <c r="AK1208" s="14"/>
      <c r="AP1208" s="13"/>
      <c r="AQ1208" s="14"/>
      <c r="AT1208" t="e">
        <f>VLOOKUP(A1208,'Repeat TJ List'!A:A,1,FALSE)</f>
        <v>#N/A</v>
      </c>
    </row>
    <row r="1209" spans="1:46" ht="13">
      <c r="A1209" s="7" t="s">
        <v>2397</v>
      </c>
      <c r="B1209" s="78" t="str">
        <f t="shared" si="75"/>
        <v>Brett</v>
      </c>
      <c r="C1209" s="78" t="str">
        <f t="shared" si="76"/>
        <v>Cammons</v>
      </c>
      <c r="D1209" s="78" t="str">
        <f t="shared" si="77"/>
        <v>cammobr</v>
      </c>
      <c r="E1209" s="8">
        <v>40368</v>
      </c>
      <c r="F1209" s="9" t="s">
        <v>340</v>
      </c>
      <c r="G1209" s="9" t="s">
        <v>84</v>
      </c>
      <c r="H1209" s="9" t="s">
        <v>37</v>
      </c>
      <c r="I1209" s="9" t="s">
        <v>38</v>
      </c>
      <c r="J1209" s="9" t="s">
        <v>39</v>
      </c>
      <c r="K1209" s="9" t="s">
        <v>152</v>
      </c>
      <c r="L1209" s="9" t="s">
        <v>2398</v>
      </c>
      <c r="M1209" s="9">
        <v>24</v>
      </c>
      <c r="N1209" s="11">
        <v>40544</v>
      </c>
      <c r="O1209" s="32">
        <f t="shared" si="78"/>
        <v>6</v>
      </c>
      <c r="P1209" s="9">
        <v>518519</v>
      </c>
      <c r="Q1209" s="9" t="s">
        <v>2399</v>
      </c>
      <c r="R1209" s="7" t="s">
        <v>139</v>
      </c>
      <c r="S1209" s="9">
        <v>0</v>
      </c>
      <c r="T1209" s="12">
        <v>0</v>
      </c>
      <c r="U1209" s="32">
        <v>0</v>
      </c>
      <c r="V1209">
        <f t="shared" si="0"/>
        <v>2010</v>
      </c>
      <c r="W1209">
        <f t="shared" si="1"/>
        <v>7</v>
      </c>
      <c r="X1209">
        <f t="shared" si="2"/>
        <v>9</v>
      </c>
      <c r="AJ1209" s="13"/>
      <c r="AK1209" s="14"/>
      <c r="AP1209" s="13"/>
      <c r="AQ1209" s="14"/>
      <c r="AT1209" t="e">
        <f>VLOOKUP(A1209,'Repeat TJ List'!A:A,1,FALSE)</f>
        <v>#N/A</v>
      </c>
    </row>
    <row r="1210" spans="1:46" ht="13">
      <c r="A1210" s="7" t="s">
        <v>2400</v>
      </c>
      <c r="B1210" s="78" t="str">
        <f t="shared" si="75"/>
        <v>Kaleb</v>
      </c>
      <c r="C1210" s="78" t="str">
        <f t="shared" si="76"/>
        <v>Fleck</v>
      </c>
      <c r="D1210" s="78" t="str">
        <f t="shared" si="77"/>
        <v>fleckka</v>
      </c>
      <c r="E1210" s="8">
        <v>40360</v>
      </c>
      <c r="F1210" s="9" t="s">
        <v>323</v>
      </c>
      <c r="G1210" s="9" t="s">
        <v>63</v>
      </c>
      <c r="H1210" s="9" t="s">
        <v>37</v>
      </c>
      <c r="I1210" s="9" t="s">
        <v>38</v>
      </c>
      <c r="J1210" s="9" t="s">
        <v>39</v>
      </c>
      <c r="K1210" s="9" t="s">
        <v>110</v>
      </c>
      <c r="L1210" s="9" t="s">
        <v>1192</v>
      </c>
      <c r="M1210" s="9">
        <v>21</v>
      </c>
      <c r="N1210" s="11">
        <v>41074</v>
      </c>
      <c r="O1210" s="32">
        <f t="shared" si="78"/>
        <v>23</v>
      </c>
      <c r="P1210" s="9">
        <v>592310</v>
      </c>
      <c r="Q1210" s="9" t="s">
        <v>2401</v>
      </c>
      <c r="S1210" s="9">
        <v>0</v>
      </c>
      <c r="T1210" s="12">
        <v>0</v>
      </c>
      <c r="U1210" s="32">
        <v>1</v>
      </c>
      <c r="V1210">
        <f t="shared" si="0"/>
        <v>2010</v>
      </c>
      <c r="W1210">
        <f t="shared" si="1"/>
        <v>7</v>
      </c>
      <c r="X1210">
        <f t="shared" si="2"/>
        <v>1</v>
      </c>
      <c r="AJ1210" s="13"/>
      <c r="AK1210" s="14"/>
      <c r="AP1210" s="13"/>
      <c r="AQ1210" s="14"/>
      <c r="AT1210" t="e">
        <f>VLOOKUP(A1210,'Repeat TJ List'!A:A,1,FALSE)</f>
        <v>#N/A</v>
      </c>
    </row>
    <row r="1211" spans="1:46" ht="13">
      <c r="A1211" s="7" t="s">
        <v>2402</v>
      </c>
      <c r="B1211" s="78" t="str">
        <f t="shared" si="75"/>
        <v>Brian</v>
      </c>
      <c r="C1211" s="78" t="str">
        <f t="shared" si="76"/>
        <v>Pearl</v>
      </c>
      <c r="D1211" s="78" t="str">
        <f t="shared" si="77"/>
        <v>pearlbr</v>
      </c>
      <c r="E1211" s="8">
        <v>40360</v>
      </c>
      <c r="F1211" s="9" t="s">
        <v>187</v>
      </c>
      <c r="G1211" s="9" t="s">
        <v>115</v>
      </c>
      <c r="H1211" s="9" t="s">
        <v>37</v>
      </c>
      <c r="I1211" s="9" t="s">
        <v>38</v>
      </c>
      <c r="J1211" s="9" t="s">
        <v>39</v>
      </c>
      <c r="K1211" s="9" t="s">
        <v>74</v>
      </c>
      <c r="L1211" s="9" t="s">
        <v>74</v>
      </c>
      <c r="M1211" s="9">
        <v>22</v>
      </c>
      <c r="N1211" s="11">
        <v>40731</v>
      </c>
      <c r="O1211" s="32">
        <f t="shared" si="78"/>
        <v>12</v>
      </c>
      <c r="P1211" s="9">
        <v>572024</v>
      </c>
      <c r="Q1211" s="9" t="s">
        <v>2403</v>
      </c>
      <c r="S1211" s="9">
        <v>0</v>
      </c>
      <c r="T1211" s="12">
        <v>0</v>
      </c>
      <c r="U1211" s="32">
        <v>0</v>
      </c>
      <c r="V1211">
        <f t="shared" si="0"/>
        <v>2010</v>
      </c>
      <c r="W1211">
        <f t="shared" si="1"/>
        <v>7</v>
      </c>
      <c r="X1211">
        <f t="shared" si="2"/>
        <v>1</v>
      </c>
      <c r="AJ1211" s="13"/>
      <c r="AK1211" s="14"/>
      <c r="AP1211" s="13"/>
      <c r="AQ1211" s="14"/>
      <c r="AT1211" t="e">
        <f>VLOOKUP(A1211,'Repeat TJ List'!A:A,1,FALSE)</f>
        <v>#N/A</v>
      </c>
    </row>
    <row r="1212" spans="1:46" ht="13">
      <c r="A1212" s="7" t="s">
        <v>2404</v>
      </c>
      <c r="B1212" s="78" t="str">
        <f t="shared" si="75"/>
        <v>Tyler</v>
      </c>
      <c r="C1212" s="78" t="str">
        <f t="shared" si="76"/>
        <v>Henley</v>
      </c>
      <c r="D1212" s="78" t="str">
        <f t="shared" si="77"/>
        <v>henlety</v>
      </c>
      <c r="E1212" s="8">
        <v>40360</v>
      </c>
      <c r="F1212" s="9" t="s">
        <v>57</v>
      </c>
      <c r="G1212" s="9" t="s">
        <v>84</v>
      </c>
      <c r="H1212" s="32" t="s">
        <v>131</v>
      </c>
      <c r="I1212" s="9" t="s">
        <v>53</v>
      </c>
      <c r="J1212" s="26" t="s">
        <v>39</v>
      </c>
      <c r="K1212" s="9" t="s">
        <v>49</v>
      </c>
      <c r="L1212" s="9" t="s">
        <v>566</v>
      </c>
      <c r="M1212" s="9">
        <v>25</v>
      </c>
      <c r="N1212" s="11">
        <v>40642</v>
      </c>
      <c r="O1212" s="32">
        <f t="shared" si="78"/>
        <v>9</v>
      </c>
      <c r="P1212" s="9">
        <v>501966</v>
      </c>
      <c r="Q1212" s="9" t="s">
        <v>2405</v>
      </c>
      <c r="S1212" s="9">
        <v>0</v>
      </c>
      <c r="T1212" s="12">
        <v>0</v>
      </c>
      <c r="U1212" s="32">
        <v>0</v>
      </c>
      <c r="V1212">
        <f t="shared" si="0"/>
        <v>2010</v>
      </c>
      <c r="W1212">
        <f t="shared" si="1"/>
        <v>7</v>
      </c>
      <c r="X1212">
        <f t="shared" si="2"/>
        <v>1</v>
      </c>
      <c r="AJ1212" s="13"/>
      <c r="AK1212" s="14"/>
      <c r="AP1212" s="13"/>
      <c r="AQ1212" s="14"/>
      <c r="AT1212" t="e">
        <f>VLOOKUP(A1212,'Repeat TJ List'!A:A,1,FALSE)</f>
        <v>#N/A</v>
      </c>
    </row>
    <row r="1213" spans="1:46" ht="13">
      <c r="A1213" s="7" t="s">
        <v>2406</v>
      </c>
      <c r="B1213" s="78" t="str">
        <f t="shared" si="75"/>
        <v>James</v>
      </c>
      <c r="C1213" s="78" t="str">
        <f t="shared" si="76"/>
        <v>Parr</v>
      </c>
      <c r="D1213" s="78" t="str">
        <f t="shared" si="77"/>
        <v>parrja</v>
      </c>
      <c r="E1213" s="8">
        <v>40333</v>
      </c>
      <c r="F1213" s="9" t="s">
        <v>340</v>
      </c>
      <c r="G1213" s="9" t="s">
        <v>95</v>
      </c>
      <c r="H1213" s="9" t="s">
        <v>37</v>
      </c>
      <c r="I1213" s="9" t="s">
        <v>38</v>
      </c>
      <c r="J1213" s="9" t="s">
        <v>39</v>
      </c>
      <c r="K1213" s="9" t="s">
        <v>1389</v>
      </c>
      <c r="L1213" s="9"/>
      <c r="M1213" s="9">
        <v>24</v>
      </c>
      <c r="N1213" s="11"/>
      <c r="O1213" s="32" t="str">
        <f t="shared" si="78"/>
        <v/>
      </c>
      <c r="P1213" s="9">
        <v>444970</v>
      </c>
      <c r="Q1213" s="9">
        <v>7734</v>
      </c>
      <c r="R1213" s="7" t="s">
        <v>139</v>
      </c>
      <c r="S1213" s="9">
        <v>0</v>
      </c>
      <c r="T1213" s="12">
        <v>0</v>
      </c>
      <c r="U1213" s="32">
        <v>0</v>
      </c>
      <c r="V1213">
        <f t="shared" si="0"/>
        <v>2010</v>
      </c>
      <c r="W1213">
        <f t="shared" si="1"/>
        <v>6</v>
      </c>
      <c r="X1213">
        <f t="shared" si="2"/>
        <v>4</v>
      </c>
      <c r="AJ1213" s="13"/>
      <c r="AK1213" s="14"/>
      <c r="AP1213" s="13"/>
      <c r="AQ1213" s="14"/>
      <c r="AT1213" t="e">
        <f>VLOOKUP(A1213,'Repeat TJ List'!A:A,1,FALSE)</f>
        <v>#N/A</v>
      </c>
    </row>
    <row r="1214" spans="1:46" ht="13">
      <c r="A1214" s="7" t="s">
        <v>2407</v>
      </c>
      <c r="B1214" s="78" t="str">
        <f t="shared" si="75"/>
        <v>Donnie</v>
      </c>
      <c r="C1214" s="78" t="str">
        <f t="shared" si="76"/>
        <v>Veal</v>
      </c>
      <c r="D1214" s="78" t="str">
        <f t="shared" si="77"/>
        <v>vealdo</v>
      </c>
      <c r="E1214" s="8">
        <v>40333</v>
      </c>
      <c r="F1214" s="9" t="s">
        <v>176</v>
      </c>
      <c r="G1214" s="9" t="s">
        <v>95</v>
      </c>
      <c r="H1214" s="26" t="s">
        <v>37</v>
      </c>
      <c r="I1214" s="9" t="s">
        <v>53</v>
      </c>
      <c r="J1214" s="26" t="s">
        <v>39</v>
      </c>
      <c r="K1214" s="9" t="s">
        <v>220</v>
      </c>
      <c r="L1214" s="9" t="s">
        <v>2408</v>
      </c>
      <c r="M1214" s="9">
        <v>25</v>
      </c>
      <c r="N1214" s="11">
        <v>40715</v>
      </c>
      <c r="O1214" s="32">
        <f t="shared" si="78"/>
        <v>13</v>
      </c>
      <c r="P1214" s="9">
        <v>453264</v>
      </c>
      <c r="Q1214" s="9">
        <v>4741</v>
      </c>
      <c r="S1214" s="9">
        <v>86</v>
      </c>
      <c r="T1214" s="12">
        <v>52.667000000000002</v>
      </c>
      <c r="U1214" s="9">
        <v>0</v>
      </c>
      <c r="V1214">
        <f t="shared" si="0"/>
        <v>2010</v>
      </c>
      <c r="W1214">
        <f t="shared" si="1"/>
        <v>6</v>
      </c>
      <c r="X1214">
        <f t="shared" si="2"/>
        <v>4</v>
      </c>
      <c r="AJ1214" s="13"/>
      <c r="AK1214" s="14"/>
      <c r="AP1214" s="13"/>
      <c r="AQ1214" s="14"/>
      <c r="AT1214" t="e">
        <f>VLOOKUP(A1214,'Repeat TJ List'!A:A,1,FALSE)</f>
        <v>#N/A</v>
      </c>
    </row>
    <row r="1215" spans="1:46" ht="13">
      <c r="A1215" s="7" t="s">
        <v>2409</v>
      </c>
      <c r="B1215" s="78" t="str">
        <f t="shared" si="75"/>
        <v>Dustin</v>
      </c>
      <c r="C1215" s="78" t="str">
        <f t="shared" si="76"/>
        <v>Antolin</v>
      </c>
      <c r="D1215" s="78" t="str">
        <f t="shared" si="77"/>
        <v>antoldu</v>
      </c>
      <c r="E1215" s="8">
        <v>40330</v>
      </c>
      <c r="F1215" s="9" t="s">
        <v>114</v>
      </c>
      <c r="G1215" s="9" t="s">
        <v>115</v>
      </c>
      <c r="H1215" s="9" t="s">
        <v>37</v>
      </c>
      <c r="I1215" s="9" t="s">
        <v>38</v>
      </c>
      <c r="J1215" s="9" t="s">
        <v>39</v>
      </c>
      <c r="K1215" s="9" t="s">
        <v>138</v>
      </c>
      <c r="L1215" s="9"/>
      <c r="M1215" s="9">
        <v>20</v>
      </c>
      <c r="N1215" s="11">
        <v>40716</v>
      </c>
      <c r="O1215" s="32">
        <f t="shared" si="78"/>
        <v>13</v>
      </c>
      <c r="P1215" s="9">
        <v>542884</v>
      </c>
      <c r="Q1215" s="9">
        <v>7119</v>
      </c>
      <c r="R1215" s="7"/>
      <c r="S1215" s="9">
        <v>1</v>
      </c>
      <c r="T1215" s="12">
        <v>2</v>
      </c>
      <c r="U1215" s="32">
        <v>1</v>
      </c>
      <c r="V1215">
        <f t="shared" si="0"/>
        <v>2010</v>
      </c>
      <c r="W1215">
        <f t="shared" si="1"/>
        <v>6</v>
      </c>
      <c r="X1215">
        <f t="shared" si="2"/>
        <v>1</v>
      </c>
      <c r="AJ1215" s="13"/>
      <c r="AK1215" s="14"/>
      <c r="AP1215" s="13"/>
      <c r="AQ1215" s="14"/>
      <c r="AT1215" t="e">
        <f>VLOOKUP(A1215,'Repeat TJ List'!A:A,1,FALSE)</f>
        <v>#N/A</v>
      </c>
    </row>
    <row r="1216" spans="1:46" ht="13">
      <c r="A1216" s="7" t="s">
        <v>2410</v>
      </c>
      <c r="B1216" s="78" t="str">
        <f t="shared" si="75"/>
        <v>Zach</v>
      </c>
      <c r="C1216" s="78" t="str">
        <f t="shared" si="76"/>
        <v>Miner</v>
      </c>
      <c r="D1216" s="78" t="str">
        <f t="shared" si="77"/>
        <v>minerza</v>
      </c>
      <c r="E1216" s="8">
        <v>40326</v>
      </c>
      <c r="F1216" s="9" t="s">
        <v>87</v>
      </c>
      <c r="G1216" s="9" t="s">
        <v>36</v>
      </c>
      <c r="H1216" s="26" t="s">
        <v>37</v>
      </c>
      <c r="I1216" s="9" t="s">
        <v>38</v>
      </c>
      <c r="J1216" s="26" t="s">
        <v>39</v>
      </c>
      <c r="K1216" s="9" t="s">
        <v>58</v>
      </c>
      <c r="L1216" s="9"/>
      <c r="M1216" s="9">
        <v>28</v>
      </c>
      <c r="N1216" s="11">
        <v>41489</v>
      </c>
      <c r="O1216" s="32">
        <f t="shared" si="78"/>
        <v>38</v>
      </c>
      <c r="P1216" s="9">
        <v>435261</v>
      </c>
      <c r="Q1216" s="9">
        <v>3193</v>
      </c>
      <c r="R1216" s="7" t="s">
        <v>2078</v>
      </c>
      <c r="S1216" s="9">
        <v>16</v>
      </c>
      <c r="T1216" s="12">
        <v>28.667000000000002</v>
      </c>
      <c r="U1216" s="32">
        <v>0</v>
      </c>
      <c r="V1216">
        <f t="shared" si="0"/>
        <v>2010</v>
      </c>
      <c r="W1216">
        <f t="shared" si="1"/>
        <v>5</v>
      </c>
      <c r="X1216">
        <f t="shared" si="2"/>
        <v>28</v>
      </c>
      <c r="AJ1216" s="13"/>
      <c r="AK1216" s="14"/>
      <c r="AP1216" s="13"/>
      <c r="AQ1216" s="14"/>
      <c r="AT1216" t="e">
        <f>VLOOKUP(A1216,'Repeat TJ List'!A:A,1,FALSE)</f>
        <v>#N/A</v>
      </c>
    </row>
    <row r="1217" spans="1:46" ht="13">
      <c r="A1217" s="7" t="s">
        <v>2411</v>
      </c>
      <c r="B1217" s="78" t="str">
        <f t="shared" si="75"/>
        <v>Arnold</v>
      </c>
      <c r="C1217" s="78" t="str">
        <f t="shared" si="76"/>
        <v>Leon</v>
      </c>
      <c r="D1217" s="78" t="str">
        <f t="shared" si="77"/>
        <v>leonar</v>
      </c>
      <c r="E1217" s="8">
        <v>40324</v>
      </c>
      <c r="F1217" s="9" t="s">
        <v>178</v>
      </c>
      <c r="G1217" s="9" t="s">
        <v>84</v>
      </c>
      <c r="H1217" s="26" t="s">
        <v>37</v>
      </c>
      <c r="I1217" s="9" t="s">
        <v>38</v>
      </c>
      <c r="J1217" s="32" t="s">
        <v>82</v>
      </c>
      <c r="K1217" s="26"/>
      <c r="L1217" s="26"/>
      <c r="M1217" s="9">
        <v>21</v>
      </c>
      <c r="N1217" s="11">
        <v>41048</v>
      </c>
      <c r="O1217" s="32">
        <f t="shared" si="78"/>
        <v>24</v>
      </c>
      <c r="P1217" s="9">
        <v>504186</v>
      </c>
      <c r="Q1217" s="9">
        <v>5595</v>
      </c>
      <c r="S1217" s="9">
        <v>21</v>
      </c>
      <c r="T1217" s="12">
        <v>29</v>
      </c>
      <c r="U1217" s="32">
        <v>1</v>
      </c>
      <c r="V1217">
        <f t="shared" si="0"/>
        <v>2010</v>
      </c>
      <c r="W1217">
        <f t="shared" si="1"/>
        <v>5</v>
      </c>
      <c r="X1217">
        <f t="shared" si="2"/>
        <v>26</v>
      </c>
      <c r="AJ1217" s="13"/>
      <c r="AK1217" s="14"/>
      <c r="AP1217" s="13"/>
      <c r="AQ1217" s="14"/>
      <c r="AT1217" t="e">
        <f>VLOOKUP(A1217,'Repeat TJ List'!A:A,1,FALSE)</f>
        <v>#N/A</v>
      </c>
    </row>
    <row r="1218" spans="1:46" ht="13">
      <c r="A1218" s="7" t="s">
        <v>2412</v>
      </c>
      <c r="B1218" s="78" t="str">
        <f t="shared" si="75"/>
        <v>Chris</v>
      </c>
      <c r="C1218" s="78" t="str">
        <f t="shared" si="76"/>
        <v>Coste</v>
      </c>
      <c r="D1218" s="78" t="str">
        <f t="shared" si="77"/>
        <v>costech</v>
      </c>
      <c r="E1218" s="8">
        <v>40323</v>
      </c>
      <c r="F1218" s="9" t="s">
        <v>124</v>
      </c>
      <c r="G1218" s="9" t="s">
        <v>36</v>
      </c>
      <c r="H1218" s="32" t="s">
        <v>330</v>
      </c>
      <c r="I1218" s="9" t="s">
        <v>38</v>
      </c>
      <c r="J1218" s="26" t="s">
        <v>39</v>
      </c>
      <c r="K1218" s="9" t="s">
        <v>2413</v>
      </c>
      <c r="L1218" s="9" t="s">
        <v>180</v>
      </c>
      <c r="M1218" s="9">
        <v>37</v>
      </c>
      <c r="N1218" s="26"/>
      <c r="O1218" s="32" t="str">
        <f t="shared" si="78"/>
        <v/>
      </c>
      <c r="P1218" s="9">
        <v>400120</v>
      </c>
      <c r="Q1218" s="9">
        <v>7243</v>
      </c>
      <c r="R1218" s="7" t="s">
        <v>1644</v>
      </c>
      <c r="S1218" s="9">
        <v>0</v>
      </c>
      <c r="T1218" s="40">
        <v>0</v>
      </c>
      <c r="U1218" s="32">
        <v>0</v>
      </c>
      <c r="V1218">
        <f t="shared" si="0"/>
        <v>2010</v>
      </c>
      <c r="W1218">
        <f t="shared" si="1"/>
        <v>5</v>
      </c>
      <c r="X1218">
        <f t="shared" si="2"/>
        <v>25</v>
      </c>
      <c r="AJ1218" s="13"/>
      <c r="AK1218" s="14"/>
      <c r="AP1218" s="13"/>
      <c r="AQ1218" s="14"/>
      <c r="AT1218" t="e">
        <f>VLOOKUP(A1218,'Repeat TJ List'!A:A,1,FALSE)</f>
        <v>#N/A</v>
      </c>
    </row>
    <row r="1219" spans="1:46" ht="13">
      <c r="A1219" s="7" t="s">
        <v>2414</v>
      </c>
      <c r="B1219" s="78" t="str">
        <f t="shared" ref="B1219:B1282" si="79">LEFT(A1219,SEARCH(" ",A1219,1)-1)</f>
        <v>Justin</v>
      </c>
      <c r="C1219" s="78" t="str">
        <f t="shared" ref="C1219:C1282" si="80">MID(A1219,SEARCH(" ",A1219,1)+1,LEN(A1219))</f>
        <v>Lehr</v>
      </c>
      <c r="D1219" s="78" t="str">
        <f t="shared" ref="D1219:D1282" si="81">LEFT(LOWER((C1219)),5)&amp;LEFT(LOWER(B1219),2)</f>
        <v>lehrju</v>
      </c>
      <c r="E1219" s="8">
        <v>40319</v>
      </c>
      <c r="F1219" s="9" t="s">
        <v>187</v>
      </c>
      <c r="G1219" s="9" t="s">
        <v>95</v>
      </c>
      <c r="H1219" s="26" t="s">
        <v>37</v>
      </c>
      <c r="I1219" s="9" t="s">
        <v>38</v>
      </c>
      <c r="J1219" s="26" t="s">
        <v>39</v>
      </c>
      <c r="K1219" s="9" t="s">
        <v>45</v>
      </c>
      <c r="L1219" s="9" t="s">
        <v>2415</v>
      </c>
      <c r="M1219" s="9">
        <v>32</v>
      </c>
      <c r="N1219" s="11">
        <v>40687</v>
      </c>
      <c r="O1219" s="32">
        <f t="shared" si="78"/>
        <v>12</v>
      </c>
      <c r="P1219" s="9">
        <v>430680</v>
      </c>
      <c r="Q1219" s="9">
        <v>2163</v>
      </c>
      <c r="S1219" s="9">
        <v>0</v>
      </c>
      <c r="T1219" s="12">
        <v>0</v>
      </c>
      <c r="U1219" s="32">
        <v>0</v>
      </c>
      <c r="V1219">
        <f t="shared" si="0"/>
        <v>2010</v>
      </c>
      <c r="W1219">
        <f t="shared" si="1"/>
        <v>5</v>
      </c>
      <c r="X1219">
        <f t="shared" si="2"/>
        <v>21</v>
      </c>
      <c r="AJ1219" s="13"/>
      <c r="AK1219" s="14"/>
      <c r="AP1219" s="13"/>
      <c r="AQ1219" s="14"/>
      <c r="AT1219" t="e">
        <f>VLOOKUP(A1219,'Repeat TJ List'!A:A,1,FALSE)</f>
        <v>#N/A</v>
      </c>
    </row>
    <row r="1220" spans="1:46" ht="13">
      <c r="A1220" s="7" t="s">
        <v>2416</v>
      </c>
      <c r="B1220" s="78" t="str">
        <f t="shared" si="79"/>
        <v>Steven</v>
      </c>
      <c r="C1220" s="78" t="str">
        <f t="shared" si="80"/>
        <v>Matz</v>
      </c>
      <c r="D1220" s="78" t="str">
        <f t="shared" si="81"/>
        <v>matzst</v>
      </c>
      <c r="E1220" s="8">
        <v>40316</v>
      </c>
      <c r="F1220" s="9" t="s">
        <v>70</v>
      </c>
      <c r="G1220" s="9" t="s">
        <v>158</v>
      </c>
      <c r="H1220" s="26" t="s">
        <v>37</v>
      </c>
      <c r="I1220" s="9" t="s">
        <v>53</v>
      </c>
      <c r="J1220" s="26" t="s">
        <v>39</v>
      </c>
      <c r="K1220" s="9" t="s">
        <v>101</v>
      </c>
      <c r="L1220" s="9"/>
      <c r="M1220" s="9">
        <v>19</v>
      </c>
      <c r="N1220" s="11">
        <v>41080</v>
      </c>
      <c r="O1220" s="32">
        <f t="shared" si="78"/>
        <v>25</v>
      </c>
      <c r="P1220" s="9">
        <v>571927</v>
      </c>
      <c r="Q1220" s="9">
        <v>13361</v>
      </c>
      <c r="R1220" s="7" t="s">
        <v>71</v>
      </c>
      <c r="S1220" s="9">
        <v>41</v>
      </c>
      <c r="T1220" s="12">
        <v>234.667</v>
      </c>
      <c r="U1220" s="32">
        <v>1</v>
      </c>
      <c r="V1220">
        <f t="shared" si="0"/>
        <v>2010</v>
      </c>
      <c r="W1220">
        <f t="shared" si="1"/>
        <v>5</v>
      </c>
      <c r="X1220">
        <f t="shared" si="2"/>
        <v>18</v>
      </c>
      <c r="AJ1220" s="13"/>
      <c r="AK1220" s="14"/>
      <c r="AP1220" s="13"/>
      <c r="AQ1220" s="14"/>
      <c r="AT1220" t="e">
        <f>VLOOKUP(A1220,'Repeat TJ List'!A:A,1,FALSE)</f>
        <v>#N/A</v>
      </c>
    </row>
    <row r="1221" spans="1:46" ht="13">
      <c r="A1221" s="7" t="s">
        <v>2417</v>
      </c>
      <c r="B1221" s="78" t="str">
        <f t="shared" si="79"/>
        <v>Luis</v>
      </c>
      <c r="C1221" s="78" t="str">
        <f t="shared" si="80"/>
        <v>Lebron</v>
      </c>
      <c r="D1221" s="78" t="str">
        <f t="shared" si="81"/>
        <v>lebrolu</v>
      </c>
      <c r="E1221" s="8">
        <v>40309</v>
      </c>
      <c r="F1221" s="9" t="s">
        <v>52</v>
      </c>
      <c r="G1221" s="9" t="s">
        <v>84</v>
      </c>
      <c r="H1221" s="26" t="s">
        <v>37</v>
      </c>
      <c r="I1221" s="9" t="s">
        <v>38</v>
      </c>
      <c r="J1221" s="32" t="s">
        <v>108</v>
      </c>
      <c r="K1221" s="26"/>
      <c r="L1221" s="26"/>
      <c r="M1221" s="9">
        <v>25</v>
      </c>
      <c r="N1221" s="11"/>
      <c r="O1221" s="32" t="str">
        <f t="shared" si="78"/>
        <v/>
      </c>
      <c r="P1221" s="9">
        <v>489759</v>
      </c>
      <c r="Q1221" s="9" t="s">
        <v>2418</v>
      </c>
      <c r="S1221" s="9">
        <v>0</v>
      </c>
      <c r="T1221" s="12">
        <v>0</v>
      </c>
      <c r="U1221" s="9">
        <v>0</v>
      </c>
      <c r="V1221">
        <f t="shared" si="0"/>
        <v>2010</v>
      </c>
      <c r="W1221">
        <f t="shared" si="1"/>
        <v>5</v>
      </c>
      <c r="X1221">
        <f t="shared" si="2"/>
        <v>11</v>
      </c>
      <c r="AJ1221" s="13"/>
      <c r="AK1221" s="14"/>
      <c r="AP1221" s="13"/>
      <c r="AQ1221" s="14"/>
      <c r="AT1221" t="e">
        <f>VLOOKUP(A1221,'Repeat TJ List'!A:A,1,FALSE)</f>
        <v>#N/A</v>
      </c>
    </row>
    <row r="1222" spans="1:46" ht="13">
      <c r="A1222" s="7" t="s">
        <v>2419</v>
      </c>
      <c r="B1222" s="78" t="str">
        <f t="shared" si="79"/>
        <v>Layne</v>
      </c>
      <c r="C1222" s="78" t="str">
        <f t="shared" si="80"/>
        <v>Somsen</v>
      </c>
      <c r="D1222" s="78" t="str">
        <f t="shared" si="81"/>
        <v>somsela</v>
      </c>
      <c r="E1222" s="8">
        <v>40299</v>
      </c>
      <c r="F1222" s="9" t="s">
        <v>187</v>
      </c>
      <c r="G1222" s="9" t="s">
        <v>63</v>
      </c>
      <c r="H1222" s="9" t="s">
        <v>37</v>
      </c>
      <c r="I1222" s="9" t="s">
        <v>38</v>
      </c>
      <c r="J1222" s="9" t="s">
        <v>39</v>
      </c>
      <c r="K1222" s="9" t="s">
        <v>2420</v>
      </c>
      <c r="L1222" s="9" t="s">
        <v>2421</v>
      </c>
      <c r="M1222" s="9">
        <v>21</v>
      </c>
      <c r="N1222" s="11">
        <v>41447</v>
      </c>
      <c r="O1222" s="32">
        <f t="shared" si="78"/>
        <v>38</v>
      </c>
      <c r="P1222" s="9">
        <v>643550</v>
      </c>
      <c r="Q1222" s="9">
        <v>15301</v>
      </c>
      <c r="R1222" s="7" t="s">
        <v>60</v>
      </c>
      <c r="S1222" s="9">
        <v>2</v>
      </c>
      <c r="T1222" s="12">
        <v>2.3330000000000002</v>
      </c>
      <c r="U1222" s="32">
        <v>1</v>
      </c>
      <c r="V1222">
        <f t="shared" si="0"/>
        <v>2010</v>
      </c>
      <c r="W1222">
        <f t="shared" si="1"/>
        <v>5</v>
      </c>
      <c r="X1222">
        <f t="shared" si="2"/>
        <v>1</v>
      </c>
      <c r="AJ1222" s="13"/>
      <c r="AK1222" s="14"/>
      <c r="AP1222" s="13"/>
      <c r="AQ1222" s="14"/>
      <c r="AT1222" t="e">
        <f>VLOOKUP(A1222,'Repeat TJ List'!A:A,1,FALSE)</f>
        <v>#N/A</v>
      </c>
    </row>
    <row r="1223" spans="1:46" ht="13">
      <c r="A1223" s="7" t="s">
        <v>2422</v>
      </c>
      <c r="B1223" s="78" t="str">
        <f t="shared" si="79"/>
        <v>Jack</v>
      </c>
      <c r="C1223" s="78" t="str">
        <f t="shared" si="80"/>
        <v>Egbert</v>
      </c>
      <c r="D1223" s="78" t="str">
        <f t="shared" si="81"/>
        <v>egberja</v>
      </c>
      <c r="E1223" s="8">
        <v>40296</v>
      </c>
      <c r="F1223" s="9" t="s">
        <v>62</v>
      </c>
      <c r="G1223" s="9" t="s">
        <v>95</v>
      </c>
      <c r="H1223" s="9" t="s">
        <v>37</v>
      </c>
      <c r="I1223" s="9" t="s">
        <v>38</v>
      </c>
      <c r="J1223" s="9" t="s">
        <v>39</v>
      </c>
      <c r="K1223" s="9" t="s">
        <v>277</v>
      </c>
      <c r="L1223" s="9" t="s">
        <v>2423</v>
      </c>
      <c r="M1223" s="9">
        <v>27</v>
      </c>
      <c r="N1223" s="11">
        <v>40717</v>
      </c>
      <c r="O1223" s="32">
        <f t="shared" si="78"/>
        <v>14</v>
      </c>
      <c r="P1223" s="9">
        <v>455090</v>
      </c>
      <c r="Q1223" s="9">
        <v>7487</v>
      </c>
      <c r="S1223" s="9">
        <v>1</v>
      </c>
      <c r="T1223" s="12">
        <v>0.66700000000000004</v>
      </c>
      <c r="U1223" s="32">
        <v>0</v>
      </c>
      <c r="V1223">
        <f t="shared" si="0"/>
        <v>2010</v>
      </c>
      <c r="W1223">
        <f t="shared" si="1"/>
        <v>4</v>
      </c>
      <c r="X1223">
        <f t="shared" si="2"/>
        <v>28</v>
      </c>
      <c r="AJ1223" s="13"/>
      <c r="AK1223" s="14"/>
      <c r="AP1223" s="13"/>
      <c r="AQ1223" s="14"/>
      <c r="AT1223" t="e">
        <f>VLOOKUP(A1223,'Repeat TJ List'!A:A,1,FALSE)</f>
        <v>#N/A</v>
      </c>
    </row>
    <row r="1224" spans="1:46" ht="13">
      <c r="A1224" s="7" t="s">
        <v>2424</v>
      </c>
      <c r="B1224" s="78" t="str">
        <f t="shared" si="79"/>
        <v>Christian</v>
      </c>
      <c r="C1224" s="78" t="str">
        <f t="shared" si="80"/>
        <v>Garcia</v>
      </c>
      <c r="D1224" s="78" t="str">
        <f t="shared" si="81"/>
        <v>garcich</v>
      </c>
      <c r="E1224" s="8">
        <v>40288</v>
      </c>
      <c r="F1224" s="9" t="s">
        <v>107</v>
      </c>
      <c r="G1224" s="9" t="s">
        <v>84</v>
      </c>
      <c r="H1224" s="26" t="s">
        <v>37</v>
      </c>
      <c r="I1224" s="9" t="s">
        <v>38</v>
      </c>
      <c r="J1224" s="26" t="s">
        <v>39</v>
      </c>
      <c r="K1224" s="9" t="s">
        <v>58</v>
      </c>
      <c r="L1224" s="9"/>
      <c r="M1224" s="9">
        <v>25</v>
      </c>
      <c r="N1224" s="11">
        <v>40790</v>
      </c>
      <c r="O1224" s="32">
        <f t="shared" si="78"/>
        <v>17</v>
      </c>
      <c r="P1224" s="9">
        <v>451600</v>
      </c>
      <c r="Q1224" s="9">
        <v>4067</v>
      </c>
      <c r="S1224" s="9">
        <v>13</v>
      </c>
      <c r="T1224" s="12">
        <v>12.667</v>
      </c>
      <c r="U1224" s="32">
        <v>0</v>
      </c>
      <c r="V1224">
        <f t="shared" si="0"/>
        <v>2010</v>
      </c>
      <c r="W1224">
        <f t="shared" si="1"/>
        <v>4</v>
      </c>
      <c r="X1224">
        <f t="shared" si="2"/>
        <v>20</v>
      </c>
      <c r="AJ1224" s="13"/>
      <c r="AK1224" s="14"/>
      <c r="AP1224" s="13"/>
      <c r="AQ1224" s="14"/>
      <c r="AT1224" t="str">
        <f>VLOOKUP(A1224,'Repeat TJ List'!A:A,1,FALSE)</f>
        <v>Christian Garcia</v>
      </c>
    </row>
    <row r="1225" spans="1:46" ht="13">
      <c r="A1225" s="7" t="s">
        <v>2425</v>
      </c>
      <c r="B1225" s="78" t="str">
        <f t="shared" si="79"/>
        <v>Mike</v>
      </c>
      <c r="C1225" s="78" t="str">
        <f t="shared" si="80"/>
        <v>Nesseth</v>
      </c>
      <c r="D1225" s="78" t="str">
        <f t="shared" si="81"/>
        <v>nessemi</v>
      </c>
      <c r="E1225" s="8">
        <v>40283</v>
      </c>
      <c r="F1225" s="9" t="s">
        <v>124</v>
      </c>
      <c r="G1225" s="9" t="s">
        <v>63</v>
      </c>
      <c r="H1225" s="9" t="s">
        <v>37</v>
      </c>
      <c r="I1225" s="9" t="s">
        <v>38</v>
      </c>
      <c r="J1225" s="9" t="s">
        <v>39</v>
      </c>
      <c r="K1225" s="9" t="s">
        <v>179</v>
      </c>
      <c r="L1225" s="9" t="s">
        <v>207</v>
      </c>
      <c r="M1225" s="9">
        <v>22</v>
      </c>
      <c r="N1225" s="11">
        <v>40712</v>
      </c>
      <c r="O1225" s="32">
        <f t="shared" si="78"/>
        <v>14</v>
      </c>
      <c r="P1225" s="9">
        <v>571988</v>
      </c>
      <c r="Q1225" s="9" t="s">
        <v>2426</v>
      </c>
      <c r="R1225" s="7"/>
      <c r="S1225" s="9">
        <v>0</v>
      </c>
      <c r="T1225" s="12">
        <v>0</v>
      </c>
      <c r="U1225" s="9">
        <v>0</v>
      </c>
      <c r="V1225">
        <f t="shared" si="0"/>
        <v>2010</v>
      </c>
      <c r="W1225">
        <f t="shared" si="1"/>
        <v>4</v>
      </c>
      <c r="X1225">
        <f t="shared" si="2"/>
        <v>15</v>
      </c>
      <c r="AJ1225" s="13"/>
      <c r="AK1225" s="14"/>
      <c r="AP1225" s="13"/>
      <c r="AQ1225" s="14"/>
      <c r="AT1225" t="e">
        <f>VLOOKUP(A1225,'Repeat TJ List'!A:A,1,FALSE)</f>
        <v>#N/A</v>
      </c>
    </row>
    <row r="1226" spans="1:46" ht="13">
      <c r="A1226" s="7" t="s">
        <v>2356</v>
      </c>
      <c r="B1226" s="78" t="str">
        <f t="shared" si="79"/>
        <v>Adam</v>
      </c>
      <c r="C1226" s="78" t="str">
        <f t="shared" si="80"/>
        <v>Choplick</v>
      </c>
      <c r="D1226" s="78" t="str">
        <f t="shared" si="81"/>
        <v>choplad</v>
      </c>
      <c r="E1226" s="8">
        <v>40280</v>
      </c>
      <c r="F1226" s="9" t="s">
        <v>211</v>
      </c>
      <c r="G1226" s="9" t="s">
        <v>158</v>
      </c>
      <c r="H1226" s="9" t="s">
        <v>37</v>
      </c>
      <c r="I1226" s="9" t="s">
        <v>53</v>
      </c>
      <c r="J1226" s="9" t="s">
        <v>39</v>
      </c>
      <c r="K1226" s="9" t="s">
        <v>40</v>
      </c>
      <c r="L1226" s="9" t="s">
        <v>122</v>
      </c>
      <c r="M1226" s="9">
        <v>17</v>
      </c>
      <c r="N1226" s="11"/>
      <c r="O1226" s="32" t="str">
        <f t="shared" si="78"/>
        <v/>
      </c>
      <c r="P1226" s="9">
        <v>605179</v>
      </c>
      <c r="Q1226" s="9" t="s">
        <v>2357</v>
      </c>
      <c r="R1226" s="7"/>
      <c r="S1226" s="9">
        <v>0</v>
      </c>
      <c r="T1226" s="12">
        <v>0</v>
      </c>
      <c r="U1226" s="32">
        <v>0</v>
      </c>
      <c r="V1226">
        <f t="shared" si="0"/>
        <v>2010</v>
      </c>
      <c r="W1226">
        <f t="shared" si="1"/>
        <v>4</v>
      </c>
      <c r="X1226">
        <f t="shared" si="2"/>
        <v>12</v>
      </c>
      <c r="AJ1226" s="13"/>
      <c r="AK1226" s="14"/>
      <c r="AP1226" s="13"/>
      <c r="AQ1226" s="14"/>
      <c r="AT1226" t="str">
        <f>VLOOKUP(A1226,'Repeat TJ List'!A:A,1,FALSE)</f>
        <v>Adam Choplick</v>
      </c>
    </row>
    <row r="1227" spans="1:46" ht="13">
      <c r="A1227" s="7" t="s">
        <v>770</v>
      </c>
      <c r="B1227" s="78" t="str">
        <f t="shared" si="79"/>
        <v>Rob</v>
      </c>
      <c r="C1227" s="78" t="str">
        <f t="shared" si="80"/>
        <v>Wooten</v>
      </c>
      <c r="D1227" s="78" t="str">
        <f t="shared" si="81"/>
        <v>wootero</v>
      </c>
      <c r="E1227" s="8">
        <v>40276</v>
      </c>
      <c r="F1227" s="9" t="s">
        <v>127</v>
      </c>
      <c r="G1227" s="9" t="s">
        <v>84</v>
      </c>
      <c r="H1227" s="9" t="s">
        <v>37</v>
      </c>
      <c r="I1227" s="9" t="s">
        <v>38</v>
      </c>
      <c r="J1227" s="9" t="s">
        <v>39</v>
      </c>
      <c r="K1227" s="9" t="s">
        <v>152</v>
      </c>
      <c r="L1227" s="9" t="s">
        <v>152</v>
      </c>
      <c r="M1227" s="9">
        <v>24</v>
      </c>
      <c r="N1227" s="11">
        <v>40682</v>
      </c>
      <c r="O1227" s="32">
        <f t="shared" si="78"/>
        <v>13</v>
      </c>
      <c r="P1227" s="9">
        <v>543942</v>
      </c>
      <c r="Q1227" s="9">
        <v>8532</v>
      </c>
      <c r="R1227" s="7"/>
      <c r="S1227" s="9">
        <v>71</v>
      </c>
      <c r="T1227" s="12">
        <v>68</v>
      </c>
      <c r="U1227" s="9">
        <v>0</v>
      </c>
      <c r="V1227">
        <f t="shared" si="0"/>
        <v>2010</v>
      </c>
      <c r="W1227">
        <f t="shared" si="1"/>
        <v>4</v>
      </c>
      <c r="X1227">
        <f t="shared" si="2"/>
        <v>8</v>
      </c>
      <c r="AJ1227" s="13"/>
      <c r="AK1227" s="14"/>
      <c r="AP1227" s="13"/>
      <c r="AQ1227" s="14"/>
      <c r="AT1227" t="str">
        <f>VLOOKUP(A1227,'Repeat TJ List'!A:A,1,FALSE)</f>
        <v>Rob Wooten</v>
      </c>
    </row>
    <row r="1228" spans="1:46" ht="13">
      <c r="A1228" s="7" t="s">
        <v>2427</v>
      </c>
      <c r="B1228" s="78" t="str">
        <f t="shared" si="79"/>
        <v>Junichi</v>
      </c>
      <c r="C1228" s="78" t="str">
        <f t="shared" si="80"/>
        <v>Tazawa</v>
      </c>
      <c r="D1228" s="78" t="str">
        <f t="shared" si="81"/>
        <v>tazawju</v>
      </c>
      <c r="E1228" s="8">
        <v>40274</v>
      </c>
      <c r="F1228" s="9" t="s">
        <v>67</v>
      </c>
      <c r="G1228" s="9" t="s">
        <v>36</v>
      </c>
      <c r="H1228" s="26" t="s">
        <v>37</v>
      </c>
      <c r="I1228" s="9" t="s">
        <v>38</v>
      </c>
      <c r="J1228" s="32" t="s">
        <v>384</v>
      </c>
      <c r="K1228" s="26"/>
      <c r="L1228" s="26"/>
      <c r="M1228" s="9">
        <v>24</v>
      </c>
      <c r="N1228" s="11">
        <v>40799</v>
      </c>
      <c r="O1228" s="32">
        <f t="shared" si="78"/>
        <v>17</v>
      </c>
      <c r="P1228" s="9">
        <v>547749</v>
      </c>
      <c r="Q1228" s="9">
        <v>4079</v>
      </c>
      <c r="R1228" s="7" t="s">
        <v>139</v>
      </c>
      <c r="S1228" s="9">
        <v>244</v>
      </c>
      <c r="T1228" s="12">
        <v>232</v>
      </c>
      <c r="U1228" s="9">
        <v>0</v>
      </c>
      <c r="V1228">
        <f t="shared" si="0"/>
        <v>2010</v>
      </c>
      <c r="W1228">
        <f t="shared" si="1"/>
        <v>4</v>
      </c>
      <c r="X1228">
        <f t="shared" si="2"/>
        <v>6</v>
      </c>
      <c r="AJ1228" s="13"/>
      <c r="AK1228" s="14"/>
      <c r="AP1228" s="13"/>
      <c r="AQ1228" s="14"/>
      <c r="AT1228" t="e">
        <f>VLOOKUP(A1228,'Repeat TJ List'!A:A,1,FALSE)</f>
        <v>#N/A</v>
      </c>
    </row>
    <row r="1229" spans="1:46" ht="13">
      <c r="A1229" s="7" t="s">
        <v>2428</v>
      </c>
      <c r="B1229" s="78" t="str">
        <f t="shared" si="79"/>
        <v>Brett</v>
      </c>
      <c r="C1229" s="78" t="str">
        <f t="shared" si="80"/>
        <v>Bochy</v>
      </c>
      <c r="D1229" s="78" t="str">
        <f t="shared" si="81"/>
        <v>bochybr</v>
      </c>
      <c r="E1229" s="8">
        <v>40269</v>
      </c>
      <c r="F1229" s="9" t="s">
        <v>78</v>
      </c>
      <c r="G1229" s="9" t="s">
        <v>63</v>
      </c>
      <c r="H1229" s="9" t="s">
        <v>37</v>
      </c>
      <c r="I1229" s="9" t="s">
        <v>38</v>
      </c>
      <c r="J1229" s="9" t="s">
        <v>39</v>
      </c>
      <c r="K1229" s="9" t="s">
        <v>45</v>
      </c>
      <c r="L1229" s="9" t="s">
        <v>88</v>
      </c>
      <c r="M1229" s="9">
        <v>22</v>
      </c>
      <c r="N1229" s="11">
        <v>40678</v>
      </c>
      <c r="O1229" s="32">
        <f t="shared" si="78"/>
        <v>13</v>
      </c>
      <c r="P1229" s="9">
        <v>594762</v>
      </c>
      <c r="Q1229" s="9">
        <v>11867</v>
      </c>
      <c r="S1229" s="9">
        <v>7</v>
      </c>
      <c r="T1229" s="12">
        <v>6.3330000000000002</v>
      </c>
      <c r="U1229" s="9">
        <v>0</v>
      </c>
      <c r="V1229">
        <f t="shared" si="0"/>
        <v>2010</v>
      </c>
      <c r="W1229">
        <f t="shared" si="1"/>
        <v>4</v>
      </c>
      <c r="X1229">
        <f t="shared" si="2"/>
        <v>1</v>
      </c>
      <c r="AJ1229" s="13"/>
      <c r="AK1229" s="14"/>
      <c r="AP1229" s="13"/>
      <c r="AQ1229" s="14"/>
      <c r="AT1229" t="e">
        <f>VLOOKUP(A1229,'Repeat TJ List'!A:A,1,FALSE)</f>
        <v>#N/A</v>
      </c>
    </row>
    <row r="1230" spans="1:46" ht="13">
      <c r="A1230" s="7" t="s">
        <v>2429</v>
      </c>
      <c r="B1230" s="78" t="str">
        <f t="shared" si="79"/>
        <v>Juan</v>
      </c>
      <c r="C1230" s="78" t="str">
        <f t="shared" si="80"/>
        <v>Jaime</v>
      </c>
      <c r="D1230" s="78" t="str">
        <f t="shared" si="81"/>
        <v>jaimeju</v>
      </c>
      <c r="E1230" s="8">
        <v>40269</v>
      </c>
      <c r="F1230" s="9" t="s">
        <v>317</v>
      </c>
      <c r="G1230" s="9" t="s">
        <v>115</v>
      </c>
      <c r="H1230" s="26" t="s">
        <v>37</v>
      </c>
      <c r="I1230" s="9" t="s">
        <v>38</v>
      </c>
      <c r="J1230" s="32" t="s">
        <v>108</v>
      </c>
      <c r="K1230" s="26"/>
      <c r="L1230" s="26"/>
      <c r="M1230" s="9">
        <v>22</v>
      </c>
      <c r="N1230" s="11">
        <v>41006</v>
      </c>
      <c r="O1230" s="32">
        <f t="shared" si="78"/>
        <v>24</v>
      </c>
      <c r="P1230" s="9">
        <v>462089</v>
      </c>
      <c r="Q1230" s="9">
        <v>6127</v>
      </c>
      <c r="S1230" s="9">
        <v>18</v>
      </c>
      <c r="T1230" s="12">
        <v>13.667</v>
      </c>
      <c r="U1230" s="32">
        <v>1</v>
      </c>
      <c r="V1230">
        <f t="shared" si="0"/>
        <v>2010</v>
      </c>
      <c r="W1230">
        <f t="shared" si="1"/>
        <v>4</v>
      </c>
      <c r="X1230">
        <f t="shared" si="2"/>
        <v>1</v>
      </c>
      <c r="AJ1230" s="13"/>
      <c r="AK1230" s="14"/>
      <c r="AP1230" s="13"/>
      <c r="AQ1230" s="14"/>
      <c r="AT1230" t="e">
        <f>VLOOKUP(A1230,'Repeat TJ List'!A:A,1,FALSE)</f>
        <v>#N/A</v>
      </c>
    </row>
    <row r="1231" spans="1:46" ht="13">
      <c r="A1231" s="7" t="s">
        <v>2430</v>
      </c>
      <c r="B1231" s="78" t="str">
        <f t="shared" si="79"/>
        <v>Trevor</v>
      </c>
      <c r="C1231" s="78" t="str">
        <f t="shared" si="80"/>
        <v>Foss</v>
      </c>
      <c r="D1231" s="78" t="str">
        <f t="shared" si="81"/>
        <v>fosstr</v>
      </c>
      <c r="E1231" s="8">
        <v>40268</v>
      </c>
      <c r="F1231" s="9" t="s">
        <v>35</v>
      </c>
      <c r="G1231" s="9" t="s">
        <v>63</v>
      </c>
      <c r="H1231" s="26" t="s">
        <v>37</v>
      </c>
      <c r="I1231" s="9" t="s">
        <v>38</v>
      </c>
      <c r="J1231" s="26" t="s">
        <v>39</v>
      </c>
      <c r="K1231" s="9" t="s">
        <v>429</v>
      </c>
      <c r="L1231" s="9" t="s">
        <v>201</v>
      </c>
      <c r="M1231" s="9">
        <v>20</v>
      </c>
      <c r="N1231" s="11">
        <v>41436</v>
      </c>
      <c r="O1231" s="32">
        <f t="shared" si="78"/>
        <v>38</v>
      </c>
      <c r="P1231" s="9">
        <v>642838</v>
      </c>
      <c r="Q1231" s="9" t="s">
        <v>2431</v>
      </c>
      <c r="S1231" s="9">
        <v>0</v>
      </c>
      <c r="T1231" s="12">
        <v>0</v>
      </c>
      <c r="U1231" s="32">
        <v>1</v>
      </c>
      <c r="V1231">
        <f t="shared" si="0"/>
        <v>2010</v>
      </c>
      <c r="W1231">
        <f t="shared" si="1"/>
        <v>3</v>
      </c>
      <c r="X1231">
        <f t="shared" si="2"/>
        <v>31</v>
      </c>
      <c r="AJ1231" s="13"/>
      <c r="AK1231" s="14"/>
      <c r="AP1231" s="13"/>
      <c r="AQ1231" s="14"/>
      <c r="AT1231" t="e">
        <f>VLOOKUP(A1231,'Repeat TJ List'!A:A,1,FALSE)</f>
        <v>#N/A</v>
      </c>
    </row>
    <row r="1232" spans="1:46" ht="13">
      <c r="A1232" s="7" t="s">
        <v>2432</v>
      </c>
      <c r="B1232" s="78" t="str">
        <f t="shared" si="79"/>
        <v>Elliot</v>
      </c>
      <c r="C1232" s="78" t="str">
        <f t="shared" si="80"/>
        <v>Morris</v>
      </c>
      <c r="D1232" s="78" t="str">
        <f t="shared" si="81"/>
        <v>morriel</v>
      </c>
      <c r="E1232" s="8">
        <v>40268</v>
      </c>
      <c r="F1232" s="9" t="s">
        <v>35</v>
      </c>
      <c r="G1232" s="9" t="s">
        <v>158</v>
      </c>
      <c r="H1232" s="26" t="s">
        <v>37</v>
      </c>
      <c r="I1232" s="9" t="s">
        <v>38</v>
      </c>
      <c r="J1232" s="26" t="s">
        <v>39</v>
      </c>
      <c r="K1232" s="9" t="s">
        <v>74</v>
      </c>
      <c r="L1232" s="9" t="s">
        <v>2433</v>
      </c>
      <c r="M1232" s="9">
        <v>18</v>
      </c>
      <c r="N1232" s="11">
        <v>41470</v>
      </c>
      <c r="O1232" s="32">
        <f t="shared" si="78"/>
        <v>40</v>
      </c>
      <c r="P1232" s="9">
        <v>622260</v>
      </c>
      <c r="Q1232" s="9" t="s">
        <v>2434</v>
      </c>
      <c r="S1232" s="9">
        <v>0</v>
      </c>
      <c r="T1232" s="12">
        <v>0</v>
      </c>
      <c r="U1232" s="9">
        <v>0</v>
      </c>
      <c r="V1232">
        <f t="shared" si="0"/>
        <v>2010</v>
      </c>
      <c r="W1232">
        <f t="shared" si="1"/>
        <v>3</v>
      </c>
      <c r="X1232">
        <f t="shared" si="2"/>
        <v>31</v>
      </c>
      <c r="AJ1232" s="13"/>
      <c r="AK1232" s="14"/>
      <c r="AP1232" s="13"/>
      <c r="AQ1232" s="14"/>
      <c r="AT1232" t="e">
        <f>VLOOKUP(A1232,'Repeat TJ List'!A:A,1,FALSE)</f>
        <v>#N/A</v>
      </c>
    </row>
    <row r="1233" spans="1:46" ht="13">
      <c r="A1233" s="7" t="s">
        <v>2435</v>
      </c>
      <c r="B1233" s="78" t="str">
        <f t="shared" si="79"/>
        <v>Jeff</v>
      </c>
      <c r="C1233" s="78" t="str">
        <f t="shared" si="80"/>
        <v>Bianchi</v>
      </c>
      <c r="D1233" s="78" t="str">
        <f t="shared" si="81"/>
        <v>biancje</v>
      </c>
      <c r="E1233" s="8">
        <v>40267</v>
      </c>
      <c r="F1233" s="9" t="s">
        <v>329</v>
      </c>
      <c r="G1233" s="9" t="s">
        <v>84</v>
      </c>
      <c r="H1233" s="9" t="s">
        <v>274</v>
      </c>
      <c r="I1233" s="9" t="s">
        <v>38</v>
      </c>
      <c r="J1233" s="9" t="s">
        <v>39</v>
      </c>
      <c r="K1233" s="9" t="s">
        <v>110</v>
      </c>
      <c r="L1233" s="9"/>
      <c r="M1233" s="9">
        <v>23</v>
      </c>
      <c r="N1233" s="11">
        <v>40640</v>
      </c>
      <c r="O1233" s="32">
        <f t="shared" si="78"/>
        <v>12</v>
      </c>
      <c r="P1233" s="9">
        <v>488703</v>
      </c>
      <c r="Q1233" s="9">
        <v>9958</v>
      </c>
      <c r="S1233" s="9">
        <v>165</v>
      </c>
      <c r="T1233" s="12">
        <v>404</v>
      </c>
      <c r="U1233" s="9">
        <v>0</v>
      </c>
      <c r="V1233">
        <f t="shared" si="0"/>
        <v>2010</v>
      </c>
      <c r="W1233">
        <f t="shared" si="1"/>
        <v>3</v>
      </c>
      <c r="X1233">
        <f t="shared" si="2"/>
        <v>30</v>
      </c>
      <c r="AJ1233" s="13"/>
      <c r="AK1233" s="14"/>
      <c r="AP1233" s="13"/>
      <c r="AQ1233" s="14"/>
      <c r="AT1233" t="e">
        <f>VLOOKUP(A1233,'Repeat TJ List'!A:A,1,FALSE)</f>
        <v>#N/A</v>
      </c>
    </row>
    <row r="1234" spans="1:46" ht="13">
      <c r="A1234" s="7" t="s">
        <v>2436</v>
      </c>
      <c r="B1234" s="78" t="str">
        <f t="shared" si="79"/>
        <v>Jon</v>
      </c>
      <c r="C1234" s="78" t="str">
        <f t="shared" si="80"/>
        <v>Meloan</v>
      </c>
      <c r="D1234" s="78" t="str">
        <f t="shared" si="81"/>
        <v>meloajo</v>
      </c>
      <c r="E1234" s="8">
        <v>40267</v>
      </c>
      <c r="F1234" s="9" t="s">
        <v>178</v>
      </c>
      <c r="G1234" s="9" t="s">
        <v>36</v>
      </c>
      <c r="H1234" s="26" t="s">
        <v>37</v>
      </c>
      <c r="I1234" s="9" t="s">
        <v>38</v>
      </c>
      <c r="J1234" s="26" t="s">
        <v>39</v>
      </c>
      <c r="K1234" s="9" t="s">
        <v>40</v>
      </c>
      <c r="L1234" s="9" t="s">
        <v>220</v>
      </c>
      <c r="M1234" s="9">
        <v>25</v>
      </c>
      <c r="N1234" s="11"/>
      <c r="O1234" s="32" t="str">
        <f t="shared" si="78"/>
        <v/>
      </c>
      <c r="P1234" s="9">
        <v>459974</v>
      </c>
      <c r="Q1234" s="9">
        <v>3355</v>
      </c>
      <c r="S1234" s="9">
        <v>0</v>
      </c>
      <c r="T1234" s="12">
        <v>0</v>
      </c>
      <c r="U1234" s="32">
        <v>0</v>
      </c>
      <c r="V1234">
        <f t="shared" si="0"/>
        <v>2010</v>
      </c>
      <c r="W1234">
        <f t="shared" si="1"/>
        <v>3</v>
      </c>
      <c r="X1234">
        <f t="shared" si="2"/>
        <v>30</v>
      </c>
      <c r="AJ1234" s="13"/>
      <c r="AK1234" s="14"/>
      <c r="AP1234" s="13"/>
      <c r="AQ1234" s="14"/>
      <c r="AT1234" t="e">
        <f>VLOOKUP(A1234,'Repeat TJ List'!A:A,1,FALSE)</f>
        <v>#N/A</v>
      </c>
    </row>
    <row r="1235" spans="1:46" ht="13">
      <c r="A1235" s="7" t="s">
        <v>1464</v>
      </c>
      <c r="B1235" s="78" t="str">
        <f t="shared" si="79"/>
        <v>Joe</v>
      </c>
      <c r="C1235" s="78" t="str">
        <f t="shared" si="80"/>
        <v>Nathan</v>
      </c>
      <c r="D1235" s="78" t="str">
        <f t="shared" si="81"/>
        <v>nathajo</v>
      </c>
      <c r="E1235" s="8">
        <v>40263</v>
      </c>
      <c r="F1235" s="9" t="s">
        <v>73</v>
      </c>
      <c r="G1235" s="9" t="s">
        <v>36</v>
      </c>
      <c r="H1235" s="26" t="s">
        <v>37</v>
      </c>
      <c r="I1235" s="9" t="s">
        <v>38</v>
      </c>
      <c r="J1235" s="26" t="s">
        <v>39</v>
      </c>
      <c r="K1235" s="9" t="s">
        <v>101</v>
      </c>
      <c r="L1235" s="9" t="s">
        <v>1017</v>
      </c>
      <c r="M1235" s="9">
        <v>35</v>
      </c>
      <c r="N1235" s="11">
        <v>40636</v>
      </c>
      <c r="O1235" s="32">
        <f t="shared" si="78"/>
        <v>12</v>
      </c>
      <c r="P1235" s="9">
        <v>150274</v>
      </c>
      <c r="Q1235" s="9">
        <v>1122</v>
      </c>
      <c r="R1235" s="7" t="s">
        <v>71</v>
      </c>
      <c r="S1235" s="9">
        <v>244</v>
      </c>
      <c r="T1235" s="12">
        <v>232.667</v>
      </c>
      <c r="U1235" s="9">
        <v>0</v>
      </c>
      <c r="V1235">
        <f t="shared" si="0"/>
        <v>2010</v>
      </c>
      <c r="W1235">
        <f t="shared" si="1"/>
        <v>3</v>
      </c>
      <c r="X1235">
        <f t="shared" si="2"/>
        <v>26</v>
      </c>
      <c r="AJ1235" s="13"/>
      <c r="AK1235" s="14"/>
      <c r="AP1235" s="13"/>
      <c r="AQ1235" s="14"/>
      <c r="AT1235" t="str">
        <f>VLOOKUP(A1235,'Repeat TJ List'!A:A,1,FALSE)</f>
        <v>Joe Nathan</v>
      </c>
    </row>
    <row r="1236" spans="1:46" ht="13">
      <c r="A1236" s="7" t="s">
        <v>2437</v>
      </c>
      <c r="B1236" s="78" t="str">
        <f t="shared" si="79"/>
        <v>Samuel</v>
      </c>
      <c r="C1236" s="78" t="str">
        <f t="shared" si="80"/>
        <v>Freeman</v>
      </c>
      <c r="D1236" s="78" t="str">
        <f t="shared" si="81"/>
        <v>freemsa</v>
      </c>
      <c r="E1236" s="8">
        <v>40247</v>
      </c>
      <c r="F1236" s="9" t="s">
        <v>57</v>
      </c>
      <c r="G1236" s="9" t="s">
        <v>84</v>
      </c>
      <c r="H1236" s="26" t="s">
        <v>37</v>
      </c>
      <c r="I1236" s="9" t="s">
        <v>53</v>
      </c>
      <c r="J1236" s="26" t="s">
        <v>39</v>
      </c>
      <c r="K1236" s="9" t="s">
        <v>40</v>
      </c>
      <c r="L1236" s="9" t="s">
        <v>2438</v>
      </c>
      <c r="M1236" s="9">
        <v>23</v>
      </c>
      <c r="N1236" s="11">
        <v>40670</v>
      </c>
      <c r="O1236" s="32">
        <f t="shared" si="78"/>
        <v>14</v>
      </c>
      <c r="P1236" s="9">
        <v>518693</v>
      </c>
      <c r="Q1236" s="9">
        <v>6832</v>
      </c>
      <c r="S1236" s="9">
        <v>200</v>
      </c>
      <c r="T1236" s="12">
        <v>176.333</v>
      </c>
      <c r="U1236" s="32">
        <v>1</v>
      </c>
      <c r="V1236">
        <f t="shared" si="0"/>
        <v>2010</v>
      </c>
      <c r="W1236">
        <f t="shared" si="1"/>
        <v>3</v>
      </c>
      <c r="X1236">
        <f t="shared" si="2"/>
        <v>10</v>
      </c>
      <c r="AJ1236" s="13"/>
      <c r="AK1236" s="14"/>
      <c r="AP1236" s="13"/>
      <c r="AQ1236" s="14"/>
      <c r="AT1236" t="e">
        <f>VLOOKUP(A1236,'Repeat TJ List'!A:A,1,FALSE)</f>
        <v>#N/A</v>
      </c>
    </row>
    <row r="1237" spans="1:46" ht="13">
      <c r="A1237" s="7" t="s">
        <v>2439</v>
      </c>
      <c r="B1237" s="78" t="str">
        <f t="shared" si="79"/>
        <v>Omar</v>
      </c>
      <c r="C1237" s="78" t="str">
        <f t="shared" si="80"/>
        <v>Poveda</v>
      </c>
      <c r="D1237" s="78" t="str">
        <f t="shared" si="81"/>
        <v>povedom</v>
      </c>
      <c r="E1237" s="8">
        <v>40240</v>
      </c>
      <c r="F1237" s="9" t="s">
        <v>211</v>
      </c>
      <c r="G1237" s="9" t="s">
        <v>84</v>
      </c>
      <c r="H1237" s="26" t="s">
        <v>37</v>
      </c>
      <c r="I1237" s="9" t="s">
        <v>38</v>
      </c>
      <c r="J1237" s="32" t="s">
        <v>150</v>
      </c>
      <c r="K1237" s="26"/>
      <c r="L1237" s="26"/>
      <c r="M1237" s="9">
        <v>22</v>
      </c>
      <c r="N1237" s="11">
        <v>40641</v>
      </c>
      <c r="O1237" s="32">
        <f t="shared" si="78"/>
        <v>13</v>
      </c>
      <c r="P1237" s="9">
        <v>452326</v>
      </c>
      <c r="Q1237" s="9" t="s">
        <v>2440</v>
      </c>
      <c r="S1237" s="9">
        <v>0</v>
      </c>
      <c r="T1237" s="12">
        <v>0</v>
      </c>
      <c r="U1237" s="32">
        <v>0</v>
      </c>
      <c r="V1237">
        <f t="shared" si="0"/>
        <v>2010</v>
      </c>
      <c r="W1237">
        <f t="shared" si="1"/>
        <v>3</v>
      </c>
      <c r="X1237">
        <f t="shared" si="2"/>
        <v>3</v>
      </c>
      <c r="AJ1237" s="13"/>
      <c r="AK1237" s="14"/>
      <c r="AP1237" s="13"/>
      <c r="AQ1237" s="14"/>
      <c r="AT1237" t="e">
        <f>VLOOKUP(A1237,'Repeat TJ List'!A:A,1,FALSE)</f>
        <v>#N/A</v>
      </c>
    </row>
    <row r="1238" spans="1:46" ht="13">
      <c r="A1238" s="7" t="s">
        <v>2441</v>
      </c>
      <c r="B1238" s="78" t="str">
        <f t="shared" si="79"/>
        <v>Casey</v>
      </c>
      <c r="C1238" s="78" t="str">
        <f t="shared" si="80"/>
        <v>Mulholland</v>
      </c>
      <c r="D1238" s="78" t="str">
        <f t="shared" si="81"/>
        <v>mulhoca</v>
      </c>
      <c r="E1238" s="8">
        <v>40238</v>
      </c>
      <c r="F1238" s="9" t="s">
        <v>306</v>
      </c>
      <c r="G1238" s="9" t="s">
        <v>158</v>
      </c>
      <c r="H1238" s="9" t="s">
        <v>37</v>
      </c>
      <c r="I1238" s="9" t="s">
        <v>38</v>
      </c>
      <c r="J1238" s="9" t="s">
        <v>39</v>
      </c>
      <c r="K1238" s="9" t="s">
        <v>58</v>
      </c>
      <c r="L1238" s="9" t="s">
        <v>2442</v>
      </c>
      <c r="M1238" s="9">
        <v>18</v>
      </c>
      <c r="N1238" s="11">
        <v>42180</v>
      </c>
      <c r="O1238" s="32">
        <f t="shared" si="78"/>
        <v>64</v>
      </c>
      <c r="P1238" s="9">
        <v>592575</v>
      </c>
      <c r="Q1238" s="9" t="s">
        <v>2443</v>
      </c>
      <c r="S1238" s="9">
        <v>0</v>
      </c>
      <c r="T1238" s="12">
        <v>0</v>
      </c>
      <c r="U1238" s="9">
        <v>0</v>
      </c>
      <c r="V1238">
        <f t="shared" si="0"/>
        <v>2010</v>
      </c>
      <c r="W1238">
        <f t="shared" si="1"/>
        <v>3</v>
      </c>
      <c r="X1238">
        <f t="shared" si="2"/>
        <v>1</v>
      </c>
      <c r="AJ1238" s="13"/>
      <c r="AK1238" s="14"/>
      <c r="AP1238" s="13"/>
      <c r="AQ1238" s="14"/>
      <c r="AT1238" t="e">
        <f>VLOOKUP(A1238,'Repeat TJ List'!A:A,1,FALSE)</f>
        <v>#N/A</v>
      </c>
    </row>
    <row r="1239" spans="1:46" ht="13">
      <c r="A1239" s="7" t="s">
        <v>2271</v>
      </c>
      <c r="B1239" s="78" t="str">
        <f t="shared" si="79"/>
        <v>Johnny</v>
      </c>
      <c r="C1239" s="78" t="str">
        <f t="shared" si="80"/>
        <v>Anderson</v>
      </c>
      <c r="D1239" s="78" t="str">
        <f t="shared" si="81"/>
        <v>anderjo</v>
      </c>
      <c r="E1239" s="8">
        <v>40238</v>
      </c>
      <c r="F1239" s="9" t="s">
        <v>114</v>
      </c>
      <c r="G1239" s="9" t="s">
        <v>115</v>
      </c>
      <c r="H1239" s="26" t="s">
        <v>37</v>
      </c>
      <c r="I1239" s="9" t="s">
        <v>53</v>
      </c>
      <c r="J1239" s="26" t="s">
        <v>39</v>
      </c>
      <c r="K1239" s="9" t="s">
        <v>45</v>
      </c>
      <c r="L1239" s="9" t="s">
        <v>2272</v>
      </c>
      <c r="M1239" s="9">
        <v>21</v>
      </c>
      <c r="N1239" s="11">
        <v>40685</v>
      </c>
      <c r="O1239" s="32">
        <f t="shared" si="78"/>
        <v>15</v>
      </c>
      <c r="P1239" s="9">
        <v>542879</v>
      </c>
      <c r="Q1239" s="9" t="s">
        <v>2273</v>
      </c>
      <c r="S1239" s="9">
        <v>0</v>
      </c>
      <c r="T1239" s="12">
        <v>0</v>
      </c>
      <c r="U1239" s="32">
        <v>0</v>
      </c>
      <c r="V1239">
        <f t="shared" si="0"/>
        <v>2010</v>
      </c>
      <c r="W1239">
        <f t="shared" si="1"/>
        <v>3</v>
      </c>
      <c r="X1239">
        <f t="shared" si="2"/>
        <v>1</v>
      </c>
      <c r="AJ1239" s="13"/>
      <c r="AK1239" s="14"/>
      <c r="AP1239" s="13"/>
      <c r="AQ1239" s="14"/>
      <c r="AT1239" t="str">
        <f>VLOOKUP(A1239,'Repeat TJ List'!A:A,1,FALSE)</f>
        <v>Johnny Anderson</v>
      </c>
    </row>
    <row r="1240" spans="1:46" ht="13">
      <c r="A1240" s="7" t="s">
        <v>2444</v>
      </c>
      <c r="B1240" s="78" t="str">
        <f t="shared" si="79"/>
        <v>Marcus</v>
      </c>
      <c r="C1240" s="78" t="str">
        <f t="shared" si="80"/>
        <v>Walden</v>
      </c>
      <c r="D1240" s="78" t="str">
        <f t="shared" si="81"/>
        <v>waldema</v>
      </c>
      <c r="E1240" s="8">
        <v>40238</v>
      </c>
      <c r="F1240" s="9" t="s">
        <v>114</v>
      </c>
      <c r="G1240" s="9" t="s">
        <v>91</v>
      </c>
      <c r="H1240" s="9" t="s">
        <v>37</v>
      </c>
      <c r="I1240" s="9" t="s">
        <v>38</v>
      </c>
      <c r="J1240" s="9" t="s">
        <v>39</v>
      </c>
      <c r="K1240" s="9" t="s">
        <v>45</v>
      </c>
      <c r="L1240" s="9" t="s">
        <v>1296</v>
      </c>
      <c r="M1240" s="9">
        <v>21</v>
      </c>
      <c r="N1240" s="11">
        <v>41082</v>
      </c>
      <c r="O1240" s="32">
        <f t="shared" si="78"/>
        <v>28</v>
      </c>
      <c r="P1240" s="9">
        <v>519393</v>
      </c>
      <c r="Q1240" s="9">
        <v>8004</v>
      </c>
      <c r="R1240" s="7"/>
      <c r="S1240" s="9">
        <v>0</v>
      </c>
      <c r="T1240" s="12">
        <v>0</v>
      </c>
      <c r="U1240" s="32">
        <v>1</v>
      </c>
      <c r="V1240">
        <f t="shared" si="0"/>
        <v>2010</v>
      </c>
      <c r="W1240">
        <f t="shared" si="1"/>
        <v>3</v>
      </c>
      <c r="X1240">
        <f t="shared" si="2"/>
        <v>1</v>
      </c>
      <c r="AJ1240" s="13"/>
      <c r="AK1240" s="14"/>
      <c r="AP1240" s="13"/>
      <c r="AQ1240" s="14"/>
      <c r="AT1240" t="e">
        <f>VLOOKUP(A1240,'Repeat TJ List'!A:A,1,FALSE)</f>
        <v>#N/A</v>
      </c>
    </row>
    <row r="1241" spans="1:46" ht="13">
      <c r="A1241" s="7" t="s">
        <v>2445</v>
      </c>
      <c r="B1241" s="78" t="str">
        <f t="shared" si="79"/>
        <v>Jose</v>
      </c>
      <c r="C1241" s="78" t="str">
        <f t="shared" si="80"/>
        <v>Arredondo</v>
      </c>
      <c r="D1241" s="78" t="str">
        <f t="shared" si="81"/>
        <v>arredjo</v>
      </c>
      <c r="E1241" s="8">
        <v>40211</v>
      </c>
      <c r="F1241" s="9" t="s">
        <v>35</v>
      </c>
      <c r="G1241" s="9" t="s">
        <v>36</v>
      </c>
      <c r="H1241" s="26" t="s">
        <v>37</v>
      </c>
      <c r="I1241" s="9" t="s">
        <v>38</v>
      </c>
      <c r="J1241" s="32" t="s">
        <v>108</v>
      </c>
      <c r="K1241" s="26"/>
      <c r="L1241" s="26"/>
      <c r="M1241" s="9">
        <v>26</v>
      </c>
      <c r="N1241" s="11">
        <v>40678</v>
      </c>
      <c r="O1241" s="32">
        <f t="shared" si="78"/>
        <v>15</v>
      </c>
      <c r="P1241" s="9">
        <v>461766</v>
      </c>
      <c r="Q1241" s="9">
        <v>4722</v>
      </c>
      <c r="R1241" s="7" t="s">
        <v>191</v>
      </c>
      <c r="S1241" s="9">
        <v>119</v>
      </c>
      <c r="T1241" s="40">
        <v>114</v>
      </c>
      <c r="U1241" s="32">
        <v>0</v>
      </c>
      <c r="V1241">
        <f t="shared" si="0"/>
        <v>2010</v>
      </c>
      <c r="W1241">
        <f t="shared" si="1"/>
        <v>2</v>
      </c>
      <c r="X1241">
        <f t="shared" si="2"/>
        <v>2</v>
      </c>
      <c r="AJ1241" s="13"/>
      <c r="AK1241" s="14"/>
      <c r="AP1241" s="13"/>
      <c r="AQ1241" s="14"/>
      <c r="AT1241" t="e">
        <f>VLOOKUP(A1241,'Repeat TJ List'!A:A,1,FALSE)</f>
        <v>#N/A</v>
      </c>
    </row>
    <row r="1242" spans="1:46" ht="13">
      <c r="A1242" s="7" t="s">
        <v>2446</v>
      </c>
      <c r="B1242" s="78" t="str">
        <f t="shared" si="79"/>
        <v>Clay</v>
      </c>
      <c r="C1242" s="78" t="str">
        <f t="shared" si="80"/>
        <v>Zavada</v>
      </c>
      <c r="D1242" s="78" t="str">
        <f t="shared" si="81"/>
        <v>zavadcl</v>
      </c>
      <c r="E1242" s="8">
        <v>40179</v>
      </c>
      <c r="F1242" s="9" t="s">
        <v>323</v>
      </c>
      <c r="G1242" s="9" t="s">
        <v>95</v>
      </c>
      <c r="H1242" s="26" t="s">
        <v>37</v>
      </c>
      <c r="I1242" s="9" t="s">
        <v>53</v>
      </c>
      <c r="J1242" s="26" t="s">
        <v>39</v>
      </c>
      <c r="K1242" s="9" t="s">
        <v>141</v>
      </c>
      <c r="L1242" s="9" t="s">
        <v>2447</v>
      </c>
      <c r="M1242" s="9">
        <v>26</v>
      </c>
      <c r="N1242" s="11">
        <v>41050</v>
      </c>
      <c r="O1242" s="32">
        <f t="shared" si="78"/>
        <v>29</v>
      </c>
      <c r="P1242" s="9">
        <v>501826</v>
      </c>
      <c r="Q1242" s="9">
        <v>8577</v>
      </c>
      <c r="S1242" s="9">
        <v>0</v>
      </c>
      <c r="T1242" s="12">
        <v>0</v>
      </c>
      <c r="U1242" s="32">
        <v>0</v>
      </c>
      <c r="V1242">
        <f t="shared" si="0"/>
        <v>2010</v>
      </c>
      <c r="W1242">
        <f t="shared" si="1"/>
        <v>1</v>
      </c>
      <c r="X1242">
        <f t="shared" si="2"/>
        <v>1</v>
      </c>
      <c r="AJ1242" s="13"/>
      <c r="AK1242" s="14"/>
      <c r="AP1242" s="13"/>
      <c r="AQ1242" s="14"/>
      <c r="AT1242" t="e">
        <f>VLOOKUP(A1242,'Repeat TJ List'!A:A,1,FALSE)</f>
        <v>#N/A</v>
      </c>
    </row>
    <row r="1243" spans="1:46" ht="13">
      <c r="A1243" s="7" t="s">
        <v>2397</v>
      </c>
      <c r="B1243" s="78" t="str">
        <f t="shared" si="79"/>
        <v>Brett</v>
      </c>
      <c r="C1243" s="78" t="str">
        <f t="shared" si="80"/>
        <v>Cammons</v>
      </c>
      <c r="D1243" s="78" t="str">
        <f t="shared" si="81"/>
        <v>cammobr</v>
      </c>
      <c r="E1243" s="8">
        <v>40179</v>
      </c>
      <c r="F1243" s="9" t="s">
        <v>340</v>
      </c>
      <c r="G1243" s="9" t="s">
        <v>84</v>
      </c>
      <c r="H1243" s="26" t="s">
        <v>37</v>
      </c>
      <c r="I1243" s="9" t="s">
        <v>38</v>
      </c>
      <c r="J1243" s="26" t="s">
        <v>39</v>
      </c>
      <c r="K1243" s="9" t="s">
        <v>203</v>
      </c>
      <c r="L1243" s="9" t="s">
        <v>2448</v>
      </c>
      <c r="M1243" s="9">
        <v>24</v>
      </c>
      <c r="N1243" s="11">
        <v>40750</v>
      </c>
      <c r="O1243" s="32">
        <f t="shared" ref="O1243:O1306" si="82">IF(N1243&gt;0,ROUND(((N1243-E1243)/365)*12,0),"")</f>
        <v>19</v>
      </c>
      <c r="P1243" s="9">
        <v>518519</v>
      </c>
      <c r="Q1243" s="9" t="s">
        <v>2399</v>
      </c>
      <c r="S1243" s="9">
        <v>0</v>
      </c>
      <c r="T1243" s="12">
        <v>0</v>
      </c>
      <c r="U1243" s="32">
        <v>0</v>
      </c>
      <c r="V1243">
        <f t="shared" si="0"/>
        <v>2010</v>
      </c>
      <c r="W1243">
        <f t="shared" si="1"/>
        <v>1</v>
      </c>
      <c r="X1243">
        <f t="shared" si="2"/>
        <v>1</v>
      </c>
      <c r="AJ1243" s="13"/>
      <c r="AK1243" s="14"/>
      <c r="AP1243" s="13"/>
      <c r="AQ1243" s="14"/>
      <c r="AT1243" t="e">
        <f>VLOOKUP(A1243,'Repeat TJ List'!A:A,1,FALSE)</f>
        <v>#N/A</v>
      </c>
    </row>
    <row r="1244" spans="1:46" ht="13">
      <c r="A1244" s="7" t="s">
        <v>2449</v>
      </c>
      <c r="B1244" s="78" t="str">
        <f t="shared" si="79"/>
        <v>Jennell</v>
      </c>
      <c r="C1244" s="78" t="str">
        <f t="shared" si="80"/>
        <v>Hudson</v>
      </c>
      <c r="D1244" s="78" t="str">
        <f t="shared" si="81"/>
        <v>hudsoje</v>
      </c>
      <c r="E1244" s="8">
        <v>40179</v>
      </c>
      <c r="F1244" s="9" t="s">
        <v>67</v>
      </c>
      <c r="G1244" s="9" t="s">
        <v>128</v>
      </c>
      <c r="H1244" s="26" t="s">
        <v>37</v>
      </c>
      <c r="I1244" s="9" t="s">
        <v>38</v>
      </c>
      <c r="J1244" s="32" t="s">
        <v>378</v>
      </c>
      <c r="K1244" s="26"/>
      <c r="L1244" s="26"/>
      <c r="M1244" s="9">
        <v>20</v>
      </c>
      <c r="N1244" s="11">
        <v>40714</v>
      </c>
      <c r="O1244" s="32">
        <f t="shared" si="82"/>
        <v>18</v>
      </c>
      <c r="P1244" s="9">
        <v>544516</v>
      </c>
      <c r="Q1244" s="9" t="s">
        <v>2450</v>
      </c>
      <c r="S1244" s="9">
        <v>0</v>
      </c>
      <c r="T1244" s="12">
        <v>0</v>
      </c>
      <c r="U1244" s="32">
        <v>0</v>
      </c>
      <c r="V1244">
        <f t="shared" si="0"/>
        <v>2010</v>
      </c>
      <c r="W1244">
        <f t="shared" si="1"/>
        <v>1</v>
      </c>
      <c r="X1244">
        <f t="shared" si="2"/>
        <v>1</v>
      </c>
      <c r="AJ1244" s="13"/>
      <c r="AK1244" s="14"/>
      <c r="AP1244" s="13"/>
      <c r="AQ1244" s="14"/>
      <c r="AT1244" t="e">
        <f>VLOOKUP(A1244,'Repeat TJ List'!A:A,1,FALSE)</f>
        <v>#N/A</v>
      </c>
    </row>
    <row r="1245" spans="1:46" ht="13">
      <c r="A1245" s="7" t="s">
        <v>2451</v>
      </c>
      <c r="B1245" s="78" t="str">
        <f t="shared" si="79"/>
        <v>Leandro</v>
      </c>
      <c r="C1245" s="78" t="str">
        <f t="shared" si="80"/>
        <v>Marin</v>
      </c>
      <c r="D1245" s="78" t="str">
        <f t="shared" si="81"/>
        <v>marinle</v>
      </c>
      <c r="E1245" s="8">
        <v>40179</v>
      </c>
      <c r="F1245" s="9" t="s">
        <v>67</v>
      </c>
      <c r="G1245" s="9" t="s">
        <v>91</v>
      </c>
      <c r="H1245" s="26" t="s">
        <v>37</v>
      </c>
      <c r="I1245" s="9" t="s">
        <v>38</v>
      </c>
      <c r="J1245" s="32" t="s">
        <v>150</v>
      </c>
      <c r="K1245" s="26"/>
      <c r="L1245" s="26"/>
      <c r="M1245" s="9">
        <v>21</v>
      </c>
      <c r="N1245" s="11"/>
      <c r="O1245" s="32" t="str">
        <f t="shared" si="82"/>
        <v/>
      </c>
      <c r="P1245" s="9">
        <v>501595</v>
      </c>
      <c r="Q1245" s="9" t="s">
        <v>2452</v>
      </c>
      <c r="S1245" s="9">
        <v>0</v>
      </c>
      <c r="T1245" s="12">
        <v>0</v>
      </c>
      <c r="U1245" s="32">
        <v>0</v>
      </c>
      <c r="V1245">
        <f t="shared" si="0"/>
        <v>2010</v>
      </c>
      <c r="W1245">
        <f t="shared" si="1"/>
        <v>1</v>
      </c>
      <c r="X1245">
        <f t="shared" si="2"/>
        <v>1</v>
      </c>
      <c r="AJ1245" s="13"/>
      <c r="AK1245" s="14"/>
      <c r="AP1245" s="13"/>
      <c r="AQ1245" s="14"/>
      <c r="AT1245" t="str">
        <f>VLOOKUP(A1245,'Repeat TJ List'!A:A,1,FALSE)</f>
        <v>Leandro Marin</v>
      </c>
    </row>
    <row r="1246" spans="1:46" ht="13">
      <c r="A1246" s="7" t="s">
        <v>2453</v>
      </c>
      <c r="B1246" s="78" t="str">
        <f t="shared" si="79"/>
        <v>Joseph</v>
      </c>
      <c r="C1246" s="78" t="str">
        <f t="shared" si="80"/>
        <v>Colon</v>
      </c>
      <c r="D1246" s="78" t="str">
        <f t="shared" si="81"/>
        <v>colonjo</v>
      </c>
      <c r="E1246" s="8">
        <v>40179</v>
      </c>
      <c r="F1246" s="9" t="s">
        <v>234</v>
      </c>
      <c r="G1246" s="9" t="s">
        <v>128</v>
      </c>
      <c r="H1246" s="9" t="s">
        <v>37</v>
      </c>
      <c r="I1246" s="9" t="s">
        <v>38</v>
      </c>
      <c r="J1246" s="9" t="s">
        <v>144</v>
      </c>
      <c r="K1246" s="9"/>
      <c r="L1246" s="9"/>
      <c r="M1246" s="9">
        <v>20</v>
      </c>
      <c r="N1246" s="11">
        <v>40711</v>
      </c>
      <c r="O1246" s="32">
        <f t="shared" si="82"/>
        <v>17</v>
      </c>
      <c r="P1246" s="9">
        <v>571572</v>
      </c>
      <c r="Q1246" s="9">
        <v>4920</v>
      </c>
      <c r="S1246" s="9">
        <v>11</v>
      </c>
      <c r="T1246" s="12">
        <v>10</v>
      </c>
      <c r="U1246" s="32">
        <v>1</v>
      </c>
      <c r="V1246">
        <f t="shared" si="0"/>
        <v>2010</v>
      </c>
      <c r="W1246">
        <f t="shared" si="1"/>
        <v>1</v>
      </c>
      <c r="X1246">
        <f t="shared" si="2"/>
        <v>1</v>
      </c>
      <c r="AJ1246" s="13"/>
      <c r="AK1246" s="14"/>
      <c r="AP1246" s="13"/>
      <c r="AQ1246" s="14"/>
      <c r="AT1246" t="e">
        <f>VLOOKUP(A1246,'Repeat TJ List'!A:A,1,FALSE)</f>
        <v>#N/A</v>
      </c>
    </row>
    <row r="1247" spans="1:46" ht="13">
      <c r="A1247" s="7" t="s">
        <v>2454</v>
      </c>
      <c r="B1247" s="78" t="str">
        <f t="shared" si="79"/>
        <v>Michael</v>
      </c>
      <c r="C1247" s="78" t="str">
        <f t="shared" si="80"/>
        <v>Morrison</v>
      </c>
      <c r="D1247" s="78" t="str">
        <f t="shared" si="81"/>
        <v>morrimi</v>
      </c>
      <c r="E1247" s="8">
        <v>40179</v>
      </c>
      <c r="F1247" s="9" t="s">
        <v>87</v>
      </c>
      <c r="G1247" s="9" t="s">
        <v>91</v>
      </c>
      <c r="H1247" s="26" t="s">
        <v>37</v>
      </c>
      <c r="I1247" s="9" t="s">
        <v>38</v>
      </c>
      <c r="J1247" s="26" t="s">
        <v>39</v>
      </c>
      <c r="K1247" s="9" t="s">
        <v>45</v>
      </c>
      <c r="L1247" s="9" t="s">
        <v>275</v>
      </c>
      <c r="M1247" s="9">
        <v>22</v>
      </c>
      <c r="N1247" s="11">
        <v>40641</v>
      </c>
      <c r="O1247" s="32">
        <f t="shared" si="82"/>
        <v>15</v>
      </c>
      <c r="P1247" s="9">
        <v>571965</v>
      </c>
      <c r="Q1247" s="9" t="s">
        <v>2455</v>
      </c>
      <c r="S1247" s="9">
        <v>0</v>
      </c>
      <c r="T1247" s="12">
        <v>0</v>
      </c>
      <c r="U1247" s="32">
        <v>0</v>
      </c>
      <c r="V1247">
        <f t="shared" si="0"/>
        <v>2010</v>
      </c>
      <c r="W1247">
        <f t="shared" si="1"/>
        <v>1</v>
      </c>
      <c r="X1247">
        <f t="shared" si="2"/>
        <v>1</v>
      </c>
      <c r="AJ1247" s="13"/>
      <c r="AK1247" s="14"/>
      <c r="AP1247" s="13"/>
      <c r="AQ1247" s="14"/>
      <c r="AT1247" t="e">
        <f>VLOOKUP(A1247,'Repeat TJ List'!A:A,1,FALSE)</f>
        <v>#N/A</v>
      </c>
    </row>
    <row r="1248" spans="1:46" ht="13">
      <c r="A1248" s="7" t="s">
        <v>2456</v>
      </c>
      <c r="B1248" s="78" t="str">
        <f t="shared" si="79"/>
        <v>Tommy</v>
      </c>
      <c r="C1248" s="78" t="str">
        <f t="shared" si="80"/>
        <v>Collier</v>
      </c>
      <c r="D1248" s="78" t="str">
        <f t="shared" si="81"/>
        <v>collito</v>
      </c>
      <c r="E1248" s="8">
        <v>40179</v>
      </c>
      <c r="F1248" s="9" t="s">
        <v>87</v>
      </c>
      <c r="G1248" s="9" t="s">
        <v>63</v>
      </c>
      <c r="H1248" s="9" t="s">
        <v>37</v>
      </c>
      <c r="I1248" s="9" t="s">
        <v>38</v>
      </c>
      <c r="J1248" s="9" t="s">
        <v>39</v>
      </c>
      <c r="K1248" s="9" t="s">
        <v>40</v>
      </c>
      <c r="L1248" s="9" t="s">
        <v>456</v>
      </c>
      <c r="M1248" s="9">
        <v>20</v>
      </c>
      <c r="N1248" s="11">
        <v>40749</v>
      </c>
      <c r="O1248" s="32">
        <f t="shared" si="82"/>
        <v>19</v>
      </c>
      <c r="P1248" s="9">
        <v>543040</v>
      </c>
      <c r="Q1248" s="9" t="s">
        <v>2457</v>
      </c>
      <c r="S1248" s="9">
        <v>0</v>
      </c>
      <c r="T1248" s="12">
        <v>0</v>
      </c>
      <c r="U1248" s="9">
        <v>1</v>
      </c>
      <c r="V1248">
        <f t="shared" si="0"/>
        <v>2010</v>
      </c>
      <c r="W1248">
        <f t="shared" si="1"/>
        <v>1</v>
      </c>
      <c r="X1248">
        <f t="shared" si="2"/>
        <v>1</v>
      </c>
      <c r="AJ1248" s="13"/>
      <c r="AK1248" s="14"/>
      <c r="AP1248" s="13"/>
      <c r="AQ1248" s="14"/>
      <c r="AT1248" t="e">
        <f>VLOOKUP(A1248,'Repeat TJ List'!A:A,1,FALSE)</f>
        <v>#N/A</v>
      </c>
    </row>
    <row r="1249" spans="1:46" ht="13">
      <c r="A1249" s="7" t="s">
        <v>2458</v>
      </c>
      <c r="B1249" s="78" t="str">
        <f t="shared" si="79"/>
        <v>Alex</v>
      </c>
      <c r="C1249" s="78" t="str">
        <f t="shared" si="80"/>
        <v>Luna</v>
      </c>
      <c r="D1249" s="78" t="str">
        <f t="shared" si="81"/>
        <v>lunaal</v>
      </c>
      <c r="E1249" s="8">
        <v>40179</v>
      </c>
      <c r="F1249" s="9" t="s">
        <v>329</v>
      </c>
      <c r="G1249" s="9" t="s">
        <v>158</v>
      </c>
      <c r="H1249" s="9" t="s">
        <v>37</v>
      </c>
      <c r="I1249" s="9" t="s">
        <v>38</v>
      </c>
      <c r="J1249" s="9" t="s">
        <v>39</v>
      </c>
      <c r="K1249" s="9" t="s">
        <v>49</v>
      </c>
      <c r="L1249" s="9" t="s">
        <v>204</v>
      </c>
      <c r="M1249" s="9">
        <v>17</v>
      </c>
      <c r="N1249" s="11">
        <v>42178</v>
      </c>
      <c r="O1249" s="32">
        <f t="shared" si="82"/>
        <v>66</v>
      </c>
      <c r="P1249" s="9">
        <v>664829</v>
      </c>
      <c r="Q1249" s="9" t="s">
        <v>2459</v>
      </c>
      <c r="S1249" s="9">
        <v>0</v>
      </c>
      <c r="T1249" s="12">
        <v>0</v>
      </c>
      <c r="U1249" s="32">
        <v>1</v>
      </c>
      <c r="V1249">
        <f t="shared" si="0"/>
        <v>2010</v>
      </c>
      <c r="W1249">
        <f t="shared" si="1"/>
        <v>1</v>
      </c>
      <c r="X1249">
        <f t="shared" si="2"/>
        <v>1</v>
      </c>
      <c r="AJ1249" s="13"/>
      <c r="AK1249" s="14"/>
      <c r="AP1249" s="13"/>
      <c r="AQ1249" s="14"/>
      <c r="AT1249" t="e">
        <f>VLOOKUP(A1249,'Repeat TJ List'!A:A,1,FALSE)</f>
        <v>#N/A</v>
      </c>
    </row>
    <row r="1250" spans="1:46" ht="13">
      <c r="A1250" s="7" t="s">
        <v>2460</v>
      </c>
      <c r="B1250" s="78" t="str">
        <f t="shared" si="79"/>
        <v>Hainley</v>
      </c>
      <c r="C1250" s="78" t="str">
        <f t="shared" si="80"/>
        <v>Statia</v>
      </c>
      <c r="D1250" s="78" t="str">
        <f t="shared" si="81"/>
        <v>statiha</v>
      </c>
      <c r="E1250" s="8">
        <v>40179</v>
      </c>
      <c r="F1250" s="9" t="s">
        <v>35</v>
      </c>
      <c r="G1250" s="9" t="s">
        <v>95</v>
      </c>
      <c r="H1250" s="32" t="s">
        <v>274</v>
      </c>
      <c r="I1250" s="9" t="s">
        <v>38</v>
      </c>
      <c r="J1250" s="26" t="s">
        <v>39</v>
      </c>
      <c r="K1250" s="9" t="s">
        <v>58</v>
      </c>
      <c r="L1250" s="9"/>
      <c r="M1250" s="9">
        <v>24</v>
      </c>
      <c r="N1250" s="11">
        <v>41005</v>
      </c>
      <c r="O1250" s="32">
        <f t="shared" si="82"/>
        <v>27</v>
      </c>
      <c r="P1250" s="9">
        <v>461871</v>
      </c>
      <c r="Q1250" s="9" t="s">
        <v>2461</v>
      </c>
      <c r="S1250" s="9">
        <v>0</v>
      </c>
      <c r="T1250" s="12">
        <v>0</v>
      </c>
      <c r="U1250" s="9">
        <v>0</v>
      </c>
      <c r="V1250">
        <f t="shared" si="0"/>
        <v>2010</v>
      </c>
      <c r="W1250">
        <f t="shared" si="1"/>
        <v>1</v>
      </c>
      <c r="X1250">
        <f t="shared" si="2"/>
        <v>1</v>
      </c>
      <c r="AJ1250" s="13"/>
      <c r="AK1250" s="14"/>
      <c r="AP1250" s="13"/>
      <c r="AQ1250" s="14"/>
      <c r="AT1250" t="e">
        <f>VLOOKUP(A1250,'Repeat TJ List'!A:A,1,FALSE)</f>
        <v>#N/A</v>
      </c>
    </row>
    <row r="1251" spans="1:46" ht="13">
      <c r="A1251" s="7" t="s">
        <v>2462</v>
      </c>
      <c r="B1251" s="78" t="str">
        <f t="shared" si="79"/>
        <v>Hunter</v>
      </c>
      <c r="C1251" s="78" t="str">
        <f t="shared" si="80"/>
        <v>Jones</v>
      </c>
      <c r="D1251" s="78" t="str">
        <f t="shared" si="81"/>
        <v>joneshu</v>
      </c>
      <c r="E1251" s="8">
        <v>40179</v>
      </c>
      <c r="F1251" s="9" t="s">
        <v>157</v>
      </c>
      <c r="G1251" s="9" t="s">
        <v>95</v>
      </c>
      <c r="H1251" s="26" t="s">
        <v>37</v>
      </c>
      <c r="I1251" s="9" t="s">
        <v>53</v>
      </c>
      <c r="J1251" s="26" t="s">
        <v>39</v>
      </c>
      <c r="K1251" s="9" t="s">
        <v>58</v>
      </c>
      <c r="L1251" s="9" t="s">
        <v>417</v>
      </c>
      <c r="M1251" s="9">
        <v>26</v>
      </c>
      <c r="N1251" s="26"/>
      <c r="O1251" s="32" t="str">
        <f t="shared" si="82"/>
        <v/>
      </c>
      <c r="P1251" s="9">
        <v>491220</v>
      </c>
      <c r="Q1251" s="9">
        <v>4656</v>
      </c>
      <c r="S1251" s="9">
        <v>0</v>
      </c>
      <c r="T1251" s="12">
        <v>0</v>
      </c>
      <c r="U1251" s="32">
        <v>0</v>
      </c>
      <c r="V1251">
        <f t="shared" si="0"/>
        <v>2010</v>
      </c>
      <c r="W1251">
        <f t="shared" si="1"/>
        <v>1</v>
      </c>
      <c r="X1251">
        <f t="shared" si="2"/>
        <v>1</v>
      </c>
      <c r="AJ1251" s="13"/>
      <c r="AK1251" s="14"/>
      <c r="AP1251" s="13"/>
      <c r="AQ1251" s="14"/>
      <c r="AT1251" t="e">
        <f>VLOOKUP(A1251,'Repeat TJ List'!A:A,1,FALSE)</f>
        <v>#N/A</v>
      </c>
    </row>
    <row r="1252" spans="1:46" ht="13">
      <c r="A1252" s="7" t="s">
        <v>2463</v>
      </c>
      <c r="B1252" s="78" t="str">
        <f t="shared" si="79"/>
        <v>Matt</v>
      </c>
      <c r="C1252" s="78" t="str">
        <f t="shared" si="80"/>
        <v>Bashore</v>
      </c>
      <c r="D1252" s="78" t="str">
        <f t="shared" si="81"/>
        <v>bashoma</v>
      </c>
      <c r="E1252" s="8">
        <v>40179</v>
      </c>
      <c r="F1252" s="9" t="s">
        <v>73</v>
      </c>
      <c r="G1252" s="9" t="s">
        <v>128</v>
      </c>
      <c r="H1252" s="26" t="s">
        <v>37</v>
      </c>
      <c r="I1252" s="9" t="s">
        <v>53</v>
      </c>
      <c r="J1252" s="26" t="s">
        <v>39</v>
      </c>
      <c r="K1252" s="9" t="s">
        <v>253</v>
      </c>
      <c r="L1252" s="9" t="s">
        <v>198</v>
      </c>
      <c r="M1252" s="9">
        <v>22</v>
      </c>
      <c r="N1252" s="11">
        <v>40715</v>
      </c>
      <c r="O1252" s="32">
        <f t="shared" si="82"/>
        <v>18</v>
      </c>
      <c r="P1252" s="9">
        <v>571472</v>
      </c>
      <c r="Q1252" s="9" t="s">
        <v>2464</v>
      </c>
      <c r="S1252" s="9">
        <v>0</v>
      </c>
      <c r="T1252" s="12">
        <v>0</v>
      </c>
      <c r="U1252" s="32">
        <v>0</v>
      </c>
      <c r="V1252">
        <f t="shared" si="0"/>
        <v>2010</v>
      </c>
      <c r="W1252">
        <f t="shared" si="1"/>
        <v>1</v>
      </c>
      <c r="X1252">
        <f t="shared" si="2"/>
        <v>1</v>
      </c>
      <c r="AJ1252" s="13"/>
      <c r="AK1252" s="14"/>
      <c r="AP1252" s="13"/>
      <c r="AQ1252" s="14"/>
      <c r="AT1252" t="e">
        <f>VLOOKUP(A1252,'Repeat TJ List'!A:A,1,FALSE)</f>
        <v>#N/A</v>
      </c>
    </row>
    <row r="1253" spans="1:46" ht="13">
      <c r="A1253" s="7" t="s">
        <v>2465</v>
      </c>
      <c r="B1253" s="78" t="str">
        <f t="shared" si="79"/>
        <v>Will</v>
      </c>
      <c r="C1253" s="78" t="str">
        <f t="shared" si="80"/>
        <v>Fulmer</v>
      </c>
      <c r="D1253" s="78" t="str">
        <f t="shared" si="81"/>
        <v>fulmewi</v>
      </c>
      <c r="E1253" s="8">
        <v>40179</v>
      </c>
      <c r="F1253" s="9" t="s">
        <v>70</v>
      </c>
      <c r="G1253" s="9" t="s">
        <v>158</v>
      </c>
      <c r="H1253" s="9" t="s">
        <v>736</v>
      </c>
      <c r="I1253" s="9" t="s">
        <v>38</v>
      </c>
      <c r="J1253" s="9" t="s">
        <v>39</v>
      </c>
      <c r="K1253" s="9" t="s">
        <v>58</v>
      </c>
      <c r="L1253" s="9" t="s">
        <v>2466</v>
      </c>
      <c r="M1253" s="9">
        <v>18</v>
      </c>
      <c r="N1253" s="11">
        <v>41810</v>
      </c>
      <c r="O1253" s="32">
        <f t="shared" si="82"/>
        <v>54</v>
      </c>
      <c r="P1253" s="9">
        <v>657579</v>
      </c>
      <c r="Q1253" s="9" t="s">
        <v>2467</v>
      </c>
      <c r="S1253" s="9">
        <v>0</v>
      </c>
      <c r="T1253" s="12">
        <v>0</v>
      </c>
      <c r="U1253" s="9">
        <v>0</v>
      </c>
      <c r="V1253">
        <f t="shared" si="0"/>
        <v>2010</v>
      </c>
      <c r="W1253">
        <f t="shared" si="1"/>
        <v>1</v>
      </c>
      <c r="X1253">
        <f t="shared" si="2"/>
        <v>1</v>
      </c>
      <c r="AJ1253" s="13"/>
      <c r="AK1253" s="14"/>
      <c r="AP1253" s="13"/>
      <c r="AQ1253" s="14"/>
      <c r="AT1253" t="e">
        <f>VLOOKUP(A1253,'Repeat TJ List'!A:A,1,FALSE)</f>
        <v>#N/A</v>
      </c>
    </row>
    <row r="1254" spans="1:46" ht="13">
      <c r="A1254" s="7" t="s">
        <v>1755</v>
      </c>
      <c r="B1254" s="78" t="str">
        <f t="shared" si="79"/>
        <v>Pedro</v>
      </c>
      <c r="C1254" s="78" t="str">
        <f t="shared" si="80"/>
        <v>Figueroa</v>
      </c>
      <c r="D1254" s="78" t="str">
        <f t="shared" si="81"/>
        <v>figuepe</v>
      </c>
      <c r="E1254" s="8">
        <v>40179</v>
      </c>
      <c r="F1254" s="9" t="s">
        <v>178</v>
      </c>
      <c r="G1254" s="9" t="s">
        <v>84</v>
      </c>
      <c r="H1254" s="26" t="s">
        <v>37</v>
      </c>
      <c r="I1254" s="9" t="s">
        <v>53</v>
      </c>
      <c r="J1254" s="32" t="s">
        <v>108</v>
      </c>
      <c r="K1254" s="26"/>
      <c r="L1254" s="26"/>
      <c r="M1254" s="9">
        <v>24</v>
      </c>
      <c r="N1254" s="11">
        <v>41005</v>
      </c>
      <c r="O1254" s="32">
        <f t="shared" si="82"/>
        <v>27</v>
      </c>
      <c r="P1254" s="9">
        <v>471896</v>
      </c>
      <c r="Q1254" s="9">
        <v>6616</v>
      </c>
      <c r="S1254" s="9">
        <v>34</v>
      </c>
      <c r="T1254" s="12">
        <v>33.667000000000002</v>
      </c>
      <c r="U1254" s="32">
        <v>0</v>
      </c>
      <c r="V1254">
        <f t="shared" si="0"/>
        <v>2010</v>
      </c>
      <c r="W1254">
        <f t="shared" si="1"/>
        <v>1</v>
      </c>
      <c r="X1254">
        <f t="shared" si="2"/>
        <v>1</v>
      </c>
      <c r="AJ1254" s="13"/>
      <c r="AK1254" s="14"/>
      <c r="AP1254" s="13"/>
      <c r="AQ1254" s="14"/>
      <c r="AT1254" t="str">
        <f>VLOOKUP(A1254,'Repeat TJ List'!A:A,1,FALSE)</f>
        <v>Pedro Figueroa</v>
      </c>
    </row>
    <row r="1255" spans="1:46" ht="13">
      <c r="A1255" s="7" t="s">
        <v>2468</v>
      </c>
      <c r="B1255" s="78" t="str">
        <f t="shared" si="79"/>
        <v>Julio</v>
      </c>
      <c r="C1255" s="78" t="str">
        <f t="shared" si="80"/>
        <v>Ramos</v>
      </c>
      <c r="D1255" s="78" t="str">
        <f t="shared" si="81"/>
        <v>ramosju</v>
      </c>
      <c r="E1255" s="8">
        <v>40179</v>
      </c>
      <c r="F1255" s="9" t="s">
        <v>178</v>
      </c>
      <c r="G1255" s="9" t="s">
        <v>91</v>
      </c>
      <c r="H1255" s="26" t="s">
        <v>37</v>
      </c>
      <c r="I1255" s="9" t="s">
        <v>53</v>
      </c>
      <c r="J1255" s="32" t="s">
        <v>108</v>
      </c>
      <c r="K1255" s="26"/>
      <c r="L1255" s="26"/>
      <c r="M1255" s="9">
        <v>22</v>
      </c>
      <c r="N1255" s="11"/>
      <c r="O1255" s="32" t="str">
        <f t="shared" si="82"/>
        <v/>
      </c>
      <c r="P1255" s="9">
        <v>501507</v>
      </c>
      <c r="Q1255" s="9" t="s">
        <v>2469</v>
      </c>
      <c r="S1255" s="9">
        <v>0</v>
      </c>
      <c r="T1255" s="12">
        <v>0</v>
      </c>
      <c r="U1255" s="32">
        <v>0</v>
      </c>
      <c r="V1255">
        <f t="shared" si="0"/>
        <v>2010</v>
      </c>
      <c r="W1255">
        <f t="shared" si="1"/>
        <v>1</v>
      </c>
      <c r="X1255">
        <f t="shared" si="2"/>
        <v>1</v>
      </c>
      <c r="AJ1255" s="13"/>
      <c r="AK1255" s="14"/>
      <c r="AP1255" s="13"/>
      <c r="AQ1255" s="14"/>
      <c r="AT1255" t="e">
        <f>VLOOKUP(A1255,'Repeat TJ List'!A:A,1,FALSE)</f>
        <v>#N/A</v>
      </c>
    </row>
    <row r="1256" spans="1:46" ht="13">
      <c r="A1256" s="7" t="s">
        <v>2470</v>
      </c>
      <c r="B1256" s="78" t="str">
        <f t="shared" si="79"/>
        <v>Ben</v>
      </c>
      <c r="C1256" s="78" t="str">
        <f t="shared" si="80"/>
        <v>Bracewell</v>
      </c>
      <c r="D1256" s="78" t="str">
        <f t="shared" si="81"/>
        <v>bracebe</v>
      </c>
      <c r="E1256" s="8">
        <v>40179</v>
      </c>
      <c r="F1256" s="9" t="s">
        <v>178</v>
      </c>
      <c r="G1256" s="9" t="s">
        <v>63</v>
      </c>
      <c r="H1256" s="9" t="s">
        <v>37</v>
      </c>
      <c r="I1256" s="9" t="s">
        <v>38</v>
      </c>
      <c r="J1256" s="9" t="s">
        <v>39</v>
      </c>
      <c r="K1256" s="9" t="s">
        <v>49</v>
      </c>
      <c r="L1256" s="9" t="s">
        <v>105</v>
      </c>
      <c r="M1256" s="9">
        <v>19</v>
      </c>
      <c r="N1256" s="11">
        <v>41848</v>
      </c>
      <c r="O1256" s="32">
        <f t="shared" si="82"/>
        <v>55</v>
      </c>
      <c r="P1256" s="9">
        <v>659070</v>
      </c>
      <c r="Q1256" s="9" t="s">
        <v>2471</v>
      </c>
      <c r="R1256" s="7" t="s">
        <v>139</v>
      </c>
      <c r="S1256" s="9">
        <v>0</v>
      </c>
      <c r="T1256" s="12">
        <v>0</v>
      </c>
      <c r="U1256" s="32">
        <v>1</v>
      </c>
      <c r="V1256">
        <f t="shared" si="0"/>
        <v>2010</v>
      </c>
      <c r="W1256">
        <f t="shared" si="1"/>
        <v>1</v>
      </c>
      <c r="X1256">
        <f t="shared" si="2"/>
        <v>1</v>
      </c>
      <c r="AJ1256" s="13"/>
      <c r="AK1256" s="14"/>
      <c r="AP1256" s="13"/>
      <c r="AQ1256" s="14"/>
      <c r="AT1256" t="e">
        <f>VLOOKUP(A1256,'Repeat TJ List'!A:A,1,FALSE)</f>
        <v>#N/A</v>
      </c>
    </row>
    <row r="1257" spans="1:46" ht="13">
      <c r="A1257" s="7" t="s">
        <v>2472</v>
      </c>
      <c r="B1257" s="78" t="str">
        <f t="shared" si="79"/>
        <v>Ricky</v>
      </c>
      <c r="C1257" s="78" t="str">
        <f t="shared" si="80"/>
        <v>Orta</v>
      </c>
      <c r="D1257" s="78" t="str">
        <f t="shared" si="81"/>
        <v>ortari</v>
      </c>
      <c r="E1257" s="8">
        <v>40179</v>
      </c>
      <c r="F1257" s="9" t="s">
        <v>100</v>
      </c>
      <c r="G1257" s="9" t="s">
        <v>84</v>
      </c>
      <c r="H1257" s="9" t="s">
        <v>37</v>
      </c>
      <c r="I1257" s="9" t="s">
        <v>38</v>
      </c>
      <c r="J1257" s="9" t="s">
        <v>150</v>
      </c>
      <c r="K1257" s="26"/>
      <c r="L1257" s="26"/>
      <c r="M1257" s="9">
        <v>25</v>
      </c>
      <c r="N1257" s="11">
        <v>41079</v>
      </c>
      <c r="O1257" s="32">
        <f t="shared" si="82"/>
        <v>30</v>
      </c>
      <c r="P1257" s="9">
        <v>493564</v>
      </c>
      <c r="Q1257" s="9" t="s">
        <v>2473</v>
      </c>
      <c r="S1257" s="9">
        <v>0</v>
      </c>
      <c r="T1257" s="12">
        <v>0</v>
      </c>
      <c r="U1257" s="32">
        <v>0</v>
      </c>
      <c r="V1257">
        <f t="shared" si="0"/>
        <v>2010</v>
      </c>
      <c r="W1257">
        <f t="shared" si="1"/>
        <v>1</v>
      </c>
      <c r="X1257">
        <f t="shared" si="2"/>
        <v>1</v>
      </c>
      <c r="AJ1257" s="13"/>
      <c r="AK1257" s="14"/>
      <c r="AP1257" s="13"/>
      <c r="AQ1257" s="14"/>
      <c r="AT1257" t="e">
        <f>VLOOKUP(A1257,'Repeat TJ List'!A:A,1,FALSE)</f>
        <v>#N/A</v>
      </c>
    </row>
    <row r="1258" spans="1:46" ht="13">
      <c r="A1258" s="7" t="s">
        <v>2474</v>
      </c>
      <c r="B1258" s="78" t="str">
        <f t="shared" si="79"/>
        <v>Jose</v>
      </c>
      <c r="C1258" s="78" t="str">
        <f t="shared" si="80"/>
        <v>Valdivia</v>
      </c>
      <c r="D1258" s="78" t="str">
        <f t="shared" si="81"/>
        <v>valdijo</v>
      </c>
      <c r="E1258" s="8">
        <v>40179</v>
      </c>
      <c r="F1258" s="9" t="s">
        <v>100</v>
      </c>
      <c r="G1258" s="9" t="s">
        <v>128</v>
      </c>
      <c r="H1258" s="26" t="s">
        <v>37</v>
      </c>
      <c r="I1258" s="9" t="s">
        <v>38</v>
      </c>
      <c r="J1258" s="32" t="s">
        <v>345</v>
      </c>
      <c r="K1258" s="26"/>
      <c r="L1258" s="26"/>
      <c r="M1258" s="9">
        <v>18</v>
      </c>
      <c r="N1258" s="11">
        <v>40719</v>
      </c>
      <c r="O1258" s="32">
        <f t="shared" si="82"/>
        <v>18</v>
      </c>
      <c r="P1258" s="9">
        <v>553890</v>
      </c>
      <c r="Q1258" s="9" t="s">
        <v>2475</v>
      </c>
      <c r="S1258" s="9">
        <v>0</v>
      </c>
      <c r="T1258" s="12">
        <v>0</v>
      </c>
      <c r="U1258" s="32">
        <v>0</v>
      </c>
      <c r="V1258">
        <f t="shared" si="0"/>
        <v>2010</v>
      </c>
      <c r="W1258">
        <f t="shared" si="1"/>
        <v>1</v>
      </c>
      <c r="X1258">
        <f t="shared" si="2"/>
        <v>1</v>
      </c>
      <c r="AJ1258" s="13"/>
      <c r="AK1258" s="14"/>
      <c r="AP1258" s="13"/>
      <c r="AQ1258" s="14"/>
      <c r="AT1258" t="e">
        <f>VLOOKUP(A1258,'Repeat TJ List'!A:A,1,FALSE)</f>
        <v>#N/A</v>
      </c>
    </row>
    <row r="1259" spans="1:46" ht="13">
      <c r="A1259" s="7" t="s">
        <v>2476</v>
      </c>
      <c r="B1259" s="78" t="str">
        <f t="shared" si="79"/>
        <v>Gus</v>
      </c>
      <c r="C1259" s="78" t="str">
        <f t="shared" si="80"/>
        <v>Benusa</v>
      </c>
      <c r="D1259" s="78" t="str">
        <f t="shared" si="81"/>
        <v>benusgu</v>
      </c>
      <c r="E1259" s="8">
        <v>40179</v>
      </c>
      <c r="F1259" s="9" t="s">
        <v>78</v>
      </c>
      <c r="G1259" s="9" t="s">
        <v>128</v>
      </c>
      <c r="H1259" s="9" t="s">
        <v>131</v>
      </c>
      <c r="I1259" s="9" t="s">
        <v>53</v>
      </c>
      <c r="J1259" s="9" t="s">
        <v>39</v>
      </c>
      <c r="K1259" s="9" t="s">
        <v>110</v>
      </c>
      <c r="L1259" s="9"/>
      <c r="M1259" s="9">
        <v>19</v>
      </c>
      <c r="N1259" s="11">
        <v>40714</v>
      </c>
      <c r="O1259" s="32">
        <f t="shared" si="82"/>
        <v>18</v>
      </c>
      <c r="P1259" s="9">
        <v>571483</v>
      </c>
      <c r="Q1259" s="9" t="s">
        <v>2477</v>
      </c>
      <c r="S1259" s="9">
        <v>0</v>
      </c>
      <c r="T1259" s="12">
        <v>0</v>
      </c>
      <c r="U1259" s="32">
        <v>0</v>
      </c>
      <c r="V1259">
        <f t="shared" si="0"/>
        <v>2010</v>
      </c>
      <c r="W1259">
        <f t="shared" si="1"/>
        <v>1</v>
      </c>
      <c r="X1259">
        <f t="shared" si="2"/>
        <v>1</v>
      </c>
      <c r="AJ1259" s="13"/>
      <c r="AK1259" s="14"/>
      <c r="AP1259" s="13"/>
      <c r="AQ1259" s="14"/>
      <c r="AT1259" t="e">
        <f>VLOOKUP(A1259,'Repeat TJ List'!A:A,1,FALSE)</f>
        <v>#N/A</v>
      </c>
    </row>
    <row r="1260" spans="1:46" ht="13">
      <c r="A1260" s="7" t="s">
        <v>2478</v>
      </c>
      <c r="B1260" s="78" t="str">
        <f t="shared" si="79"/>
        <v>Joe</v>
      </c>
      <c r="C1260" s="78" t="str">
        <f t="shared" si="80"/>
        <v>Biagini</v>
      </c>
      <c r="D1260" s="78" t="str">
        <f t="shared" si="81"/>
        <v>biagijo</v>
      </c>
      <c r="E1260" s="8">
        <v>40179</v>
      </c>
      <c r="F1260" s="9" t="s">
        <v>78</v>
      </c>
      <c r="G1260" s="9" t="s">
        <v>63</v>
      </c>
      <c r="H1260" s="9" t="s">
        <v>37</v>
      </c>
      <c r="I1260" s="9" t="s">
        <v>38</v>
      </c>
      <c r="J1260" s="9" t="s">
        <v>39</v>
      </c>
      <c r="K1260" s="9" t="s">
        <v>45</v>
      </c>
      <c r="L1260" s="9" t="s">
        <v>1508</v>
      </c>
      <c r="M1260" s="9">
        <v>20</v>
      </c>
      <c r="N1260" s="11">
        <v>41008</v>
      </c>
      <c r="O1260" s="32">
        <f t="shared" si="82"/>
        <v>27</v>
      </c>
      <c r="P1260" s="9">
        <v>110206</v>
      </c>
      <c r="Q1260" s="9">
        <v>13194</v>
      </c>
      <c r="S1260" s="9">
        <v>104</v>
      </c>
      <c r="T1260" s="12">
        <v>187.333</v>
      </c>
      <c r="U1260" s="32">
        <v>1</v>
      </c>
      <c r="V1260">
        <f t="shared" si="0"/>
        <v>2010</v>
      </c>
      <c r="W1260">
        <f t="shared" si="1"/>
        <v>1</v>
      </c>
      <c r="X1260">
        <f t="shared" si="2"/>
        <v>1</v>
      </c>
      <c r="AJ1260" s="13"/>
      <c r="AK1260" s="14"/>
      <c r="AP1260" s="13"/>
      <c r="AQ1260" s="14"/>
      <c r="AT1260" t="e">
        <f>VLOOKUP(A1260,'Repeat TJ List'!A:A,1,FALSE)</f>
        <v>#N/A</v>
      </c>
    </row>
    <row r="1261" spans="1:46" ht="13">
      <c r="A1261" s="7" t="s">
        <v>2479</v>
      </c>
      <c r="B1261" s="78" t="str">
        <f t="shared" si="79"/>
        <v>Josh</v>
      </c>
      <c r="C1261" s="78" t="str">
        <f t="shared" si="80"/>
        <v>Osich</v>
      </c>
      <c r="D1261" s="78" t="str">
        <f t="shared" si="81"/>
        <v>osichjo</v>
      </c>
      <c r="E1261" s="8">
        <v>40179</v>
      </c>
      <c r="F1261" s="9" t="s">
        <v>78</v>
      </c>
      <c r="G1261" s="9" t="s">
        <v>63</v>
      </c>
      <c r="H1261" s="9" t="s">
        <v>37</v>
      </c>
      <c r="I1261" s="9" t="s">
        <v>53</v>
      </c>
      <c r="J1261" s="9" t="s">
        <v>39</v>
      </c>
      <c r="K1261" s="9" t="s">
        <v>1662</v>
      </c>
      <c r="L1261" s="9" t="s">
        <v>677</v>
      </c>
      <c r="M1261" s="9">
        <v>21</v>
      </c>
      <c r="N1261" s="11">
        <v>41005</v>
      </c>
      <c r="O1261" s="32">
        <f t="shared" si="82"/>
        <v>27</v>
      </c>
      <c r="P1261" s="9">
        <v>592612</v>
      </c>
      <c r="Q1261" s="9">
        <v>11528</v>
      </c>
      <c r="S1261" s="9">
        <v>148</v>
      </c>
      <c r="T1261" s="12">
        <v>108.333</v>
      </c>
      <c r="U1261" s="32">
        <v>1</v>
      </c>
      <c r="V1261">
        <f t="shared" si="0"/>
        <v>2010</v>
      </c>
      <c r="W1261">
        <f t="shared" si="1"/>
        <v>1</v>
      </c>
      <c r="X1261">
        <f t="shared" si="2"/>
        <v>1</v>
      </c>
      <c r="AJ1261" s="13"/>
      <c r="AK1261" s="14"/>
      <c r="AP1261" s="13"/>
      <c r="AQ1261" s="14"/>
      <c r="AT1261" t="e">
        <f>VLOOKUP(A1261,'Repeat TJ List'!A:A,1,FALSE)</f>
        <v>#N/A</v>
      </c>
    </row>
    <row r="1262" spans="1:46" ht="13">
      <c r="A1262" s="7" t="s">
        <v>2480</v>
      </c>
      <c r="B1262" s="78" t="str">
        <f t="shared" si="79"/>
        <v>Jesse</v>
      </c>
      <c r="C1262" s="78" t="str">
        <f t="shared" si="80"/>
        <v>Hahn</v>
      </c>
      <c r="D1262" s="78" t="str">
        <f t="shared" si="81"/>
        <v>hahnje</v>
      </c>
      <c r="E1262" s="8">
        <v>40179</v>
      </c>
      <c r="F1262" s="9" t="s">
        <v>257</v>
      </c>
      <c r="G1262" s="9" t="s">
        <v>63</v>
      </c>
      <c r="H1262" s="9" t="s">
        <v>37</v>
      </c>
      <c r="I1262" s="9" t="s">
        <v>38</v>
      </c>
      <c r="J1262" s="9" t="s">
        <v>39</v>
      </c>
      <c r="K1262" s="9" t="s">
        <v>96</v>
      </c>
      <c r="L1262" s="9" t="s">
        <v>564</v>
      </c>
      <c r="M1262" s="9">
        <v>20</v>
      </c>
      <c r="N1262" s="11">
        <v>41079</v>
      </c>
      <c r="O1262" s="32">
        <f t="shared" si="82"/>
        <v>30</v>
      </c>
      <c r="P1262" s="9">
        <v>534910</v>
      </c>
      <c r="Q1262" s="9">
        <v>13287</v>
      </c>
      <c r="R1262" s="7" t="s">
        <v>139</v>
      </c>
      <c r="S1262" s="9">
        <v>53</v>
      </c>
      <c r="T1262" s="12">
        <v>286</v>
      </c>
      <c r="U1262" s="32">
        <v>1</v>
      </c>
      <c r="V1262">
        <f t="shared" si="0"/>
        <v>2010</v>
      </c>
      <c r="W1262">
        <f t="shared" si="1"/>
        <v>1</v>
      </c>
      <c r="X1262">
        <f t="shared" si="2"/>
        <v>1</v>
      </c>
      <c r="AJ1262" s="13"/>
      <c r="AK1262" s="14"/>
      <c r="AP1262" s="13"/>
      <c r="AQ1262" s="14"/>
      <c r="AT1262" t="e">
        <f>VLOOKUP(A1262,'Repeat TJ List'!A:A,1,FALSE)</f>
        <v>#N/A</v>
      </c>
    </row>
    <row r="1263" spans="1:46" ht="13">
      <c r="A1263" s="7" t="s">
        <v>2481</v>
      </c>
      <c r="B1263" s="78" t="str">
        <f t="shared" si="79"/>
        <v>Andrew</v>
      </c>
      <c r="C1263" s="78" t="str">
        <f t="shared" si="80"/>
        <v>Laughter</v>
      </c>
      <c r="D1263" s="78" t="str">
        <f t="shared" si="81"/>
        <v>laughan</v>
      </c>
      <c r="E1263" s="8">
        <v>40179</v>
      </c>
      <c r="F1263" s="9" t="s">
        <v>211</v>
      </c>
      <c r="G1263" s="9" t="s">
        <v>84</v>
      </c>
      <c r="H1263" s="9" t="s">
        <v>37</v>
      </c>
      <c r="I1263" s="9" t="s">
        <v>38</v>
      </c>
      <c r="J1263" s="9" t="s">
        <v>39</v>
      </c>
      <c r="K1263" s="9" t="s">
        <v>58</v>
      </c>
      <c r="L1263" s="9" t="s">
        <v>2482</v>
      </c>
      <c r="M1263" s="9">
        <v>25</v>
      </c>
      <c r="N1263" s="11"/>
      <c r="O1263" s="32" t="str">
        <f t="shared" si="82"/>
        <v/>
      </c>
      <c r="P1263" s="9">
        <v>518922</v>
      </c>
      <c r="Q1263" s="9" t="s">
        <v>2483</v>
      </c>
      <c r="S1263" s="9">
        <v>0</v>
      </c>
      <c r="T1263" s="12">
        <v>0</v>
      </c>
      <c r="U1263" s="32">
        <v>0</v>
      </c>
      <c r="V1263">
        <f t="shared" si="0"/>
        <v>2010</v>
      </c>
      <c r="W1263">
        <f t="shared" si="1"/>
        <v>1</v>
      </c>
      <c r="X1263">
        <f t="shared" si="2"/>
        <v>1</v>
      </c>
      <c r="AJ1263" s="13"/>
      <c r="AK1263" s="14"/>
      <c r="AP1263" s="13"/>
      <c r="AQ1263" s="14"/>
      <c r="AT1263" t="e">
        <f>VLOOKUP(A1263,'Repeat TJ List'!A:A,1,FALSE)</f>
        <v>#N/A</v>
      </c>
    </row>
    <row r="1264" spans="1:46" ht="13">
      <c r="A1264" s="7" t="s">
        <v>2484</v>
      </c>
      <c r="B1264" s="78" t="str">
        <f t="shared" si="79"/>
        <v>Tomas</v>
      </c>
      <c r="C1264" s="78" t="str">
        <f t="shared" si="80"/>
        <v>Telis</v>
      </c>
      <c r="D1264" s="78" t="str">
        <f t="shared" si="81"/>
        <v>telisto</v>
      </c>
      <c r="E1264" s="8">
        <v>40179</v>
      </c>
      <c r="F1264" s="9" t="s">
        <v>211</v>
      </c>
      <c r="G1264" s="9" t="s">
        <v>128</v>
      </c>
      <c r="H1264" s="32" t="s">
        <v>330</v>
      </c>
      <c r="I1264" s="9" t="s">
        <v>38</v>
      </c>
      <c r="J1264" s="9" t="s">
        <v>150</v>
      </c>
      <c r="K1264" s="26"/>
      <c r="L1264" s="26"/>
      <c r="M1264" s="9">
        <v>19</v>
      </c>
      <c r="N1264" s="11">
        <v>40350</v>
      </c>
      <c r="O1264" s="32">
        <f t="shared" si="82"/>
        <v>6</v>
      </c>
      <c r="P1264" s="9">
        <v>542513</v>
      </c>
      <c r="Q1264" s="9">
        <v>10067</v>
      </c>
      <c r="S1264" s="9">
        <v>99</v>
      </c>
      <c r="T1264" s="12">
        <v>236</v>
      </c>
      <c r="U1264" s="32">
        <v>1</v>
      </c>
      <c r="V1264">
        <f t="shared" si="0"/>
        <v>2010</v>
      </c>
      <c r="W1264">
        <f t="shared" si="1"/>
        <v>1</v>
      </c>
      <c r="X1264">
        <f t="shared" si="2"/>
        <v>1</v>
      </c>
      <c r="AJ1264" s="13"/>
      <c r="AK1264" s="14"/>
      <c r="AP1264" s="13"/>
      <c r="AQ1264" s="14"/>
      <c r="AT1264" t="e">
        <f>VLOOKUP(A1264,'Repeat TJ List'!A:A,1,FALSE)</f>
        <v>#N/A</v>
      </c>
    </row>
    <row r="1265" spans="1:46" ht="13">
      <c r="A1265" s="7" t="s">
        <v>2485</v>
      </c>
      <c r="B1265" s="78" t="str">
        <f t="shared" si="79"/>
        <v>Jack</v>
      </c>
      <c r="C1265" s="78" t="str">
        <f t="shared" si="80"/>
        <v>McGeary</v>
      </c>
      <c r="D1265" s="78" t="str">
        <f t="shared" si="81"/>
        <v>mcgeaja</v>
      </c>
      <c r="E1265" s="8">
        <v>40179</v>
      </c>
      <c r="F1265" s="9" t="s">
        <v>317</v>
      </c>
      <c r="G1265" s="9" t="s">
        <v>115</v>
      </c>
      <c r="H1265" s="26" t="s">
        <v>37</v>
      </c>
      <c r="I1265" s="9" t="s">
        <v>53</v>
      </c>
      <c r="J1265" s="26" t="s">
        <v>39</v>
      </c>
      <c r="K1265" s="9" t="s">
        <v>79</v>
      </c>
      <c r="L1265" s="9" t="s">
        <v>657</v>
      </c>
      <c r="M1265" s="9">
        <v>21</v>
      </c>
      <c r="N1265" s="11">
        <v>41462</v>
      </c>
      <c r="O1265" s="32">
        <f t="shared" si="82"/>
        <v>42</v>
      </c>
      <c r="P1265" s="9">
        <v>519009</v>
      </c>
      <c r="Q1265" s="9" t="s">
        <v>2486</v>
      </c>
      <c r="S1265" s="9">
        <v>0</v>
      </c>
      <c r="T1265" s="12">
        <v>0</v>
      </c>
      <c r="U1265" s="32">
        <v>0</v>
      </c>
      <c r="V1265">
        <f t="shared" si="0"/>
        <v>2010</v>
      </c>
      <c r="W1265">
        <f t="shared" si="1"/>
        <v>1</v>
      </c>
      <c r="X1265">
        <f t="shared" si="2"/>
        <v>1</v>
      </c>
      <c r="AJ1265" s="13"/>
      <c r="AK1265" s="14"/>
      <c r="AP1265" s="13"/>
      <c r="AQ1265" s="14"/>
      <c r="AT1265" t="e">
        <f>VLOOKUP(A1265,'Repeat TJ List'!A:A,1,FALSE)</f>
        <v>#N/A</v>
      </c>
    </row>
    <row r="1266" spans="1:46" ht="13">
      <c r="A1266" s="7" t="s">
        <v>1795</v>
      </c>
      <c r="B1266" s="78" t="str">
        <f t="shared" si="79"/>
        <v>Jarrod</v>
      </c>
      <c r="C1266" s="78" t="str">
        <f t="shared" si="80"/>
        <v>Parker</v>
      </c>
      <c r="D1266" s="78" t="str">
        <f t="shared" si="81"/>
        <v>parkeja</v>
      </c>
      <c r="E1266" s="8">
        <v>40114</v>
      </c>
      <c r="F1266" s="9" t="s">
        <v>323</v>
      </c>
      <c r="G1266" s="9" t="s">
        <v>84</v>
      </c>
      <c r="H1266" s="26" t="s">
        <v>37</v>
      </c>
      <c r="I1266" s="9" t="s">
        <v>38</v>
      </c>
      <c r="J1266" s="26" t="s">
        <v>39</v>
      </c>
      <c r="K1266" s="9" t="s">
        <v>198</v>
      </c>
      <c r="L1266" s="9"/>
      <c r="M1266" s="9">
        <v>20</v>
      </c>
      <c r="N1266" s="11">
        <v>40644</v>
      </c>
      <c r="O1266" s="32">
        <f t="shared" si="82"/>
        <v>17</v>
      </c>
      <c r="P1266" s="9">
        <v>519105</v>
      </c>
      <c r="Q1266" s="9">
        <v>4913</v>
      </c>
      <c r="R1266" s="7" t="s">
        <v>139</v>
      </c>
      <c r="S1266" s="9">
        <v>62</v>
      </c>
      <c r="T1266" s="12">
        <v>384</v>
      </c>
      <c r="U1266" s="32">
        <v>0</v>
      </c>
      <c r="V1266">
        <f t="shared" si="0"/>
        <v>2009</v>
      </c>
      <c r="W1266">
        <f t="shared" si="1"/>
        <v>10</v>
      </c>
      <c r="X1266">
        <f t="shared" si="2"/>
        <v>28</v>
      </c>
      <c r="AJ1266" s="13"/>
      <c r="AK1266" s="14"/>
      <c r="AP1266" s="13"/>
      <c r="AQ1266" s="14"/>
      <c r="AT1266" t="str">
        <f>VLOOKUP(A1266,'Repeat TJ List'!A:A,1,FALSE)</f>
        <v>Jarrod Parker</v>
      </c>
    </row>
    <row r="1267" spans="1:46" ht="13">
      <c r="A1267" s="7" t="s">
        <v>2487</v>
      </c>
      <c r="B1267" s="78" t="str">
        <f t="shared" si="79"/>
        <v>Casey</v>
      </c>
      <c r="C1267" s="78" t="str">
        <f t="shared" si="80"/>
        <v>Lambert</v>
      </c>
      <c r="D1267" s="78" t="str">
        <f t="shared" si="81"/>
        <v>lambeca</v>
      </c>
      <c r="E1267" s="8">
        <v>40078</v>
      </c>
      <c r="F1267" s="9" t="s">
        <v>52</v>
      </c>
      <c r="G1267" s="9" t="s">
        <v>95</v>
      </c>
      <c r="H1267" s="26" t="s">
        <v>37</v>
      </c>
      <c r="I1267" s="9" t="s">
        <v>53</v>
      </c>
      <c r="J1267" s="26" t="s">
        <v>39</v>
      </c>
      <c r="K1267" s="9" t="s">
        <v>302</v>
      </c>
      <c r="L1267" s="9" t="s">
        <v>302</v>
      </c>
      <c r="M1267" s="9">
        <v>23</v>
      </c>
      <c r="N1267" s="11"/>
      <c r="O1267" s="32" t="str">
        <f t="shared" si="82"/>
        <v/>
      </c>
      <c r="P1267" s="9">
        <v>518910</v>
      </c>
      <c r="Q1267" s="9" t="s">
        <v>2488</v>
      </c>
      <c r="S1267" s="9">
        <v>0</v>
      </c>
      <c r="T1267" s="12">
        <v>0</v>
      </c>
      <c r="U1267" s="32">
        <v>0</v>
      </c>
      <c r="V1267">
        <f t="shared" si="0"/>
        <v>2009</v>
      </c>
      <c r="W1267">
        <f t="shared" si="1"/>
        <v>9</v>
      </c>
      <c r="X1267">
        <f t="shared" si="2"/>
        <v>22</v>
      </c>
      <c r="AJ1267" s="13"/>
      <c r="AK1267" s="14"/>
      <c r="AP1267" s="13"/>
      <c r="AQ1267" s="14"/>
      <c r="AT1267" t="e">
        <f>VLOOKUP(A1267,'Repeat TJ List'!A:A,1,FALSE)</f>
        <v>#N/A</v>
      </c>
    </row>
    <row r="1268" spans="1:46" ht="13">
      <c r="A1268" s="7" t="s">
        <v>2489</v>
      </c>
      <c r="B1268" s="78" t="str">
        <f t="shared" si="79"/>
        <v>Parker</v>
      </c>
      <c r="C1268" s="78" t="str">
        <f t="shared" si="80"/>
        <v>Frazier</v>
      </c>
      <c r="D1268" s="78" t="str">
        <f t="shared" si="81"/>
        <v>frazipa</v>
      </c>
      <c r="E1268" s="8">
        <v>40078</v>
      </c>
      <c r="F1268" s="9" t="s">
        <v>44</v>
      </c>
      <c r="G1268" s="9" t="s">
        <v>115</v>
      </c>
      <c r="H1268" s="9" t="s">
        <v>37</v>
      </c>
      <c r="I1268" s="9" t="s">
        <v>38</v>
      </c>
      <c r="J1268" s="9" t="s">
        <v>39</v>
      </c>
      <c r="K1268" s="9" t="s">
        <v>122</v>
      </c>
      <c r="L1268" s="9"/>
      <c r="M1268" s="9">
        <v>20</v>
      </c>
      <c r="N1268" s="11">
        <v>40382</v>
      </c>
      <c r="O1268" s="32">
        <f t="shared" si="82"/>
        <v>10</v>
      </c>
      <c r="P1268" s="9">
        <v>518691</v>
      </c>
      <c r="Q1268" s="9" t="s">
        <v>2490</v>
      </c>
      <c r="S1268" s="9">
        <v>0</v>
      </c>
      <c r="T1268" s="12">
        <v>0</v>
      </c>
      <c r="U1268" s="32">
        <v>1</v>
      </c>
      <c r="V1268">
        <f t="shared" si="0"/>
        <v>2009</v>
      </c>
      <c r="W1268">
        <f t="shared" si="1"/>
        <v>9</v>
      </c>
      <c r="X1268">
        <f t="shared" si="2"/>
        <v>22</v>
      </c>
      <c r="AJ1268" s="13"/>
      <c r="AK1268" s="14"/>
      <c r="AP1268" s="13"/>
      <c r="AQ1268" s="14"/>
      <c r="AT1268" t="e">
        <f>VLOOKUP(A1268,'Repeat TJ List'!A:A,1,FALSE)</f>
        <v>#N/A</v>
      </c>
    </row>
    <row r="1269" spans="1:46" ht="13">
      <c r="A1269" s="7" t="s">
        <v>2491</v>
      </c>
      <c r="B1269" s="78" t="str">
        <f t="shared" si="79"/>
        <v>Jason</v>
      </c>
      <c r="C1269" s="78" t="str">
        <f t="shared" si="80"/>
        <v>Isringhausen</v>
      </c>
      <c r="D1269" s="78" t="str">
        <f t="shared" si="81"/>
        <v>isrinja</v>
      </c>
      <c r="E1269" s="8">
        <v>40057</v>
      </c>
      <c r="F1269" s="9" t="s">
        <v>257</v>
      </c>
      <c r="G1269" s="9" t="s">
        <v>36</v>
      </c>
      <c r="H1269" s="26" t="s">
        <v>37</v>
      </c>
      <c r="I1269" s="9" t="s">
        <v>38</v>
      </c>
      <c r="J1269" s="26" t="s">
        <v>39</v>
      </c>
      <c r="K1269" s="9" t="s">
        <v>141</v>
      </c>
      <c r="L1269" s="9" t="s">
        <v>2492</v>
      </c>
      <c r="M1269" s="9">
        <v>36</v>
      </c>
      <c r="N1269" s="11">
        <v>40644</v>
      </c>
      <c r="O1269" s="32">
        <f t="shared" si="82"/>
        <v>19</v>
      </c>
      <c r="P1269" s="9">
        <v>116414</v>
      </c>
      <c r="Q1269" s="9">
        <v>1158</v>
      </c>
      <c r="R1269" s="7" t="s">
        <v>60</v>
      </c>
      <c r="S1269" s="9">
        <v>103</v>
      </c>
      <c r="T1269" s="12">
        <v>92.332999999999998</v>
      </c>
      <c r="U1269" s="9">
        <v>0</v>
      </c>
      <c r="V1269">
        <f t="shared" si="0"/>
        <v>2009</v>
      </c>
      <c r="W1269">
        <f t="shared" si="1"/>
        <v>9</v>
      </c>
      <c r="X1269">
        <f t="shared" si="2"/>
        <v>1</v>
      </c>
      <c r="AJ1269" s="13"/>
      <c r="AK1269" s="14"/>
      <c r="AP1269" s="13"/>
      <c r="AQ1269" s="14"/>
      <c r="AT1269" t="str">
        <f>VLOOKUP(A1269,'Repeat TJ List'!A:A,1,FALSE)</f>
        <v>Jason Isringhausen</v>
      </c>
    </row>
    <row r="1270" spans="1:46" ht="13">
      <c r="A1270" s="7" t="s">
        <v>2493</v>
      </c>
      <c r="B1270" s="78" t="str">
        <f t="shared" si="79"/>
        <v>Marcus</v>
      </c>
      <c r="C1270" s="78" t="str">
        <f t="shared" si="80"/>
        <v>Hatley</v>
      </c>
      <c r="D1270" s="78" t="str">
        <f t="shared" si="81"/>
        <v>hatlema</v>
      </c>
      <c r="E1270" s="8">
        <v>40057</v>
      </c>
      <c r="F1270" s="9" t="s">
        <v>164</v>
      </c>
      <c r="G1270" s="9" t="s">
        <v>115</v>
      </c>
      <c r="H1270" s="26" t="s">
        <v>37</v>
      </c>
      <c r="I1270" s="9" t="s">
        <v>38</v>
      </c>
      <c r="J1270" s="26" t="s">
        <v>39</v>
      </c>
      <c r="K1270" s="9" t="s">
        <v>45</v>
      </c>
      <c r="L1270" s="9" t="s">
        <v>2494</v>
      </c>
      <c r="M1270" s="9">
        <v>21</v>
      </c>
      <c r="N1270" s="11">
        <v>40391</v>
      </c>
      <c r="O1270" s="32">
        <f t="shared" si="82"/>
        <v>11</v>
      </c>
      <c r="P1270" s="9">
        <v>502281</v>
      </c>
      <c r="Q1270" s="9">
        <v>4002</v>
      </c>
      <c r="S1270" s="9">
        <v>2</v>
      </c>
      <c r="T1270" s="12">
        <v>1.333</v>
      </c>
      <c r="U1270" s="9">
        <v>0</v>
      </c>
      <c r="V1270">
        <f t="shared" si="0"/>
        <v>2009</v>
      </c>
      <c r="W1270">
        <f t="shared" si="1"/>
        <v>9</v>
      </c>
      <c r="X1270">
        <f t="shared" si="2"/>
        <v>1</v>
      </c>
      <c r="AJ1270" s="13"/>
      <c r="AK1270" s="14"/>
      <c r="AP1270" s="13"/>
      <c r="AQ1270" s="14"/>
      <c r="AT1270" t="e">
        <f>VLOOKUP(A1270,'Repeat TJ List'!A:A,1,FALSE)</f>
        <v>#N/A</v>
      </c>
    </row>
    <row r="1271" spans="1:46" ht="13">
      <c r="A1271" s="7" t="s">
        <v>2495</v>
      </c>
      <c r="B1271" s="78" t="str">
        <f t="shared" si="79"/>
        <v>Jordan</v>
      </c>
      <c r="C1271" s="78" t="str">
        <f t="shared" si="80"/>
        <v>Zimmermann</v>
      </c>
      <c r="D1271" s="78" t="str">
        <f t="shared" si="81"/>
        <v>zimmejo</v>
      </c>
      <c r="E1271" s="8">
        <v>40044</v>
      </c>
      <c r="F1271" s="9" t="s">
        <v>317</v>
      </c>
      <c r="G1271" s="9" t="s">
        <v>36</v>
      </c>
      <c r="H1271" s="26" t="s">
        <v>37</v>
      </c>
      <c r="I1271" s="9" t="s">
        <v>38</v>
      </c>
      <c r="J1271" s="26" t="s">
        <v>39</v>
      </c>
      <c r="K1271" s="9" t="s">
        <v>429</v>
      </c>
      <c r="L1271" s="9" t="s">
        <v>429</v>
      </c>
      <c r="M1271" s="9">
        <v>23</v>
      </c>
      <c r="N1271" s="11">
        <v>40416</v>
      </c>
      <c r="O1271" s="32">
        <f t="shared" si="82"/>
        <v>12</v>
      </c>
      <c r="P1271" s="9">
        <v>519455</v>
      </c>
      <c r="Q1271" s="9">
        <v>4505</v>
      </c>
      <c r="R1271" s="7" t="s">
        <v>2078</v>
      </c>
      <c r="S1271" s="9">
        <v>210</v>
      </c>
      <c r="T1271" s="12">
        <v>1268</v>
      </c>
      <c r="U1271" s="32">
        <v>1</v>
      </c>
      <c r="V1271">
        <f t="shared" si="0"/>
        <v>2009</v>
      </c>
      <c r="W1271">
        <f t="shared" si="1"/>
        <v>8</v>
      </c>
      <c r="X1271">
        <f t="shared" si="2"/>
        <v>19</v>
      </c>
      <c r="Y1271" s="7"/>
      <c r="Z1271" s="7"/>
      <c r="AA1271" s="7"/>
      <c r="AB1271" s="7"/>
      <c r="AC1271" s="7"/>
      <c r="AD1271" s="7"/>
      <c r="AE1271" s="7"/>
      <c r="AF1271" s="7"/>
      <c r="AG1271" s="7"/>
      <c r="AH1271" s="7">
        <v>16</v>
      </c>
      <c r="AI1271" s="7">
        <v>16</v>
      </c>
      <c r="AJ1271" s="45">
        <v>91.332999999999998</v>
      </c>
      <c r="AK1271" s="46">
        <v>0.161</v>
      </c>
      <c r="AL1271" s="7">
        <v>110</v>
      </c>
      <c r="AM1271" s="7">
        <v>84</v>
      </c>
      <c r="AN1271" s="7">
        <v>7</v>
      </c>
      <c r="AO1271" s="7">
        <v>7</v>
      </c>
      <c r="AP1271" s="45">
        <v>31</v>
      </c>
      <c r="AQ1271" s="46">
        <v>0.126</v>
      </c>
      <c r="AR1271" s="7">
        <v>123</v>
      </c>
      <c r="AS1271" s="7">
        <v>146</v>
      </c>
      <c r="AT1271" t="e">
        <f>VLOOKUP(A1271,'Repeat TJ List'!A:A,1,FALSE)</f>
        <v>#N/A</v>
      </c>
    </row>
    <row r="1272" spans="1:46" ht="13">
      <c r="A1272" s="7" t="s">
        <v>2496</v>
      </c>
      <c r="B1272" s="78" t="str">
        <f t="shared" si="79"/>
        <v>Mark</v>
      </c>
      <c r="C1272" s="78" t="str">
        <f t="shared" si="80"/>
        <v>Lamm</v>
      </c>
      <c r="D1272" s="78" t="str">
        <f t="shared" si="81"/>
        <v>lammma</v>
      </c>
      <c r="E1272" s="8">
        <v>40044</v>
      </c>
      <c r="F1272" s="9" t="s">
        <v>340</v>
      </c>
      <c r="G1272" s="9" t="s">
        <v>63</v>
      </c>
      <c r="H1272" s="26" t="s">
        <v>37</v>
      </c>
      <c r="I1272" s="9" t="s">
        <v>38</v>
      </c>
      <c r="J1272" s="26" t="s">
        <v>39</v>
      </c>
      <c r="K1272" s="9" t="s">
        <v>312</v>
      </c>
      <c r="L1272" s="9" t="s">
        <v>80</v>
      </c>
      <c r="M1272" s="9">
        <v>21</v>
      </c>
      <c r="N1272" s="11">
        <v>40730</v>
      </c>
      <c r="O1272" s="32">
        <f t="shared" si="82"/>
        <v>23</v>
      </c>
      <c r="P1272" s="9">
        <v>571876</v>
      </c>
      <c r="Q1272" s="9" t="s">
        <v>2497</v>
      </c>
      <c r="S1272" s="9">
        <v>0</v>
      </c>
      <c r="T1272" s="12">
        <v>0</v>
      </c>
      <c r="U1272" s="32">
        <v>1</v>
      </c>
      <c r="V1272">
        <f t="shared" si="0"/>
        <v>2009</v>
      </c>
      <c r="W1272">
        <f t="shared" si="1"/>
        <v>8</v>
      </c>
      <c r="X1272">
        <f t="shared" si="2"/>
        <v>19</v>
      </c>
      <c r="AJ1272" s="13"/>
      <c r="AK1272" s="14"/>
      <c r="AP1272" s="13"/>
      <c r="AQ1272" s="14"/>
      <c r="AT1272" t="e">
        <f>VLOOKUP(A1272,'Repeat TJ List'!A:A,1,FALSE)</f>
        <v>#N/A</v>
      </c>
    </row>
    <row r="1273" spans="1:46" ht="13">
      <c r="A1273" s="7" t="s">
        <v>685</v>
      </c>
      <c r="B1273" s="78" t="str">
        <f t="shared" si="79"/>
        <v>Edinson</v>
      </c>
      <c r="C1273" s="78" t="str">
        <f t="shared" si="80"/>
        <v>Volquez</v>
      </c>
      <c r="D1273" s="78" t="str">
        <f t="shared" si="81"/>
        <v>volqued</v>
      </c>
      <c r="E1273" s="8">
        <v>40028</v>
      </c>
      <c r="F1273" s="9" t="s">
        <v>187</v>
      </c>
      <c r="G1273" s="9" t="s">
        <v>36</v>
      </c>
      <c r="H1273" s="26" t="s">
        <v>37</v>
      </c>
      <c r="I1273" s="9" t="s">
        <v>38</v>
      </c>
      <c r="J1273" s="32" t="s">
        <v>108</v>
      </c>
      <c r="K1273" s="26"/>
      <c r="L1273" s="26"/>
      <c r="M1273" s="9">
        <v>25</v>
      </c>
      <c r="N1273" s="11">
        <v>40376</v>
      </c>
      <c r="O1273" s="32">
        <f t="shared" si="82"/>
        <v>11</v>
      </c>
      <c r="P1273" s="9">
        <v>450172</v>
      </c>
      <c r="Q1273" s="9">
        <v>3990</v>
      </c>
      <c r="R1273" s="7" t="s">
        <v>191</v>
      </c>
      <c r="S1273" s="9">
        <v>214</v>
      </c>
      <c r="T1273" s="12">
        <v>1199</v>
      </c>
      <c r="U1273" s="32">
        <v>1</v>
      </c>
      <c r="V1273">
        <f t="shared" si="0"/>
        <v>2009</v>
      </c>
      <c r="W1273">
        <f t="shared" si="1"/>
        <v>8</v>
      </c>
      <c r="X1273">
        <f t="shared" si="2"/>
        <v>3</v>
      </c>
      <c r="Y1273" s="7"/>
      <c r="Z1273" s="7"/>
      <c r="AA1273" s="7"/>
      <c r="AB1273" s="7"/>
      <c r="AC1273" s="7"/>
      <c r="AD1273" s="7"/>
      <c r="AE1273" s="7"/>
      <c r="AF1273" s="7"/>
      <c r="AG1273" s="7"/>
      <c r="AH1273" s="7">
        <v>9</v>
      </c>
      <c r="AI1273" s="7">
        <v>9</v>
      </c>
      <c r="AJ1273" s="45">
        <v>49.667000000000002</v>
      </c>
      <c r="AK1273" s="46">
        <v>6.9000000000000006E-2</v>
      </c>
      <c r="AL1273" s="7">
        <v>102</v>
      </c>
      <c r="AM1273" s="7">
        <v>115</v>
      </c>
      <c r="AN1273" s="7">
        <v>12</v>
      </c>
      <c r="AO1273" s="7">
        <v>12</v>
      </c>
      <c r="AP1273" s="45">
        <v>62.667000000000002</v>
      </c>
      <c r="AQ1273" s="46">
        <v>0.11600000000000001</v>
      </c>
      <c r="AR1273" s="7">
        <v>105</v>
      </c>
      <c r="AS1273" s="7">
        <v>97</v>
      </c>
      <c r="AT1273" t="str">
        <f>VLOOKUP(A1273,'Repeat TJ List'!A:A,1,FALSE)</f>
        <v>Edinson Volquez</v>
      </c>
    </row>
    <row r="1274" spans="1:46" ht="13">
      <c r="A1274" s="7" t="s">
        <v>2498</v>
      </c>
      <c r="B1274" s="78" t="str">
        <f t="shared" si="79"/>
        <v>Tim</v>
      </c>
      <c r="C1274" s="78" t="str">
        <f t="shared" si="80"/>
        <v>Berry</v>
      </c>
      <c r="D1274" s="78" t="str">
        <f t="shared" si="81"/>
        <v>berryti</v>
      </c>
      <c r="E1274" s="8">
        <v>40026</v>
      </c>
      <c r="F1274" s="9" t="s">
        <v>52</v>
      </c>
      <c r="G1274" s="9" t="s">
        <v>158</v>
      </c>
      <c r="H1274" s="26" t="s">
        <v>37</v>
      </c>
      <c r="I1274" s="9" t="s">
        <v>53</v>
      </c>
      <c r="J1274" s="26" t="s">
        <v>39</v>
      </c>
      <c r="K1274" s="9" t="s">
        <v>45</v>
      </c>
      <c r="L1274" s="9"/>
      <c r="M1274" s="9">
        <v>18</v>
      </c>
      <c r="N1274" s="11">
        <v>40351</v>
      </c>
      <c r="O1274" s="32">
        <f t="shared" si="82"/>
        <v>11</v>
      </c>
      <c r="P1274" s="9">
        <v>572718</v>
      </c>
      <c r="Q1274" s="9" t="s">
        <v>2499</v>
      </c>
      <c r="S1274" s="9">
        <v>0</v>
      </c>
      <c r="T1274" s="12">
        <v>0</v>
      </c>
      <c r="U1274" s="32">
        <v>1</v>
      </c>
      <c r="V1274">
        <f t="shared" si="0"/>
        <v>2009</v>
      </c>
      <c r="W1274">
        <f t="shared" si="1"/>
        <v>8</v>
      </c>
      <c r="X1274">
        <f t="shared" si="2"/>
        <v>1</v>
      </c>
      <c r="AJ1274" s="13"/>
      <c r="AK1274" s="14"/>
      <c r="AP1274" s="13"/>
      <c r="AQ1274" s="14"/>
      <c r="AT1274" t="e">
        <f>VLOOKUP(A1274,'Repeat TJ List'!A:A,1,FALSE)</f>
        <v>#N/A</v>
      </c>
    </row>
    <row r="1275" spans="1:46" ht="13">
      <c r="A1275" s="7" t="s">
        <v>2500</v>
      </c>
      <c r="B1275" s="78" t="str">
        <f t="shared" si="79"/>
        <v>Beau</v>
      </c>
      <c r="C1275" s="78" t="str">
        <f t="shared" si="80"/>
        <v>Wright</v>
      </c>
      <c r="D1275" s="78" t="str">
        <f t="shared" si="81"/>
        <v>wrighbe</v>
      </c>
      <c r="E1275" s="8">
        <v>40026</v>
      </c>
      <c r="F1275" s="9" t="s">
        <v>157</v>
      </c>
      <c r="G1275" s="9" t="s">
        <v>63</v>
      </c>
      <c r="H1275" s="9" t="s">
        <v>37</v>
      </c>
      <c r="I1275" s="9" t="s">
        <v>53</v>
      </c>
      <c r="J1275" s="9" t="s">
        <v>39</v>
      </c>
      <c r="K1275" s="9" t="s">
        <v>45</v>
      </c>
      <c r="L1275" s="9" t="s">
        <v>1917</v>
      </c>
      <c r="M1275" s="9">
        <v>18</v>
      </c>
      <c r="N1275" s="11">
        <v>40721</v>
      </c>
      <c r="O1275" s="32">
        <f t="shared" si="82"/>
        <v>23</v>
      </c>
      <c r="P1275" s="9">
        <v>572280</v>
      </c>
      <c r="Q1275" s="9" t="s">
        <v>2501</v>
      </c>
      <c r="S1275" s="9">
        <v>0</v>
      </c>
      <c r="T1275" s="12">
        <v>0</v>
      </c>
      <c r="U1275" s="32">
        <v>0</v>
      </c>
      <c r="V1275">
        <f t="shared" si="0"/>
        <v>2009</v>
      </c>
      <c r="W1275">
        <f t="shared" si="1"/>
        <v>8</v>
      </c>
      <c r="X1275">
        <f t="shared" si="2"/>
        <v>1</v>
      </c>
      <c r="AJ1275" s="13"/>
      <c r="AK1275" s="14"/>
      <c r="AP1275" s="13"/>
      <c r="AQ1275" s="14"/>
      <c r="AT1275" t="e">
        <f>VLOOKUP(A1275,'Repeat TJ List'!A:A,1,FALSE)</f>
        <v>#N/A</v>
      </c>
    </row>
    <row r="1276" spans="1:46" ht="13">
      <c r="A1276" s="7" t="s">
        <v>2502</v>
      </c>
      <c r="B1276" s="78" t="str">
        <f t="shared" si="79"/>
        <v>Brett</v>
      </c>
      <c r="C1276" s="78" t="str">
        <f t="shared" si="80"/>
        <v>Marshall</v>
      </c>
      <c r="D1276" s="78" t="str">
        <f t="shared" si="81"/>
        <v>marshbr</v>
      </c>
      <c r="E1276" s="8">
        <v>40025</v>
      </c>
      <c r="F1276" s="9" t="s">
        <v>107</v>
      </c>
      <c r="G1276" s="9" t="s">
        <v>115</v>
      </c>
      <c r="H1276" s="26" t="s">
        <v>37</v>
      </c>
      <c r="I1276" s="9" t="s">
        <v>38</v>
      </c>
      <c r="J1276" s="26" t="s">
        <v>39</v>
      </c>
      <c r="K1276" s="9" t="s">
        <v>40</v>
      </c>
      <c r="L1276" s="9"/>
      <c r="M1276" s="9">
        <v>19</v>
      </c>
      <c r="N1276" s="11">
        <v>40360</v>
      </c>
      <c r="O1276" s="32">
        <f t="shared" si="82"/>
        <v>11</v>
      </c>
      <c r="P1276" s="9">
        <v>543493</v>
      </c>
      <c r="Q1276" s="9">
        <v>5364</v>
      </c>
      <c r="S1276" s="9">
        <v>3</v>
      </c>
      <c r="T1276" s="12">
        <v>12</v>
      </c>
      <c r="U1276" s="32">
        <v>1</v>
      </c>
      <c r="V1276">
        <f t="shared" si="0"/>
        <v>2009</v>
      </c>
      <c r="W1276">
        <f t="shared" si="1"/>
        <v>7</v>
      </c>
      <c r="X1276">
        <f t="shared" si="2"/>
        <v>31</v>
      </c>
      <c r="AJ1276" s="13"/>
      <c r="AK1276" s="14"/>
      <c r="AP1276" s="13"/>
      <c r="AQ1276" s="14"/>
      <c r="AT1276" t="e">
        <f>VLOOKUP(A1276,'Repeat TJ List'!A:A,1,FALSE)</f>
        <v>#N/A</v>
      </c>
    </row>
    <row r="1277" spans="1:46" ht="13">
      <c r="A1277" s="7" t="s">
        <v>2503</v>
      </c>
      <c r="B1277" s="78" t="str">
        <f t="shared" si="79"/>
        <v>Adrian</v>
      </c>
      <c r="C1277" s="78" t="str">
        <f t="shared" si="80"/>
        <v>Sampson</v>
      </c>
      <c r="D1277" s="78" t="str">
        <f t="shared" si="81"/>
        <v>sampsad</v>
      </c>
      <c r="E1277" s="8">
        <v>40023</v>
      </c>
      <c r="F1277" s="9" t="s">
        <v>176</v>
      </c>
      <c r="G1277" s="9" t="s">
        <v>158</v>
      </c>
      <c r="H1277" s="26" t="s">
        <v>37</v>
      </c>
      <c r="I1277" s="9" t="s">
        <v>38</v>
      </c>
      <c r="J1277" s="26" t="s">
        <v>39</v>
      </c>
      <c r="K1277" s="9" t="s">
        <v>74</v>
      </c>
      <c r="L1277" s="9" t="s">
        <v>1204</v>
      </c>
      <c r="M1277" s="9">
        <v>17</v>
      </c>
      <c r="N1277" s="11">
        <v>41089</v>
      </c>
      <c r="O1277" s="32">
        <f t="shared" si="82"/>
        <v>35</v>
      </c>
      <c r="P1277" s="9">
        <v>592716</v>
      </c>
      <c r="Q1277" s="9">
        <v>13339</v>
      </c>
      <c r="S1277" s="9">
        <v>1</v>
      </c>
      <c r="T1277" s="12">
        <v>4.6669999999999998</v>
      </c>
      <c r="U1277" s="32">
        <v>1</v>
      </c>
      <c r="V1277">
        <f t="shared" si="0"/>
        <v>2009</v>
      </c>
      <c r="W1277">
        <f t="shared" si="1"/>
        <v>7</v>
      </c>
      <c r="X1277">
        <f t="shared" si="2"/>
        <v>29</v>
      </c>
      <c r="AJ1277" s="13"/>
      <c r="AK1277" s="14"/>
      <c r="AP1277" s="13"/>
      <c r="AQ1277" s="14"/>
      <c r="AT1277" t="e">
        <f>VLOOKUP(A1277,'Repeat TJ List'!A:A,1,FALSE)</f>
        <v>#N/A</v>
      </c>
    </row>
    <row r="1278" spans="1:46" ht="13">
      <c r="A1278" s="7" t="s">
        <v>2504</v>
      </c>
      <c r="B1278" s="78" t="str">
        <f t="shared" si="79"/>
        <v>Tyler</v>
      </c>
      <c r="C1278" s="78" t="str">
        <f t="shared" si="80"/>
        <v>Yates</v>
      </c>
      <c r="D1278" s="78" t="str">
        <f t="shared" si="81"/>
        <v>yatesty</v>
      </c>
      <c r="E1278" s="8">
        <v>40008</v>
      </c>
      <c r="F1278" s="9" t="s">
        <v>176</v>
      </c>
      <c r="G1278" s="9" t="s">
        <v>36</v>
      </c>
      <c r="H1278" s="26" t="s">
        <v>37</v>
      </c>
      <c r="I1278" s="9" t="s">
        <v>38</v>
      </c>
      <c r="J1278" s="26" t="s">
        <v>39</v>
      </c>
      <c r="K1278" s="9" t="s">
        <v>138</v>
      </c>
      <c r="L1278" s="9" t="s">
        <v>138</v>
      </c>
      <c r="M1278" s="9">
        <v>31</v>
      </c>
      <c r="N1278" s="26"/>
      <c r="O1278" s="32" t="str">
        <f t="shared" si="82"/>
        <v/>
      </c>
      <c r="P1278" s="9">
        <v>407884</v>
      </c>
      <c r="Q1278" s="9">
        <v>1527</v>
      </c>
      <c r="R1278" s="7" t="s">
        <v>139</v>
      </c>
      <c r="S1278" s="9">
        <v>0</v>
      </c>
      <c r="T1278" s="40">
        <v>0</v>
      </c>
      <c r="U1278" s="32">
        <v>0</v>
      </c>
      <c r="V1278">
        <f t="shared" si="0"/>
        <v>2009</v>
      </c>
      <c r="W1278">
        <f t="shared" si="1"/>
        <v>7</v>
      </c>
      <c r="X1278">
        <f t="shared" si="2"/>
        <v>14</v>
      </c>
      <c r="AJ1278" s="13"/>
      <c r="AK1278" s="14"/>
      <c r="AP1278" s="13"/>
      <c r="AQ1278" s="14"/>
      <c r="AT1278" t="str">
        <f>VLOOKUP(A1278,'Repeat TJ List'!A:A,1,FALSE)</f>
        <v>Tyler Yates</v>
      </c>
    </row>
    <row r="1279" spans="1:46" ht="13">
      <c r="A1279" s="7" t="s">
        <v>2505</v>
      </c>
      <c r="B1279" s="78" t="str">
        <f t="shared" si="79"/>
        <v>Ryan</v>
      </c>
      <c r="C1279" s="78" t="str">
        <f t="shared" si="80"/>
        <v>Mattheus</v>
      </c>
      <c r="D1279" s="78" t="str">
        <f t="shared" si="81"/>
        <v>matthry</v>
      </c>
      <c r="E1279" s="8">
        <v>40008</v>
      </c>
      <c r="F1279" s="9" t="s">
        <v>44</v>
      </c>
      <c r="G1279" s="9" t="s">
        <v>95</v>
      </c>
      <c r="H1279" s="26" t="s">
        <v>37</v>
      </c>
      <c r="I1279" s="9" t="s">
        <v>38</v>
      </c>
      <c r="J1279" s="26" t="s">
        <v>39</v>
      </c>
      <c r="K1279" s="9" t="s">
        <v>45</v>
      </c>
      <c r="L1279" s="9" t="s">
        <v>2506</v>
      </c>
      <c r="M1279" s="9">
        <v>25</v>
      </c>
      <c r="N1279" s="11">
        <v>40680</v>
      </c>
      <c r="O1279" s="32">
        <f t="shared" si="82"/>
        <v>22</v>
      </c>
      <c r="P1279" s="9">
        <v>458919</v>
      </c>
      <c r="Q1279" s="9">
        <v>7169</v>
      </c>
      <c r="S1279" s="9">
        <v>203</v>
      </c>
      <c r="T1279" s="12">
        <v>198.333</v>
      </c>
      <c r="U1279" s="9">
        <v>0</v>
      </c>
      <c r="V1279">
        <f t="shared" si="0"/>
        <v>2009</v>
      </c>
      <c r="W1279">
        <f t="shared" si="1"/>
        <v>7</v>
      </c>
      <c r="X1279">
        <f t="shared" si="2"/>
        <v>14</v>
      </c>
      <c r="AJ1279" s="13"/>
      <c r="AK1279" s="14"/>
      <c r="AP1279" s="13"/>
      <c r="AQ1279" s="14"/>
      <c r="AT1279" t="e">
        <f>VLOOKUP(A1279,'Repeat TJ List'!A:A,1,FALSE)</f>
        <v>#N/A</v>
      </c>
    </row>
    <row r="1280" spans="1:46" ht="13">
      <c r="A1280" s="16" t="s">
        <v>2507</v>
      </c>
      <c r="B1280" s="78" t="str">
        <f t="shared" si="79"/>
        <v>Will</v>
      </c>
      <c r="C1280" s="78" t="str">
        <f t="shared" si="80"/>
        <v>Harris</v>
      </c>
      <c r="D1280" s="78" t="str">
        <f t="shared" si="81"/>
        <v>harriwi</v>
      </c>
      <c r="E1280" s="29">
        <v>40002</v>
      </c>
      <c r="F1280" s="18" t="s">
        <v>44</v>
      </c>
      <c r="G1280" s="18" t="s">
        <v>165</v>
      </c>
      <c r="H1280" s="18" t="s">
        <v>37</v>
      </c>
      <c r="I1280" s="18" t="s">
        <v>38</v>
      </c>
      <c r="J1280" s="48" t="s">
        <v>39</v>
      </c>
      <c r="K1280" s="18" t="s">
        <v>575</v>
      </c>
      <c r="L1280" s="18" t="s">
        <v>872</v>
      </c>
      <c r="M1280" s="18">
        <v>24</v>
      </c>
      <c r="N1280" s="31">
        <v>40669</v>
      </c>
      <c r="O1280" s="32">
        <f t="shared" si="82"/>
        <v>22</v>
      </c>
      <c r="P1280" s="18">
        <v>501789</v>
      </c>
      <c r="Q1280" s="18">
        <v>3192</v>
      </c>
      <c r="R1280" s="16"/>
      <c r="S1280" s="18">
        <v>290</v>
      </c>
      <c r="T1280" s="20">
        <v>279.66699999999997</v>
      </c>
      <c r="U1280" s="18">
        <v>1</v>
      </c>
      <c r="V1280" s="21">
        <f t="shared" si="0"/>
        <v>2009</v>
      </c>
      <c r="W1280" s="21">
        <f t="shared" si="1"/>
        <v>7</v>
      </c>
      <c r="X1280" s="21">
        <f t="shared" si="2"/>
        <v>8</v>
      </c>
      <c r="Y1280" s="23"/>
      <c r="Z1280" s="23"/>
      <c r="AA1280" s="23"/>
      <c r="AB1280" s="23"/>
      <c r="AC1280" s="23"/>
      <c r="AD1280" s="23"/>
      <c r="AE1280" s="23"/>
      <c r="AF1280" s="23"/>
      <c r="AG1280" s="23"/>
      <c r="AH1280" s="23"/>
      <c r="AI1280" s="23"/>
      <c r="AJ1280" s="24"/>
      <c r="AK1280" s="25"/>
      <c r="AL1280" s="23"/>
      <c r="AM1280" s="23"/>
      <c r="AN1280" s="23"/>
      <c r="AO1280" s="23"/>
      <c r="AP1280" s="24"/>
      <c r="AQ1280" s="25"/>
      <c r="AR1280" s="23"/>
      <c r="AS1280" s="23"/>
      <c r="AT1280" t="e">
        <f>VLOOKUP(A1280,'Repeat TJ List'!A:A,1,FALSE)</f>
        <v>#N/A</v>
      </c>
    </row>
    <row r="1281" spans="1:46" ht="13">
      <c r="A1281" s="7" t="s">
        <v>2508</v>
      </c>
      <c r="B1281" s="78" t="str">
        <f t="shared" si="79"/>
        <v>Mike</v>
      </c>
      <c r="C1281" s="78" t="str">
        <f t="shared" si="80"/>
        <v>Aviles</v>
      </c>
      <c r="D1281" s="78" t="str">
        <f t="shared" si="81"/>
        <v>avilemi</v>
      </c>
      <c r="E1281" s="8">
        <v>40001</v>
      </c>
      <c r="F1281" s="9" t="s">
        <v>329</v>
      </c>
      <c r="G1281" s="9" t="s">
        <v>36</v>
      </c>
      <c r="H1281" s="32" t="s">
        <v>736</v>
      </c>
      <c r="I1281" s="9" t="s">
        <v>38</v>
      </c>
      <c r="J1281" s="26" t="s">
        <v>39</v>
      </c>
      <c r="K1281" s="9" t="s">
        <v>101</v>
      </c>
      <c r="L1281" s="9" t="s">
        <v>180</v>
      </c>
      <c r="M1281" s="9">
        <v>28</v>
      </c>
      <c r="N1281" s="11">
        <v>40276</v>
      </c>
      <c r="O1281" s="32">
        <f t="shared" si="82"/>
        <v>9</v>
      </c>
      <c r="P1281" s="9">
        <v>449107</v>
      </c>
      <c r="Q1281" s="9">
        <v>5986</v>
      </c>
      <c r="R1281" s="7" t="s">
        <v>2078</v>
      </c>
      <c r="S1281" s="9">
        <v>777</v>
      </c>
      <c r="T1281" s="12">
        <v>2666</v>
      </c>
      <c r="U1281" s="32">
        <v>1</v>
      </c>
      <c r="V1281">
        <f t="shared" si="0"/>
        <v>2009</v>
      </c>
      <c r="W1281">
        <f t="shared" si="1"/>
        <v>7</v>
      </c>
      <c r="X1281">
        <f t="shared" si="2"/>
        <v>7</v>
      </c>
      <c r="AJ1281" s="13"/>
      <c r="AK1281" s="14"/>
      <c r="AP1281" s="13"/>
      <c r="AQ1281" s="14"/>
      <c r="AT1281" t="e">
        <f>VLOOKUP(A1281,'Repeat TJ List'!A:A,1,FALSE)</f>
        <v>#N/A</v>
      </c>
    </row>
    <row r="1282" spans="1:46" ht="13">
      <c r="A1282" s="7" t="s">
        <v>2509</v>
      </c>
      <c r="B1282" s="78" t="str">
        <f t="shared" si="79"/>
        <v>George</v>
      </c>
      <c r="C1282" s="78" t="str">
        <f t="shared" si="80"/>
        <v>Kontos</v>
      </c>
      <c r="D1282" s="78" t="str">
        <f t="shared" si="81"/>
        <v>kontoge</v>
      </c>
      <c r="E1282" s="8">
        <v>40001</v>
      </c>
      <c r="F1282" s="9" t="s">
        <v>107</v>
      </c>
      <c r="G1282" s="9" t="s">
        <v>95</v>
      </c>
      <c r="H1282" s="9" t="s">
        <v>37</v>
      </c>
      <c r="I1282" s="9" t="s">
        <v>38</v>
      </c>
      <c r="J1282" s="9" t="s">
        <v>39</v>
      </c>
      <c r="K1282" s="9" t="s">
        <v>141</v>
      </c>
      <c r="L1282" s="9" t="s">
        <v>847</v>
      </c>
      <c r="M1282" s="9">
        <v>24</v>
      </c>
      <c r="N1282" s="11">
        <v>40423</v>
      </c>
      <c r="O1282" s="32">
        <f t="shared" si="82"/>
        <v>14</v>
      </c>
      <c r="P1282" s="9">
        <v>502004</v>
      </c>
      <c r="Q1282" s="9">
        <v>9486</v>
      </c>
      <c r="R1282" s="7" t="s">
        <v>71</v>
      </c>
      <c r="S1282" s="9">
        <v>322</v>
      </c>
      <c r="T1282" s="12">
        <v>330.33300000000003</v>
      </c>
      <c r="U1282" s="32">
        <v>1</v>
      </c>
      <c r="V1282">
        <f t="shared" si="0"/>
        <v>2009</v>
      </c>
      <c r="W1282">
        <f t="shared" si="1"/>
        <v>7</v>
      </c>
      <c r="X1282">
        <f t="shared" si="2"/>
        <v>7</v>
      </c>
      <c r="AJ1282" s="13"/>
      <c r="AK1282" s="14"/>
      <c r="AP1282" s="13"/>
      <c r="AQ1282" s="14"/>
      <c r="AT1282" t="e">
        <f>VLOOKUP(A1282,'Repeat TJ List'!A:A,1,FALSE)</f>
        <v>#N/A</v>
      </c>
    </row>
    <row r="1283" spans="1:46" ht="13">
      <c r="A1283" s="7" t="s">
        <v>2510</v>
      </c>
      <c r="B1283" s="78" t="str">
        <f t="shared" ref="B1283:B1346" si="83">LEFT(A1283,SEARCH(" ",A1283,1)-1)</f>
        <v>Neal</v>
      </c>
      <c r="C1283" s="78" t="str">
        <f t="shared" ref="C1283:C1346" si="84">MID(A1283,SEARCH(" ",A1283,1)+1,LEN(A1283))</f>
        <v>Cotts</v>
      </c>
      <c r="D1283" s="78" t="str">
        <f t="shared" ref="D1283:D1346" si="85">LEFT(LOWER((C1283)),5)&amp;LEFT(LOWER(B1283),2)</f>
        <v>cottsne</v>
      </c>
      <c r="E1283" s="8">
        <v>39996</v>
      </c>
      <c r="F1283" s="9" t="s">
        <v>164</v>
      </c>
      <c r="G1283" s="9" t="s">
        <v>36</v>
      </c>
      <c r="H1283" s="26" t="s">
        <v>37</v>
      </c>
      <c r="I1283" s="9" t="s">
        <v>53</v>
      </c>
      <c r="J1283" s="26" t="s">
        <v>39</v>
      </c>
      <c r="K1283" s="9" t="s">
        <v>141</v>
      </c>
      <c r="L1283" s="9" t="s">
        <v>2511</v>
      </c>
      <c r="M1283" s="9">
        <v>29</v>
      </c>
      <c r="N1283" s="11">
        <v>41415</v>
      </c>
      <c r="O1283" s="32">
        <f t="shared" si="82"/>
        <v>47</v>
      </c>
      <c r="P1283" s="9">
        <v>425840</v>
      </c>
      <c r="Q1283" s="9">
        <v>1797</v>
      </c>
      <c r="R1283" s="7" t="s">
        <v>191</v>
      </c>
      <c r="S1283" s="9">
        <v>199</v>
      </c>
      <c r="T1283" s="12">
        <v>187</v>
      </c>
      <c r="U1283" s="32">
        <v>1</v>
      </c>
      <c r="V1283">
        <f t="shared" si="0"/>
        <v>2009</v>
      </c>
      <c r="W1283">
        <f t="shared" si="1"/>
        <v>7</v>
      </c>
      <c r="X1283">
        <f t="shared" si="2"/>
        <v>2</v>
      </c>
      <c r="AJ1283" s="13"/>
      <c r="AK1283" s="14"/>
      <c r="AP1283" s="13"/>
      <c r="AQ1283" s="14"/>
      <c r="AT1283" t="e">
        <f>VLOOKUP(A1283,'Repeat TJ List'!A:A,1,FALSE)</f>
        <v>#N/A</v>
      </c>
    </row>
    <row r="1284" spans="1:46" ht="13">
      <c r="A1284" s="7" t="s">
        <v>2512</v>
      </c>
      <c r="B1284" s="78" t="str">
        <f t="shared" si="83"/>
        <v>Billy</v>
      </c>
      <c r="C1284" s="78" t="str">
        <f t="shared" si="84"/>
        <v>Petrick</v>
      </c>
      <c r="D1284" s="78" t="str">
        <f t="shared" si="85"/>
        <v>petribi</v>
      </c>
      <c r="E1284" s="8">
        <v>39995</v>
      </c>
      <c r="F1284" s="9" t="s">
        <v>164</v>
      </c>
      <c r="G1284" s="9" t="s">
        <v>91</v>
      </c>
      <c r="H1284" s="9" t="s">
        <v>37</v>
      </c>
      <c r="I1284" s="9" t="s">
        <v>38</v>
      </c>
      <c r="J1284" s="9" t="s">
        <v>39</v>
      </c>
      <c r="K1284" s="9" t="s">
        <v>141</v>
      </c>
      <c r="L1284" s="9"/>
      <c r="M1284" s="9">
        <v>25</v>
      </c>
      <c r="N1284" s="11"/>
      <c r="O1284" s="32" t="str">
        <f t="shared" si="82"/>
        <v/>
      </c>
      <c r="P1284" s="9">
        <v>459336</v>
      </c>
      <c r="Q1284" s="9">
        <v>4865</v>
      </c>
      <c r="R1284" s="7"/>
      <c r="S1284" s="9">
        <v>0</v>
      </c>
      <c r="T1284" s="12">
        <v>0</v>
      </c>
      <c r="U1284" s="32">
        <v>0</v>
      </c>
      <c r="V1284">
        <f t="shared" si="0"/>
        <v>2009</v>
      </c>
      <c r="W1284">
        <f t="shared" si="1"/>
        <v>7</v>
      </c>
      <c r="X1284">
        <f t="shared" si="2"/>
        <v>1</v>
      </c>
      <c r="AJ1284" s="13"/>
      <c r="AK1284" s="14"/>
      <c r="AP1284" s="13"/>
      <c r="AQ1284" s="14"/>
      <c r="AT1284" t="e">
        <f>VLOOKUP(A1284,'Repeat TJ List'!A:A,1,FALSE)</f>
        <v>#N/A</v>
      </c>
    </row>
    <row r="1285" spans="1:46" ht="13">
      <c r="A1285" s="7" t="s">
        <v>2513</v>
      </c>
      <c r="B1285" s="78" t="str">
        <f t="shared" si="83"/>
        <v>Xavier</v>
      </c>
      <c r="C1285" s="78" t="str">
        <f t="shared" si="84"/>
        <v>Nady</v>
      </c>
      <c r="D1285" s="78" t="str">
        <f t="shared" si="85"/>
        <v>nadyxa</v>
      </c>
      <c r="E1285" s="8">
        <v>39995</v>
      </c>
      <c r="F1285" s="9" t="s">
        <v>107</v>
      </c>
      <c r="G1285" s="9" t="s">
        <v>36</v>
      </c>
      <c r="H1285" s="32" t="s">
        <v>888</v>
      </c>
      <c r="I1285" s="9" t="s">
        <v>38</v>
      </c>
      <c r="J1285" s="26" t="s">
        <v>39</v>
      </c>
      <c r="K1285" s="9" t="s">
        <v>45</v>
      </c>
      <c r="L1285" s="9" t="s">
        <v>809</v>
      </c>
      <c r="M1285" s="9">
        <v>30</v>
      </c>
      <c r="N1285" s="11">
        <v>40275</v>
      </c>
      <c r="O1285" s="32">
        <f t="shared" si="82"/>
        <v>9</v>
      </c>
      <c r="P1285" s="9">
        <v>294558</v>
      </c>
      <c r="Q1285" s="9">
        <v>1658</v>
      </c>
      <c r="R1285" s="7" t="s">
        <v>2078</v>
      </c>
      <c r="S1285" s="9">
        <v>282</v>
      </c>
      <c r="T1285" s="40">
        <v>778</v>
      </c>
      <c r="U1285" s="32">
        <v>0</v>
      </c>
      <c r="V1285">
        <f t="shared" si="0"/>
        <v>2009</v>
      </c>
      <c r="W1285">
        <f t="shared" si="1"/>
        <v>7</v>
      </c>
      <c r="X1285">
        <f t="shared" si="2"/>
        <v>1</v>
      </c>
      <c r="AJ1285" s="13"/>
      <c r="AK1285" s="14"/>
      <c r="AP1285" s="13"/>
      <c r="AQ1285" s="14"/>
      <c r="AT1285" t="str">
        <f>VLOOKUP(A1285,'Repeat TJ List'!A:A,1,FALSE)</f>
        <v>Xavier Nady</v>
      </c>
    </row>
    <row r="1286" spans="1:46" ht="13">
      <c r="A1286" s="7" t="s">
        <v>2514</v>
      </c>
      <c r="B1286" s="78" t="str">
        <f t="shared" si="83"/>
        <v>Chandler</v>
      </c>
      <c r="C1286" s="78" t="str">
        <f t="shared" si="84"/>
        <v>Shepherd</v>
      </c>
      <c r="D1286" s="78" t="str">
        <f t="shared" si="85"/>
        <v>shephch</v>
      </c>
      <c r="E1286" s="8">
        <v>39995</v>
      </c>
      <c r="F1286" s="9" t="s">
        <v>67</v>
      </c>
      <c r="G1286" s="9" t="s">
        <v>158</v>
      </c>
      <c r="H1286" s="9" t="s">
        <v>37</v>
      </c>
      <c r="I1286" s="9" t="s">
        <v>38</v>
      </c>
      <c r="J1286" s="9" t="s">
        <v>39</v>
      </c>
      <c r="K1286" s="9" t="s">
        <v>337</v>
      </c>
      <c r="L1286" s="9" t="s">
        <v>337</v>
      </c>
      <c r="M1286" s="9">
        <v>16</v>
      </c>
      <c r="N1286" s="11">
        <v>41814</v>
      </c>
      <c r="O1286" s="32">
        <f t="shared" si="82"/>
        <v>60</v>
      </c>
      <c r="P1286" s="9">
        <v>605469</v>
      </c>
      <c r="Q1286" s="9">
        <v>16166</v>
      </c>
      <c r="R1286" s="7" t="s">
        <v>191</v>
      </c>
      <c r="S1286" s="9">
        <v>0</v>
      </c>
      <c r="T1286" s="12">
        <v>0</v>
      </c>
      <c r="U1286" s="9">
        <v>1</v>
      </c>
      <c r="V1286">
        <f t="shared" si="0"/>
        <v>2009</v>
      </c>
      <c r="W1286">
        <f t="shared" si="1"/>
        <v>7</v>
      </c>
      <c r="X1286">
        <f t="shared" si="2"/>
        <v>1</v>
      </c>
      <c r="AJ1286" s="13"/>
      <c r="AK1286" s="14"/>
      <c r="AP1286" s="13"/>
      <c r="AQ1286" s="14"/>
      <c r="AT1286" t="e">
        <f>VLOOKUP(A1286,'Repeat TJ List'!A:A,1,FALSE)</f>
        <v>#N/A</v>
      </c>
    </row>
    <row r="1287" spans="1:46" ht="13">
      <c r="A1287" s="7" t="s">
        <v>2515</v>
      </c>
      <c r="B1287" s="78" t="str">
        <f t="shared" si="83"/>
        <v>Josh</v>
      </c>
      <c r="C1287" s="78" t="str">
        <f t="shared" si="84"/>
        <v>Outman</v>
      </c>
      <c r="D1287" s="78" t="str">
        <f t="shared" si="85"/>
        <v>outmajo</v>
      </c>
      <c r="E1287" s="8">
        <v>39994</v>
      </c>
      <c r="F1287" s="9" t="s">
        <v>178</v>
      </c>
      <c r="G1287" s="9" t="s">
        <v>36</v>
      </c>
      <c r="H1287" s="26" t="s">
        <v>37</v>
      </c>
      <c r="I1287" s="9" t="s">
        <v>53</v>
      </c>
      <c r="J1287" s="26" t="s">
        <v>39</v>
      </c>
      <c r="K1287" s="9" t="s">
        <v>553</v>
      </c>
      <c r="L1287" s="9" t="s">
        <v>2516</v>
      </c>
      <c r="M1287" s="9">
        <v>24</v>
      </c>
      <c r="N1287" s="11">
        <v>40686</v>
      </c>
      <c r="O1287" s="32">
        <f t="shared" si="82"/>
        <v>23</v>
      </c>
      <c r="P1287" s="9">
        <v>489189</v>
      </c>
      <c r="Q1287" s="9">
        <v>4004</v>
      </c>
      <c r="R1287" s="7" t="s">
        <v>139</v>
      </c>
      <c r="S1287" s="9">
        <v>141</v>
      </c>
      <c r="T1287" s="40">
        <v>181.33299999999997</v>
      </c>
      <c r="U1287" s="9">
        <v>0</v>
      </c>
      <c r="V1287">
        <f t="shared" si="0"/>
        <v>2009</v>
      </c>
      <c r="W1287">
        <f t="shared" si="1"/>
        <v>6</v>
      </c>
      <c r="X1287">
        <f t="shared" si="2"/>
        <v>30</v>
      </c>
      <c r="AJ1287" s="13"/>
      <c r="AK1287" s="14"/>
      <c r="AP1287" s="13"/>
      <c r="AQ1287" s="14"/>
      <c r="AT1287" t="e">
        <f>VLOOKUP(A1287,'Repeat TJ List'!A:A,1,FALSE)</f>
        <v>#N/A</v>
      </c>
    </row>
    <row r="1288" spans="1:46" ht="13">
      <c r="A1288" s="7" t="s">
        <v>2517</v>
      </c>
      <c r="B1288" s="78" t="str">
        <f t="shared" si="83"/>
        <v>Shawn</v>
      </c>
      <c r="C1288" s="78" t="str">
        <f t="shared" si="84"/>
        <v>Hill</v>
      </c>
      <c r="D1288" s="78" t="str">
        <f t="shared" si="85"/>
        <v>hillsh</v>
      </c>
      <c r="E1288" s="8">
        <v>39994</v>
      </c>
      <c r="F1288" s="9" t="s">
        <v>48</v>
      </c>
      <c r="G1288" s="9" t="s">
        <v>36</v>
      </c>
      <c r="H1288" s="26" t="s">
        <v>37</v>
      </c>
      <c r="I1288" s="9" t="s">
        <v>38</v>
      </c>
      <c r="J1288" s="32" t="s">
        <v>161</v>
      </c>
      <c r="K1288" s="26"/>
      <c r="L1288" s="26"/>
      <c r="M1288" s="9">
        <v>28</v>
      </c>
      <c r="N1288" s="11">
        <v>40430</v>
      </c>
      <c r="O1288" s="32">
        <f t="shared" si="82"/>
        <v>14</v>
      </c>
      <c r="P1288" s="9">
        <v>429718</v>
      </c>
      <c r="Q1288" s="9">
        <v>1882</v>
      </c>
      <c r="R1288" s="7" t="s">
        <v>139</v>
      </c>
      <c r="S1288" s="9">
        <v>5</v>
      </c>
      <c r="T1288" s="12">
        <v>23.667000000000002</v>
      </c>
      <c r="U1288" s="32">
        <v>0</v>
      </c>
      <c r="V1288">
        <f t="shared" si="0"/>
        <v>2009</v>
      </c>
      <c r="W1288">
        <f t="shared" si="1"/>
        <v>6</v>
      </c>
      <c r="X1288">
        <f t="shared" si="2"/>
        <v>30</v>
      </c>
      <c r="Y1288" s="7"/>
      <c r="Z1288" s="7"/>
      <c r="AA1288" s="7"/>
      <c r="AB1288" s="7"/>
      <c r="AC1288" s="7"/>
      <c r="AD1288" s="7"/>
      <c r="AE1288" s="7"/>
      <c r="AF1288" s="7"/>
      <c r="AG1288" s="7"/>
      <c r="AH1288" s="7">
        <v>3</v>
      </c>
      <c r="AI1288" s="7">
        <v>3</v>
      </c>
      <c r="AJ1288" s="45">
        <v>12</v>
      </c>
      <c r="AK1288" s="46">
        <v>7.0999999999999994E-2</v>
      </c>
      <c r="AL1288" s="7">
        <v>137</v>
      </c>
      <c r="AM1288" s="7">
        <v>98</v>
      </c>
      <c r="AN1288" s="7">
        <v>4</v>
      </c>
      <c r="AO1288" s="7">
        <v>4</v>
      </c>
      <c r="AP1288" s="45">
        <v>20.667000000000002</v>
      </c>
      <c r="AQ1288" s="46">
        <v>0.11</v>
      </c>
      <c r="AR1288" s="7">
        <v>63</v>
      </c>
      <c r="AS1288" s="7">
        <v>73</v>
      </c>
      <c r="AT1288" t="str">
        <f>VLOOKUP(A1288,'Repeat TJ List'!A:A,1,FALSE)</f>
        <v>Shawn Hill</v>
      </c>
    </row>
    <row r="1289" spans="1:46" ht="13">
      <c r="A1289" s="7" t="s">
        <v>2518</v>
      </c>
      <c r="B1289" s="78" t="str">
        <f t="shared" si="83"/>
        <v>Henry</v>
      </c>
      <c r="C1289" s="78" t="str">
        <f t="shared" si="84"/>
        <v>Barrera</v>
      </c>
      <c r="D1289" s="78" t="str">
        <f t="shared" si="85"/>
        <v>barrehe</v>
      </c>
      <c r="E1289" s="8">
        <v>39994</v>
      </c>
      <c r="F1289" s="9" t="s">
        <v>329</v>
      </c>
      <c r="G1289" s="9" t="s">
        <v>115</v>
      </c>
      <c r="H1289" s="26" t="s">
        <v>37</v>
      </c>
      <c r="I1289" s="9" t="s">
        <v>38</v>
      </c>
      <c r="J1289" s="26" t="s">
        <v>39</v>
      </c>
      <c r="K1289" s="9" t="s">
        <v>45</v>
      </c>
      <c r="L1289" s="9"/>
      <c r="M1289" s="9">
        <v>23</v>
      </c>
      <c r="N1289" s="11">
        <v>40344</v>
      </c>
      <c r="O1289" s="32">
        <f t="shared" si="82"/>
        <v>12</v>
      </c>
      <c r="P1289" s="9">
        <v>451572</v>
      </c>
      <c r="Q1289" s="9" t="s">
        <v>2519</v>
      </c>
      <c r="S1289" s="9">
        <v>0</v>
      </c>
      <c r="T1289" s="12">
        <v>0</v>
      </c>
      <c r="U1289" s="32">
        <v>0</v>
      </c>
      <c r="V1289">
        <f t="shared" si="0"/>
        <v>2009</v>
      </c>
      <c r="W1289">
        <f t="shared" si="1"/>
        <v>6</v>
      </c>
      <c r="X1289">
        <f t="shared" si="2"/>
        <v>30</v>
      </c>
      <c r="AJ1289" s="13"/>
      <c r="AK1289" s="14"/>
      <c r="AP1289" s="13"/>
      <c r="AQ1289" s="14"/>
      <c r="AT1289" t="e">
        <f>VLOOKUP(A1289,'Repeat TJ List'!A:A,1,FALSE)</f>
        <v>#N/A</v>
      </c>
    </row>
    <row r="1290" spans="1:46" ht="13">
      <c r="A1290" s="7" t="s">
        <v>2520</v>
      </c>
      <c r="B1290" s="78" t="str">
        <f t="shared" si="83"/>
        <v>Nolan</v>
      </c>
      <c r="C1290" s="78" t="str">
        <f t="shared" si="84"/>
        <v>Gallagher</v>
      </c>
      <c r="D1290" s="78" t="str">
        <f t="shared" si="85"/>
        <v>gallano</v>
      </c>
      <c r="E1290" s="8">
        <v>39988</v>
      </c>
      <c r="F1290" s="9" t="s">
        <v>100</v>
      </c>
      <c r="G1290" s="9" t="s">
        <v>165</v>
      </c>
      <c r="H1290" s="26" t="s">
        <v>37</v>
      </c>
      <c r="I1290" s="9" t="s">
        <v>38</v>
      </c>
      <c r="J1290" s="26" t="s">
        <v>39</v>
      </c>
      <c r="K1290" s="9" t="s">
        <v>509</v>
      </c>
      <c r="L1290" s="9" t="s">
        <v>657</v>
      </c>
      <c r="M1290" s="9">
        <v>23</v>
      </c>
      <c r="N1290" s="11">
        <v>40362</v>
      </c>
      <c r="O1290" s="32">
        <f t="shared" si="82"/>
        <v>12</v>
      </c>
      <c r="P1290" s="9">
        <v>457660</v>
      </c>
      <c r="Q1290" s="9" t="s">
        <v>2521</v>
      </c>
      <c r="S1290" s="9">
        <v>0</v>
      </c>
      <c r="T1290" s="12">
        <v>0</v>
      </c>
      <c r="U1290" s="32">
        <v>0</v>
      </c>
      <c r="V1290">
        <f t="shared" si="0"/>
        <v>2009</v>
      </c>
      <c r="W1290">
        <f t="shared" si="1"/>
        <v>6</v>
      </c>
      <c r="X1290">
        <f t="shared" si="2"/>
        <v>24</v>
      </c>
      <c r="AJ1290" s="13"/>
      <c r="AK1290" s="14"/>
      <c r="AP1290" s="13"/>
      <c r="AQ1290" s="14"/>
      <c r="AT1290" t="e">
        <f>VLOOKUP(A1290,'Repeat TJ List'!A:A,1,FALSE)</f>
        <v>#N/A</v>
      </c>
    </row>
    <row r="1291" spans="1:46" ht="13">
      <c r="A1291" s="7" t="s">
        <v>2522</v>
      </c>
      <c r="B1291" s="78" t="str">
        <f t="shared" si="83"/>
        <v>Taylor</v>
      </c>
      <c r="C1291" s="78" t="str">
        <f t="shared" si="84"/>
        <v>Buchholz</v>
      </c>
      <c r="D1291" s="78" t="str">
        <f t="shared" si="85"/>
        <v>buchhta</v>
      </c>
      <c r="E1291" s="8">
        <v>39981</v>
      </c>
      <c r="F1291" s="9" t="s">
        <v>44</v>
      </c>
      <c r="G1291" s="9" t="s">
        <v>36</v>
      </c>
      <c r="H1291" s="26" t="s">
        <v>37</v>
      </c>
      <c r="I1291" s="9" t="s">
        <v>38</v>
      </c>
      <c r="J1291" s="26" t="s">
        <v>39</v>
      </c>
      <c r="K1291" s="9" t="s">
        <v>110</v>
      </c>
      <c r="L1291" s="9"/>
      <c r="M1291" s="9">
        <v>27</v>
      </c>
      <c r="N1291" s="11">
        <v>40383</v>
      </c>
      <c r="O1291" s="32">
        <f t="shared" si="82"/>
        <v>13</v>
      </c>
      <c r="P1291" s="9">
        <v>430587</v>
      </c>
      <c r="Q1291" s="9">
        <v>2168</v>
      </c>
      <c r="R1291" s="7" t="s">
        <v>778</v>
      </c>
      <c r="S1291" s="9">
        <v>32</v>
      </c>
      <c r="T1291" s="40">
        <v>38</v>
      </c>
      <c r="U1291" s="32">
        <v>0</v>
      </c>
      <c r="V1291">
        <f t="shared" si="0"/>
        <v>2009</v>
      </c>
      <c r="W1291">
        <f t="shared" si="1"/>
        <v>6</v>
      </c>
      <c r="X1291">
        <f t="shared" si="2"/>
        <v>17</v>
      </c>
      <c r="AJ1291" s="13"/>
      <c r="AK1291" s="14"/>
      <c r="AP1291" s="13"/>
      <c r="AQ1291" s="14"/>
      <c r="AT1291" t="e">
        <f>VLOOKUP(A1291,'Repeat TJ List'!A:A,1,FALSE)</f>
        <v>#N/A</v>
      </c>
    </row>
    <row r="1292" spans="1:46" ht="13">
      <c r="A1292" s="7" t="s">
        <v>2491</v>
      </c>
      <c r="B1292" s="78" t="str">
        <f t="shared" si="83"/>
        <v>Jason</v>
      </c>
      <c r="C1292" s="78" t="str">
        <f t="shared" si="84"/>
        <v>Isringhausen</v>
      </c>
      <c r="D1292" s="78" t="str">
        <f t="shared" si="85"/>
        <v>isrinja</v>
      </c>
      <c r="E1292" s="8">
        <v>39980</v>
      </c>
      <c r="F1292" s="9" t="s">
        <v>257</v>
      </c>
      <c r="G1292" s="9" t="s">
        <v>36</v>
      </c>
      <c r="H1292" s="26" t="s">
        <v>37</v>
      </c>
      <c r="I1292" s="9" t="s">
        <v>38</v>
      </c>
      <c r="J1292" s="26" t="s">
        <v>39</v>
      </c>
      <c r="K1292" s="9" t="s">
        <v>141</v>
      </c>
      <c r="L1292" s="9" t="s">
        <v>2492</v>
      </c>
      <c r="M1292" s="9">
        <v>36</v>
      </c>
      <c r="N1292" s="11">
        <v>40644</v>
      </c>
      <c r="O1292" s="32">
        <f t="shared" si="82"/>
        <v>22</v>
      </c>
      <c r="P1292" s="9">
        <v>116414</v>
      </c>
      <c r="Q1292" s="9">
        <v>1158</v>
      </c>
      <c r="R1292" s="7" t="s">
        <v>60</v>
      </c>
      <c r="S1292" s="9">
        <v>0</v>
      </c>
      <c r="T1292" s="12">
        <v>0</v>
      </c>
      <c r="U1292" s="32">
        <v>0</v>
      </c>
      <c r="V1292">
        <f t="shared" si="0"/>
        <v>2009</v>
      </c>
      <c r="W1292">
        <f t="shared" si="1"/>
        <v>6</v>
      </c>
      <c r="X1292">
        <f t="shared" si="2"/>
        <v>16</v>
      </c>
      <c r="AJ1292" s="13"/>
      <c r="AK1292" s="14"/>
      <c r="AP1292" s="13"/>
      <c r="AQ1292" s="14"/>
      <c r="AT1292" t="str">
        <f>VLOOKUP(A1292,'Repeat TJ List'!A:A,1,FALSE)</f>
        <v>Jason Isringhausen</v>
      </c>
    </row>
    <row r="1293" spans="1:46" ht="13">
      <c r="A1293" s="7" t="s">
        <v>2523</v>
      </c>
      <c r="B1293" s="78" t="str">
        <f t="shared" si="83"/>
        <v>Anthony</v>
      </c>
      <c r="C1293" s="78" t="str">
        <f t="shared" si="84"/>
        <v>Reyes</v>
      </c>
      <c r="D1293" s="78" t="str">
        <f t="shared" si="85"/>
        <v>reyesan</v>
      </c>
      <c r="E1293" s="8">
        <v>39976</v>
      </c>
      <c r="F1293" s="9" t="s">
        <v>234</v>
      </c>
      <c r="G1293" s="9" t="s">
        <v>36</v>
      </c>
      <c r="H1293" s="26" t="s">
        <v>37</v>
      </c>
      <c r="I1293" s="9" t="s">
        <v>38</v>
      </c>
      <c r="J1293" s="26" t="s">
        <v>39</v>
      </c>
      <c r="K1293" s="9" t="s">
        <v>45</v>
      </c>
      <c r="L1293" s="9" t="s">
        <v>903</v>
      </c>
      <c r="M1293" s="9">
        <v>27</v>
      </c>
      <c r="N1293" s="26"/>
      <c r="O1293" s="32" t="str">
        <f t="shared" si="82"/>
        <v/>
      </c>
      <c r="P1293" s="9">
        <v>435039</v>
      </c>
      <c r="Q1293" s="9">
        <v>7105</v>
      </c>
      <c r="R1293" s="7" t="s">
        <v>2078</v>
      </c>
      <c r="S1293" s="9">
        <v>0</v>
      </c>
      <c r="T1293" s="40">
        <v>0</v>
      </c>
      <c r="U1293" s="32">
        <v>0</v>
      </c>
      <c r="V1293">
        <f t="shared" si="0"/>
        <v>2009</v>
      </c>
      <c r="W1293">
        <f t="shared" si="1"/>
        <v>6</v>
      </c>
      <c r="X1293">
        <f t="shared" si="2"/>
        <v>12</v>
      </c>
      <c r="AJ1293" s="13"/>
      <c r="AK1293" s="14"/>
      <c r="AP1293" s="13"/>
      <c r="AQ1293" s="14"/>
      <c r="AT1293" t="e">
        <f>VLOOKUP(A1293,'Repeat TJ List'!A:A,1,FALSE)</f>
        <v>#N/A</v>
      </c>
    </row>
    <row r="1294" spans="1:46" ht="13">
      <c r="A1294" s="7" t="s">
        <v>2524</v>
      </c>
      <c r="B1294" s="78" t="str">
        <f t="shared" si="83"/>
        <v>Jesse</v>
      </c>
      <c r="C1294" s="78" t="str">
        <f t="shared" si="84"/>
        <v>Litsch</v>
      </c>
      <c r="D1294" s="78" t="str">
        <f t="shared" si="85"/>
        <v>litscje</v>
      </c>
      <c r="E1294" s="8">
        <v>39976</v>
      </c>
      <c r="F1294" s="9" t="s">
        <v>114</v>
      </c>
      <c r="G1294" s="9" t="s">
        <v>36</v>
      </c>
      <c r="H1294" s="26" t="s">
        <v>37</v>
      </c>
      <c r="I1294" s="9" t="s">
        <v>38</v>
      </c>
      <c r="J1294" s="26" t="s">
        <v>39</v>
      </c>
      <c r="K1294" s="9" t="s">
        <v>58</v>
      </c>
      <c r="L1294" s="9" t="s">
        <v>343</v>
      </c>
      <c r="M1294" s="9">
        <v>24</v>
      </c>
      <c r="N1294" s="11">
        <v>40342</v>
      </c>
      <c r="O1294" s="32">
        <f t="shared" si="82"/>
        <v>12</v>
      </c>
      <c r="P1294" s="9">
        <v>446209</v>
      </c>
      <c r="Q1294" s="9">
        <v>3688</v>
      </c>
      <c r="R1294" s="7" t="s">
        <v>139</v>
      </c>
      <c r="S1294" s="9">
        <v>37</v>
      </c>
      <c r="T1294" s="12">
        <v>121.667</v>
      </c>
      <c r="U1294" s="32">
        <v>0</v>
      </c>
      <c r="V1294">
        <f t="shared" si="0"/>
        <v>2009</v>
      </c>
      <c r="W1294">
        <f t="shared" si="1"/>
        <v>6</v>
      </c>
      <c r="X1294">
        <f t="shared" si="2"/>
        <v>12</v>
      </c>
      <c r="Y1294" s="7"/>
      <c r="Z1294" s="7"/>
      <c r="AA1294" s="7"/>
      <c r="AB1294" s="7"/>
      <c r="AC1294" s="7"/>
      <c r="AD1294" s="7"/>
      <c r="AE1294" s="7"/>
      <c r="AF1294" s="7"/>
      <c r="AG1294" s="7"/>
      <c r="AH1294" s="7">
        <v>2</v>
      </c>
      <c r="AI1294" s="7">
        <v>2</v>
      </c>
      <c r="AJ1294" s="45">
        <v>9</v>
      </c>
      <c r="AK1294" s="46">
        <v>0.16700000000000001</v>
      </c>
      <c r="AL1294" s="7">
        <v>201</v>
      </c>
      <c r="AM1294" s="7">
        <v>173</v>
      </c>
      <c r="AN1294" s="7">
        <v>9</v>
      </c>
      <c r="AO1294" s="7">
        <v>9</v>
      </c>
      <c r="AP1294" s="45">
        <v>46.667000000000002</v>
      </c>
      <c r="AQ1294" s="46">
        <v>5.0000000000000001E-3</v>
      </c>
      <c r="AR1294" s="7">
        <v>139</v>
      </c>
      <c r="AS1294" s="7">
        <v>129</v>
      </c>
      <c r="AT1294" t="e">
        <f>VLOOKUP(A1294,'Repeat TJ List'!A:A,1,FALSE)</f>
        <v>#N/A</v>
      </c>
    </row>
    <row r="1295" spans="1:46" ht="13">
      <c r="A1295" s="7" t="s">
        <v>2525</v>
      </c>
      <c r="B1295" s="78" t="str">
        <f t="shared" si="83"/>
        <v>Andrew</v>
      </c>
      <c r="C1295" s="78" t="str">
        <f t="shared" si="84"/>
        <v>Chafin</v>
      </c>
      <c r="D1295" s="78" t="str">
        <f t="shared" si="85"/>
        <v>chafian</v>
      </c>
      <c r="E1295" s="8">
        <v>39973</v>
      </c>
      <c r="F1295" s="9" t="s">
        <v>323</v>
      </c>
      <c r="G1295" s="9" t="s">
        <v>63</v>
      </c>
      <c r="H1295" s="26" t="s">
        <v>37</v>
      </c>
      <c r="I1295" s="9" t="s">
        <v>53</v>
      </c>
      <c r="J1295" s="26" t="s">
        <v>39</v>
      </c>
      <c r="K1295" s="9" t="s">
        <v>253</v>
      </c>
      <c r="L1295" s="9" t="s">
        <v>1332</v>
      </c>
      <c r="M1295" s="9">
        <v>19</v>
      </c>
      <c r="N1295" s="11">
        <v>40783</v>
      </c>
      <c r="O1295" s="32">
        <f t="shared" si="82"/>
        <v>27</v>
      </c>
      <c r="P1295" s="9">
        <v>605177</v>
      </c>
      <c r="Q1295" s="9">
        <v>12988</v>
      </c>
      <c r="S1295" s="9">
        <v>172</v>
      </c>
      <c r="T1295" s="12">
        <v>163</v>
      </c>
      <c r="U1295" s="32">
        <v>1</v>
      </c>
      <c r="V1295">
        <f t="shared" si="0"/>
        <v>2009</v>
      </c>
      <c r="W1295">
        <f t="shared" si="1"/>
        <v>6</v>
      </c>
      <c r="X1295">
        <f t="shared" si="2"/>
        <v>9</v>
      </c>
      <c r="AJ1295" s="13"/>
      <c r="AK1295" s="14"/>
      <c r="AP1295" s="13"/>
      <c r="AQ1295" s="14"/>
      <c r="AT1295" t="e">
        <f>VLOOKUP(A1295,'Repeat TJ List'!A:A,1,FALSE)</f>
        <v>#N/A</v>
      </c>
    </row>
    <row r="1296" spans="1:46" ht="13">
      <c r="A1296" s="7" t="s">
        <v>2526</v>
      </c>
      <c r="B1296" s="78" t="str">
        <f t="shared" si="83"/>
        <v>Dan</v>
      </c>
      <c r="C1296" s="78" t="str">
        <f t="shared" si="84"/>
        <v>Giese</v>
      </c>
      <c r="D1296" s="78" t="str">
        <f t="shared" si="85"/>
        <v>gieseda</v>
      </c>
      <c r="E1296" s="8">
        <v>39973</v>
      </c>
      <c r="F1296" s="9" t="s">
        <v>178</v>
      </c>
      <c r="G1296" s="9" t="s">
        <v>36</v>
      </c>
      <c r="H1296" s="26" t="s">
        <v>37</v>
      </c>
      <c r="I1296" s="9" t="s">
        <v>38</v>
      </c>
      <c r="J1296" s="26" t="s">
        <v>39</v>
      </c>
      <c r="K1296" s="9" t="s">
        <v>45</v>
      </c>
      <c r="L1296" s="9" t="s">
        <v>1367</v>
      </c>
      <c r="M1296" s="9">
        <v>32</v>
      </c>
      <c r="N1296" s="26"/>
      <c r="O1296" s="32" t="str">
        <f t="shared" si="82"/>
        <v/>
      </c>
      <c r="P1296" s="9">
        <v>435500</v>
      </c>
      <c r="Q1296" s="9">
        <v>2656</v>
      </c>
      <c r="R1296" s="7" t="s">
        <v>2078</v>
      </c>
      <c r="S1296" s="9">
        <v>0</v>
      </c>
      <c r="T1296" s="40">
        <v>0</v>
      </c>
      <c r="U1296" s="32">
        <v>0</v>
      </c>
      <c r="V1296">
        <f t="shared" si="0"/>
        <v>2009</v>
      </c>
      <c r="W1296">
        <f t="shared" si="1"/>
        <v>6</v>
      </c>
      <c r="X1296">
        <f t="shared" si="2"/>
        <v>9</v>
      </c>
      <c r="AJ1296" s="13"/>
      <c r="AK1296" s="14"/>
      <c r="AP1296" s="13"/>
      <c r="AQ1296" s="14"/>
      <c r="AT1296" t="e">
        <f>VLOOKUP(A1296,'Repeat TJ List'!A:A,1,FALSE)</f>
        <v>#N/A</v>
      </c>
    </row>
    <row r="1297" spans="1:46" ht="13">
      <c r="A1297" s="7" t="s">
        <v>2527</v>
      </c>
      <c r="B1297" s="78" t="str">
        <f t="shared" si="83"/>
        <v>Duane</v>
      </c>
      <c r="C1297" s="78" t="str">
        <f t="shared" si="84"/>
        <v>Below</v>
      </c>
      <c r="D1297" s="78" t="str">
        <f t="shared" si="85"/>
        <v>belowdu</v>
      </c>
      <c r="E1297" s="8">
        <v>39969</v>
      </c>
      <c r="F1297" s="9" t="s">
        <v>87</v>
      </c>
      <c r="G1297" s="9" t="s">
        <v>84</v>
      </c>
      <c r="H1297" s="26" t="s">
        <v>37</v>
      </c>
      <c r="I1297" s="9" t="s">
        <v>53</v>
      </c>
      <c r="J1297" s="26" t="s">
        <v>39</v>
      </c>
      <c r="K1297" s="9" t="s">
        <v>188</v>
      </c>
      <c r="L1297" s="9" t="s">
        <v>2528</v>
      </c>
      <c r="M1297" s="9">
        <v>23</v>
      </c>
      <c r="N1297" s="11">
        <v>40278</v>
      </c>
      <c r="O1297" s="32">
        <f t="shared" si="82"/>
        <v>10</v>
      </c>
      <c r="P1297" s="9">
        <v>502102</v>
      </c>
      <c r="Q1297" s="9">
        <v>3124</v>
      </c>
      <c r="S1297" s="9">
        <v>43</v>
      </c>
      <c r="T1297" s="12">
        <v>78</v>
      </c>
      <c r="U1297" s="9">
        <v>0</v>
      </c>
      <c r="V1297">
        <f t="shared" si="0"/>
        <v>2009</v>
      </c>
      <c r="W1297">
        <f t="shared" si="1"/>
        <v>6</v>
      </c>
      <c r="X1297">
        <f t="shared" si="2"/>
        <v>5</v>
      </c>
      <c r="AJ1297" s="13"/>
      <c r="AK1297" s="14"/>
      <c r="AP1297" s="13"/>
      <c r="AQ1297" s="14"/>
      <c r="AT1297" t="e">
        <f>VLOOKUP(A1297,'Repeat TJ List'!A:A,1,FALSE)</f>
        <v>#N/A</v>
      </c>
    </row>
    <row r="1298" spans="1:46" ht="13">
      <c r="A1298" s="7" t="s">
        <v>2529</v>
      </c>
      <c r="B1298" s="78" t="str">
        <f t="shared" si="83"/>
        <v>David</v>
      </c>
      <c r="C1298" s="78" t="str">
        <f t="shared" si="84"/>
        <v>Riske</v>
      </c>
      <c r="D1298" s="78" t="str">
        <f t="shared" si="85"/>
        <v>riskeda</v>
      </c>
      <c r="E1298" s="8">
        <v>39966</v>
      </c>
      <c r="F1298" s="9" t="s">
        <v>127</v>
      </c>
      <c r="G1298" s="9" t="s">
        <v>36</v>
      </c>
      <c r="H1298" s="26" t="s">
        <v>37</v>
      </c>
      <c r="I1298" s="9" t="s">
        <v>38</v>
      </c>
      <c r="J1298" s="26" t="s">
        <v>39</v>
      </c>
      <c r="K1298" s="9" t="s">
        <v>74</v>
      </c>
      <c r="L1298" s="9" t="s">
        <v>2530</v>
      </c>
      <c r="M1298" s="9">
        <v>32</v>
      </c>
      <c r="N1298" s="11">
        <v>40338</v>
      </c>
      <c r="O1298" s="32">
        <f t="shared" si="82"/>
        <v>12</v>
      </c>
      <c r="P1298" s="9">
        <v>228594</v>
      </c>
      <c r="Q1298" s="9">
        <v>402</v>
      </c>
      <c r="R1298" s="7" t="s">
        <v>2078</v>
      </c>
      <c r="S1298" s="9">
        <v>23</v>
      </c>
      <c r="T1298" s="40">
        <v>23.333000000000006</v>
      </c>
      <c r="U1298" s="32">
        <v>0</v>
      </c>
      <c r="V1298">
        <f t="shared" si="0"/>
        <v>2009</v>
      </c>
      <c r="W1298">
        <f t="shared" si="1"/>
        <v>6</v>
      </c>
      <c r="X1298">
        <f t="shared" si="2"/>
        <v>2</v>
      </c>
      <c r="AJ1298" s="13"/>
      <c r="AK1298" s="14"/>
      <c r="AP1298" s="13"/>
      <c r="AQ1298" s="14"/>
      <c r="AT1298" t="e">
        <f>VLOOKUP(A1298,'Repeat TJ List'!A:A,1,FALSE)</f>
        <v>#N/A</v>
      </c>
    </row>
    <row r="1299" spans="1:46" ht="13">
      <c r="A1299" s="7" t="s">
        <v>2531</v>
      </c>
      <c r="B1299" s="78" t="str">
        <f t="shared" si="83"/>
        <v>Dallas</v>
      </c>
      <c r="C1299" s="78" t="str">
        <f t="shared" si="84"/>
        <v>Beeler</v>
      </c>
      <c r="D1299" s="78" t="str">
        <f t="shared" si="85"/>
        <v>beeleda</v>
      </c>
      <c r="E1299" s="8">
        <v>39965</v>
      </c>
      <c r="F1299" s="9" t="s">
        <v>164</v>
      </c>
      <c r="G1299" s="9" t="s">
        <v>63</v>
      </c>
      <c r="H1299" s="26" t="s">
        <v>37</v>
      </c>
      <c r="I1299" s="9" t="s">
        <v>38</v>
      </c>
      <c r="J1299" s="26" t="s">
        <v>39</v>
      </c>
      <c r="K1299" s="9" t="s">
        <v>122</v>
      </c>
      <c r="L1299" s="9" t="s">
        <v>2532</v>
      </c>
      <c r="M1299" s="9">
        <v>20</v>
      </c>
      <c r="N1299" s="11">
        <v>40382</v>
      </c>
      <c r="O1299" s="32">
        <f t="shared" si="82"/>
        <v>14</v>
      </c>
      <c r="P1299" s="9">
        <v>542923</v>
      </c>
      <c r="Q1299" s="9">
        <v>11471</v>
      </c>
      <c r="S1299" s="9">
        <v>5</v>
      </c>
      <c r="T1299" s="12">
        <v>19.332999999999998</v>
      </c>
      <c r="U1299" s="32">
        <v>1</v>
      </c>
      <c r="V1299">
        <f t="shared" si="0"/>
        <v>2009</v>
      </c>
      <c r="W1299">
        <f t="shared" si="1"/>
        <v>6</v>
      </c>
      <c r="X1299">
        <f t="shared" si="2"/>
        <v>1</v>
      </c>
      <c r="AJ1299" s="13"/>
      <c r="AK1299" s="14"/>
      <c r="AP1299" s="13"/>
      <c r="AQ1299" s="14"/>
      <c r="AT1299" t="e">
        <f>VLOOKUP(A1299,'Repeat TJ List'!A:A,1,FALSE)</f>
        <v>#N/A</v>
      </c>
    </row>
    <row r="1300" spans="1:46" ht="13">
      <c r="A1300" s="7" t="s">
        <v>2533</v>
      </c>
      <c r="B1300" s="78" t="str">
        <f t="shared" si="83"/>
        <v>Steve</v>
      </c>
      <c r="C1300" s="78" t="str">
        <f t="shared" si="84"/>
        <v>Matre</v>
      </c>
      <c r="D1300" s="78" t="str">
        <f t="shared" si="85"/>
        <v>matrest</v>
      </c>
      <c r="E1300" s="8">
        <v>39965</v>
      </c>
      <c r="F1300" s="9" t="s">
        <v>306</v>
      </c>
      <c r="G1300" s="9" t="s">
        <v>63</v>
      </c>
      <c r="H1300" s="9" t="s">
        <v>37</v>
      </c>
      <c r="I1300" s="9" t="s">
        <v>38</v>
      </c>
      <c r="J1300" s="9" t="s">
        <v>39</v>
      </c>
      <c r="K1300" s="9" t="s">
        <v>253</v>
      </c>
      <c r="L1300" s="9" t="s">
        <v>2534</v>
      </c>
      <c r="M1300" s="9">
        <v>21</v>
      </c>
      <c r="N1300" s="11">
        <v>40400</v>
      </c>
      <c r="O1300" s="32">
        <f t="shared" si="82"/>
        <v>14</v>
      </c>
      <c r="P1300" s="9">
        <v>595312</v>
      </c>
      <c r="Q1300" s="9" t="s">
        <v>2535</v>
      </c>
      <c r="S1300" s="9">
        <v>0</v>
      </c>
      <c r="T1300" s="12">
        <v>0</v>
      </c>
      <c r="U1300" s="32">
        <v>0</v>
      </c>
      <c r="V1300">
        <f t="shared" si="0"/>
        <v>2009</v>
      </c>
      <c r="W1300">
        <f t="shared" si="1"/>
        <v>6</v>
      </c>
      <c r="X1300">
        <f t="shared" si="2"/>
        <v>1</v>
      </c>
      <c r="AJ1300" s="13"/>
      <c r="AK1300" s="14"/>
      <c r="AP1300" s="13"/>
      <c r="AQ1300" s="14"/>
      <c r="AT1300" t="e">
        <f>VLOOKUP(A1300,'Repeat TJ List'!A:A,1,FALSE)</f>
        <v>#N/A</v>
      </c>
    </row>
    <row r="1301" spans="1:46" ht="13">
      <c r="A1301" s="7" t="s">
        <v>2536</v>
      </c>
      <c r="B1301" s="78" t="str">
        <f t="shared" si="83"/>
        <v>Kyle</v>
      </c>
      <c r="C1301" s="78" t="str">
        <f t="shared" si="84"/>
        <v>Mura</v>
      </c>
      <c r="D1301" s="78" t="str">
        <f t="shared" si="85"/>
        <v>muraky</v>
      </c>
      <c r="E1301" s="8">
        <v>39958</v>
      </c>
      <c r="F1301" s="9" t="s">
        <v>57</v>
      </c>
      <c r="G1301" s="9" t="s">
        <v>84</v>
      </c>
      <c r="H1301" s="26" t="s">
        <v>37</v>
      </c>
      <c r="I1301" s="9" t="s">
        <v>38</v>
      </c>
      <c r="J1301" s="26" t="s">
        <v>39</v>
      </c>
      <c r="K1301" s="9" t="s">
        <v>45</v>
      </c>
      <c r="L1301" s="9" t="s">
        <v>2537</v>
      </c>
      <c r="M1301" s="9">
        <v>24</v>
      </c>
      <c r="N1301" s="11">
        <v>40308</v>
      </c>
      <c r="O1301" s="32">
        <f t="shared" si="82"/>
        <v>12</v>
      </c>
      <c r="P1301" s="9">
        <v>489153</v>
      </c>
      <c r="Q1301" s="9" t="s">
        <v>2538</v>
      </c>
      <c r="S1301" s="9">
        <v>0</v>
      </c>
      <c r="T1301" s="12">
        <v>0</v>
      </c>
      <c r="U1301" s="32">
        <v>0</v>
      </c>
      <c r="V1301">
        <f t="shared" si="0"/>
        <v>2009</v>
      </c>
      <c r="W1301">
        <f t="shared" si="1"/>
        <v>5</v>
      </c>
      <c r="X1301">
        <f t="shared" si="2"/>
        <v>25</v>
      </c>
      <c r="AJ1301" s="13"/>
      <c r="AK1301" s="14"/>
      <c r="AP1301" s="13"/>
      <c r="AQ1301" s="14"/>
      <c r="AT1301" t="e">
        <f>VLOOKUP(A1301,'Repeat TJ List'!A:A,1,FALSE)</f>
        <v>#N/A</v>
      </c>
    </row>
    <row r="1302" spans="1:46" ht="13">
      <c r="A1302" s="7" t="s">
        <v>2539</v>
      </c>
      <c r="B1302" s="78" t="str">
        <f t="shared" si="83"/>
        <v>Bill</v>
      </c>
      <c r="C1302" s="78" t="str">
        <f t="shared" si="84"/>
        <v>Bray</v>
      </c>
      <c r="D1302" s="78" t="str">
        <f t="shared" si="85"/>
        <v>braybi</v>
      </c>
      <c r="E1302" s="8">
        <v>39952</v>
      </c>
      <c r="F1302" s="9" t="s">
        <v>187</v>
      </c>
      <c r="G1302" s="9" t="s">
        <v>36</v>
      </c>
      <c r="H1302" s="26" t="s">
        <v>37</v>
      </c>
      <c r="I1302" s="9" t="s">
        <v>53</v>
      </c>
      <c r="J1302" s="26" t="s">
        <v>39</v>
      </c>
      <c r="K1302" s="9" t="s">
        <v>302</v>
      </c>
      <c r="L1302" s="9" t="s">
        <v>2540</v>
      </c>
      <c r="M1302" s="9">
        <v>26</v>
      </c>
      <c r="N1302" s="11">
        <v>40357</v>
      </c>
      <c r="O1302" s="32">
        <f t="shared" si="82"/>
        <v>13</v>
      </c>
      <c r="P1302" s="9">
        <v>435538</v>
      </c>
      <c r="Q1302" s="9">
        <v>8538</v>
      </c>
      <c r="R1302" s="7" t="s">
        <v>191</v>
      </c>
      <c r="S1302" s="9">
        <v>128</v>
      </c>
      <c r="T1302" s="40">
        <v>85.332999999999984</v>
      </c>
      <c r="U1302" s="32">
        <v>0</v>
      </c>
      <c r="V1302">
        <f t="shared" si="0"/>
        <v>2009</v>
      </c>
      <c r="W1302">
        <f t="shared" si="1"/>
        <v>5</v>
      </c>
      <c r="X1302">
        <f t="shared" si="2"/>
        <v>19</v>
      </c>
      <c r="AJ1302" s="13"/>
      <c r="AK1302" s="14"/>
      <c r="AP1302" s="13"/>
      <c r="AQ1302" s="14"/>
      <c r="AT1302" t="e">
        <f>VLOOKUP(A1302,'Repeat TJ List'!A:A,1,FALSE)</f>
        <v>#N/A</v>
      </c>
    </row>
    <row r="1303" spans="1:46" ht="13">
      <c r="A1303" s="7" t="s">
        <v>2541</v>
      </c>
      <c r="B1303" s="78" t="str">
        <f t="shared" si="83"/>
        <v>Scott</v>
      </c>
      <c r="C1303" s="78" t="str">
        <f t="shared" si="84"/>
        <v>Proctor</v>
      </c>
      <c r="D1303" s="78" t="str">
        <f t="shared" si="85"/>
        <v>proctsc</v>
      </c>
      <c r="E1303" s="8">
        <v>39945</v>
      </c>
      <c r="F1303" s="9" t="s">
        <v>306</v>
      </c>
      <c r="G1303" s="9" t="s">
        <v>36</v>
      </c>
      <c r="H1303" s="26" t="s">
        <v>37</v>
      </c>
      <c r="I1303" s="9" t="s">
        <v>38</v>
      </c>
      <c r="J1303" s="26" t="s">
        <v>39</v>
      </c>
      <c r="K1303" s="9" t="s">
        <v>58</v>
      </c>
      <c r="L1303" s="9" t="s">
        <v>417</v>
      </c>
      <c r="M1303" s="9">
        <v>32</v>
      </c>
      <c r="N1303" s="11">
        <v>40424</v>
      </c>
      <c r="O1303" s="32">
        <f t="shared" si="82"/>
        <v>16</v>
      </c>
      <c r="P1303" s="9">
        <v>429984</v>
      </c>
      <c r="Q1303" s="9">
        <v>1911</v>
      </c>
      <c r="R1303" s="7" t="s">
        <v>139</v>
      </c>
      <c r="S1303" s="9">
        <v>45</v>
      </c>
      <c r="T1303" s="40">
        <v>46</v>
      </c>
      <c r="U1303" s="32">
        <v>0</v>
      </c>
      <c r="V1303">
        <f t="shared" si="0"/>
        <v>2009</v>
      </c>
      <c r="W1303">
        <f t="shared" si="1"/>
        <v>5</v>
      </c>
      <c r="X1303">
        <f t="shared" si="2"/>
        <v>12</v>
      </c>
      <c r="AJ1303" s="13"/>
      <c r="AK1303" s="14"/>
      <c r="AP1303" s="13"/>
      <c r="AQ1303" s="14"/>
      <c r="AT1303" t="e">
        <f>VLOOKUP(A1303,'Repeat TJ List'!A:A,1,FALSE)</f>
        <v>#N/A</v>
      </c>
    </row>
    <row r="1304" spans="1:46" ht="13">
      <c r="A1304" s="7" t="s">
        <v>2542</v>
      </c>
      <c r="B1304" s="78" t="str">
        <f t="shared" si="83"/>
        <v>Jimmy</v>
      </c>
      <c r="C1304" s="78" t="str">
        <f t="shared" si="84"/>
        <v>Barthmaier</v>
      </c>
      <c r="D1304" s="78" t="str">
        <f t="shared" si="85"/>
        <v>barthji</v>
      </c>
      <c r="E1304" s="8">
        <v>39945</v>
      </c>
      <c r="F1304" s="9" t="s">
        <v>176</v>
      </c>
      <c r="G1304" s="9" t="s">
        <v>95</v>
      </c>
      <c r="H1304" s="26" t="s">
        <v>37</v>
      </c>
      <c r="I1304" s="9" t="s">
        <v>38</v>
      </c>
      <c r="J1304" s="26" t="s">
        <v>39</v>
      </c>
      <c r="K1304" s="9" t="s">
        <v>203</v>
      </c>
      <c r="L1304" s="9"/>
      <c r="M1304" s="9">
        <v>25</v>
      </c>
      <c r="N1304" s="11"/>
      <c r="O1304" s="32" t="str">
        <f t="shared" si="82"/>
        <v/>
      </c>
      <c r="P1304" s="9">
        <v>444864</v>
      </c>
      <c r="Q1304" s="9">
        <v>6292</v>
      </c>
      <c r="R1304" s="7" t="s">
        <v>139</v>
      </c>
      <c r="S1304" s="9">
        <v>0</v>
      </c>
      <c r="T1304" s="12">
        <v>0</v>
      </c>
      <c r="U1304" s="32">
        <v>0</v>
      </c>
      <c r="V1304">
        <f t="shared" si="0"/>
        <v>2009</v>
      </c>
      <c r="W1304">
        <f t="shared" si="1"/>
        <v>5</v>
      </c>
      <c r="X1304">
        <f t="shared" si="2"/>
        <v>12</v>
      </c>
      <c r="AJ1304" s="13"/>
      <c r="AK1304" s="14"/>
      <c r="AP1304" s="13"/>
      <c r="AQ1304" s="14"/>
      <c r="AT1304" t="e">
        <f>VLOOKUP(A1304,'Repeat TJ List'!A:A,1,FALSE)</f>
        <v>#N/A</v>
      </c>
    </row>
    <row r="1305" spans="1:46" ht="13">
      <c r="A1305" s="7" t="s">
        <v>2543</v>
      </c>
      <c r="B1305" s="78" t="str">
        <f t="shared" si="83"/>
        <v>Alfredo</v>
      </c>
      <c r="C1305" s="78" t="str">
        <f t="shared" si="84"/>
        <v>Simon</v>
      </c>
      <c r="D1305" s="78" t="str">
        <f t="shared" si="85"/>
        <v>simonal</v>
      </c>
      <c r="E1305" s="8">
        <v>39938</v>
      </c>
      <c r="F1305" s="9" t="s">
        <v>52</v>
      </c>
      <c r="G1305" s="9" t="s">
        <v>36</v>
      </c>
      <c r="H1305" s="26" t="s">
        <v>37</v>
      </c>
      <c r="I1305" s="9" t="s">
        <v>38</v>
      </c>
      <c r="J1305" s="32" t="s">
        <v>108</v>
      </c>
      <c r="K1305" s="26"/>
      <c r="L1305" s="26"/>
      <c r="M1305" s="9">
        <v>28</v>
      </c>
      <c r="N1305" s="11">
        <v>40295</v>
      </c>
      <c r="O1305" s="32">
        <f t="shared" si="82"/>
        <v>12</v>
      </c>
      <c r="P1305" s="9">
        <v>430580</v>
      </c>
      <c r="Q1305" s="9">
        <v>2155</v>
      </c>
      <c r="R1305" s="7" t="s">
        <v>139</v>
      </c>
      <c r="S1305" s="9">
        <v>249</v>
      </c>
      <c r="T1305" s="12">
        <v>755.66700000000003</v>
      </c>
      <c r="U1305" s="32">
        <v>1</v>
      </c>
      <c r="V1305">
        <f t="shared" si="0"/>
        <v>2009</v>
      </c>
      <c r="W1305">
        <f t="shared" si="1"/>
        <v>5</v>
      </c>
      <c r="X1305">
        <f t="shared" si="2"/>
        <v>5</v>
      </c>
      <c r="Y1305" s="7"/>
      <c r="Z1305" s="7"/>
      <c r="AA1305" s="7"/>
      <c r="AB1305" s="7"/>
      <c r="AC1305" s="7"/>
      <c r="AD1305" s="7"/>
      <c r="AE1305" s="7"/>
      <c r="AF1305" s="7"/>
      <c r="AG1305" s="7"/>
      <c r="AH1305" s="7">
        <v>2</v>
      </c>
      <c r="AI1305" s="7">
        <v>2</v>
      </c>
      <c r="AJ1305" s="45">
        <v>6.3330000000000002</v>
      </c>
      <c r="AK1305" s="46">
        <v>3.5999999999999997E-2</v>
      </c>
      <c r="AL1305" s="7">
        <v>218</v>
      </c>
      <c r="AM1305" s="7">
        <v>292</v>
      </c>
      <c r="AN1305" s="7">
        <v>49</v>
      </c>
      <c r="AO1305" s="7">
        <v>0</v>
      </c>
      <c r="AP1305" s="45">
        <v>49.332999999999998</v>
      </c>
      <c r="AQ1305" s="46">
        <v>6.8000000000000005E-2</v>
      </c>
      <c r="AR1305" s="7">
        <v>116</v>
      </c>
      <c r="AS1305" s="7">
        <v>132</v>
      </c>
      <c r="AT1305" t="e">
        <f>VLOOKUP(A1305,'Repeat TJ List'!A:A,1,FALSE)</f>
        <v>#N/A</v>
      </c>
    </row>
    <row r="1306" spans="1:46" ht="13">
      <c r="A1306" s="7" t="s">
        <v>2282</v>
      </c>
      <c r="B1306" s="78" t="str">
        <f t="shared" si="83"/>
        <v>Mason</v>
      </c>
      <c r="C1306" s="78" t="str">
        <f t="shared" si="84"/>
        <v>Tobin</v>
      </c>
      <c r="D1306" s="78" t="str">
        <f t="shared" si="85"/>
        <v>tobinma</v>
      </c>
      <c r="E1306" s="8">
        <v>39933</v>
      </c>
      <c r="F1306" s="9" t="s">
        <v>35</v>
      </c>
      <c r="G1306" s="9" t="s">
        <v>91</v>
      </c>
      <c r="H1306" s="26" t="s">
        <v>37</v>
      </c>
      <c r="I1306" s="9" t="s">
        <v>38</v>
      </c>
      <c r="J1306" s="26" t="s">
        <v>39</v>
      </c>
      <c r="K1306" s="9" t="s">
        <v>74</v>
      </c>
      <c r="L1306" s="9" t="s">
        <v>2283</v>
      </c>
      <c r="M1306" s="9">
        <v>21</v>
      </c>
      <c r="N1306" s="11">
        <v>40635</v>
      </c>
      <c r="O1306" s="32">
        <f t="shared" si="82"/>
        <v>23</v>
      </c>
      <c r="P1306" s="9">
        <v>474226</v>
      </c>
      <c r="Q1306" s="9">
        <v>2534</v>
      </c>
      <c r="S1306" s="9">
        <v>4</v>
      </c>
      <c r="T1306" s="12">
        <v>5.3330000000000002</v>
      </c>
      <c r="U1306" s="32">
        <v>0</v>
      </c>
      <c r="V1306">
        <f t="shared" si="0"/>
        <v>2009</v>
      </c>
      <c r="W1306">
        <f t="shared" si="1"/>
        <v>4</v>
      </c>
      <c r="X1306">
        <f t="shared" si="2"/>
        <v>30</v>
      </c>
      <c r="AJ1306" s="13"/>
      <c r="AK1306" s="14"/>
      <c r="AP1306" s="13"/>
      <c r="AQ1306" s="14"/>
      <c r="AT1306" t="str">
        <f>VLOOKUP(A1306,'Repeat TJ List'!A:A,1,FALSE)</f>
        <v>Mason Tobin</v>
      </c>
    </row>
    <row r="1307" spans="1:46" ht="13">
      <c r="A1307" s="7" t="s">
        <v>2181</v>
      </c>
      <c r="B1307" s="78" t="str">
        <f t="shared" si="83"/>
        <v>Joey</v>
      </c>
      <c r="C1307" s="78" t="str">
        <f t="shared" si="84"/>
        <v>Devine</v>
      </c>
      <c r="D1307" s="78" t="str">
        <f t="shared" si="85"/>
        <v>devinjo</v>
      </c>
      <c r="E1307" s="8">
        <v>39924</v>
      </c>
      <c r="F1307" s="9" t="s">
        <v>178</v>
      </c>
      <c r="G1307" s="9" t="s">
        <v>36</v>
      </c>
      <c r="H1307" s="26" t="s">
        <v>37</v>
      </c>
      <c r="I1307" s="9" t="s">
        <v>38</v>
      </c>
      <c r="J1307" s="26" t="s">
        <v>39</v>
      </c>
      <c r="K1307" s="9" t="s">
        <v>88</v>
      </c>
      <c r="L1307" s="9" t="s">
        <v>263</v>
      </c>
      <c r="M1307" s="9">
        <v>25</v>
      </c>
      <c r="N1307" s="11">
        <v>40684</v>
      </c>
      <c r="O1307" s="32">
        <f t="shared" ref="O1307:O1370" si="86">IF(N1307&gt;0,ROUND(((N1307-E1307)/365)*12,0),"")</f>
        <v>25</v>
      </c>
      <c r="P1307" s="9">
        <v>457733</v>
      </c>
      <c r="Q1307" s="9">
        <v>9862</v>
      </c>
      <c r="R1307" s="7" t="s">
        <v>139</v>
      </c>
      <c r="S1307" s="9">
        <v>26</v>
      </c>
      <c r="T1307" s="40">
        <v>23</v>
      </c>
      <c r="U1307" s="32">
        <v>0</v>
      </c>
      <c r="V1307">
        <f t="shared" si="0"/>
        <v>2009</v>
      </c>
      <c r="W1307">
        <f t="shared" si="1"/>
        <v>4</v>
      </c>
      <c r="X1307">
        <f t="shared" si="2"/>
        <v>21</v>
      </c>
      <c r="AJ1307" s="13"/>
      <c r="AK1307" s="14"/>
      <c r="AP1307" s="13"/>
      <c r="AQ1307" s="14"/>
      <c r="AT1307" t="str">
        <f>VLOOKUP(A1307,'Repeat TJ List'!A:A,1,FALSE)</f>
        <v>Joey Devine</v>
      </c>
    </row>
    <row r="1308" spans="1:46" ht="13">
      <c r="A1308" s="7" t="s">
        <v>2544</v>
      </c>
      <c r="B1308" s="78" t="str">
        <f t="shared" si="83"/>
        <v>John</v>
      </c>
      <c r="C1308" s="78" t="str">
        <f t="shared" si="84"/>
        <v>Ennis</v>
      </c>
      <c r="D1308" s="78" t="str">
        <f t="shared" si="85"/>
        <v>ennisjo</v>
      </c>
      <c r="E1308" s="8">
        <v>39922</v>
      </c>
      <c r="F1308" s="9" t="s">
        <v>124</v>
      </c>
      <c r="G1308" s="9" t="s">
        <v>95</v>
      </c>
      <c r="H1308" s="9" t="s">
        <v>37</v>
      </c>
      <c r="I1308" s="9" t="s">
        <v>38</v>
      </c>
      <c r="J1308" s="9" t="s">
        <v>39</v>
      </c>
      <c r="K1308" s="9" t="s">
        <v>45</v>
      </c>
      <c r="L1308" s="26"/>
      <c r="M1308" s="9">
        <v>29</v>
      </c>
      <c r="N1308" s="11">
        <v>40318</v>
      </c>
      <c r="O1308" s="32">
        <f t="shared" si="86"/>
        <v>13</v>
      </c>
      <c r="P1308" s="9">
        <v>407795</v>
      </c>
      <c r="Q1308" s="9">
        <v>85</v>
      </c>
      <c r="S1308" s="9">
        <v>0</v>
      </c>
      <c r="T1308" s="12">
        <v>0</v>
      </c>
      <c r="U1308" s="32">
        <v>0</v>
      </c>
      <c r="V1308">
        <f t="shared" si="0"/>
        <v>2009</v>
      </c>
      <c r="W1308">
        <f t="shared" si="1"/>
        <v>4</v>
      </c>
      <c r="X1308">
        <f t="shared" si="2"/>
        <v>19</v>
      </c>
      <c r="AJ1308" s="13"/>
      <c r="AK1308" s="14"/>
      <c r="AP1308" s="13"/>
      <c r="AQ1308" s="14"/>
      <c r="AT1308" t="e">
        <f>VLOOKUP(A1308,'Repeat TJ List'!A:A,1,FALSE)</f>
        <v>#N/A</v>
      </c>
    </row>
    <row r="1309" spans="1:46" ht="13">
      <c r="A1309" s="7" t="s">
        <v>2545</v>
      </c>
      <c r="B1309" s="78" t="str">
        <f t="shared" si="83"/>
        <v>Oscar</v>
      </c>
      <c r="C1309" s="78" t="str">
        <f t="shared" si="84"/>
        <v>Villarreal</v>
      </c>
      <c r="D1309" s="78" t="str">
        <f t="shared" si="85"/>
        <v>villaos</v>
      </c>
      <c r="E1309" s="8">
        <v>39904</v>
      </c>
      <c r="F1309" s="9" t="s">
        <v>121</v>
      </c>
      <c r="G1309" s="9" t="s">
        <v>36</v>
      </c>
      <c r="H1309" s="26" t="s">
        <v>37</v>
      </c>
      <c r="I1309" s="9" t="s">
        <v>38</v>
      </c>
      <c r="J1309" s="32" t="s">
        <v>82</v>
      </c>
      <c r="K1309" s="26"/>
      <c r="L1309" s="26"/>
      <c r="M1309" s="9">
        <v>27</v>
      </c>
      <c r="N1309" s="26"/>
      <c r="O1309" s="32" t="str">
        <f t="shared" si="86"/>
        <v/>
      </c>
      <c r="P1309" s="9">
        <v>425629</v>
      </c>
      <c r="Q1309" s="9">
        <v>1654</v>
      </c>
      <c r="S1309" s="9">
        <v>0</v>
      </c>
      <c r="T1309" s="40">
        <v>0</v>
      </c>
      <c r="U1309" s="32">
        <v>0</v>
      </c>
      <c r="V1309">
        <f t="shared" si="0"/>
        <v>2009</v>
      </c>
      <c r="W1309">
        <f t="shared" si="1"/>
        <v>4</v>
      </c>
      <c r="X1309">
        <f t="shared" si="2"/>
        <v>1</v>
      </c>
      <c r="AJ1309" s="13"/>
      <c r="AK1309" s="14"/>
      <c r="AP1309" s="13"/>
      <c r="AQ1309" s="14"/>
      <c r="AT1309" t="e">
        <f>VLOOKUP(A1309,'Repeat TJ List'!A:A,1,FALSE)</f>
        <v>#N/A</v>
      </c>
    </row>
    <row r="1310" spans="1:46" ht="13">
      <c r="A1310" s="7" t="s">
        <v>2546</v>
      </c>
      <c r="B1310" s="78" t="str">
        <f t="shared" si="83"/>
        <v>Nick</v>
      </c>
      <c r="C1310" s="78" t="str">
        <f t="shared" si="84"/>
        <v>McCurdy</v>
      </c>
      <c r="D1310" s="78" t="str">
        <f t="shared" si="85"/>
        <v>mccurni</v>
      </c>
      <c r="E1310" s="8">
        <v>39904</v>
      </c>
      <c r="F1310" s="9" t="s">
        <v>157</v>
      </c>
      <c r="G1310" s="9" t="s">
        <v>95</v>
      </c>
      <c r="H1310" s="26" t="s">
        <v>37</v>
      </c>
      <c r="I1310" s="9" t="s">
        <v>38</v>
      </c>
      <c r="J1310" s="26" t="s">
        <v>39</v>
      </c>
      <c r="K1310" s="9" t="s">
        <v>49</v>
      </c>
      <c r="L1310" s="9" t="s">
        <v>2547</v>
      </c>
      <c r="M1310" s="9">
        <v>29</v>
      </c>
      <c r="N1310" s="26"/>
      <c r="O1310" s="32" t="str">
        <f t="shared" si="86"/>
        <v/>
      </c>
      <c r="P1310" s="9">
        <v>446447</v>
      </c>
      <c r="Q1310" s="9" t="s">
        <v>2548</v>
      </c>
      <c r="S1310" s="9">
        <v>0</v>
      </c>
      <c r="T1310" s="12">
        <v>0</v>
      </c>
      <c r="U1310" s="32">
        <v>0</v>
      </c>
      <c r="V1310">
        <f t="shared" si="0"/>
        <v>2009</v>
      </c>
      <c r="W1310">
        <f t="shared" si="1"/>
        <v>4</v>
      </c>
      <c r="X1310">
        <f t="shared" si="2"/>
        <v>1</v>
      </c>
      <c r="AJ1310" s="13"/>
      <c r="AK1310" s="14"/>
      <c r="AP1310" s="13"/>
      <c r="AQ1310" s="14"/>
      <c r="AT1310" t="e">
        <f>VLOOKUP(A1310,'Repeat TJ List'!A:A,1,FALSE)</f>
        <v>#N/A</v>
      </c>
    </row>
    <row r="1311" spans="1:46" ht="13">
      <c r="A1311" s="7" t="s">
        <v>2549</v>
      </c>
      <c r="B1311" s="78" t="str">
        <f t="shared" si="83"/>
        <v>Cameron</v>
      </c>
      <c r="C1311" s="78" t="str">
        <f t="shared" si="84"/>
        <v>Coffey</v>
      </c>
      <c r="D1311" s="78" t="str">
        <f t="shared" si="85"/>
        <v>coffeca</v>
      </c>
      <c r="E1311" s="8">
        <v>39896</v>
      </c>
      <c r="F1311" s="9" t="s">
        <v>52</v>
      </c>
      <c r="G1311" s="9" t="s">
        <v>158</v>
      </c>
      <c r="H1311" s="9" t="s">
        <v>37</v>
      </c>
      <c r="I1311" s="9" t="s">
        <v>53</v>
      </c>
      <c r="J1311" s="9" t="s">
        <v>39</v>
      </c>
      <c r="K1311" s="9" t="s">
        <v>40</v>
      </c>
      <c r="L1311" s="9"/>
      <c r="M1311" s="9">
        <v>18</v>
      </c>
      <c r="N1311" s="11">
        <v>40392</v>
      </c>
      <c r="O1311" s="32">
        <f t="shared" si="86"/>
        <v>16</v>
      </c>
      <c r="P1311" s="9">
        <v>571567</v>
      </c>
      <c r="Q1311" s="9" t="s">
        <v>2550</v>
      </c>
      <c r="S1311" s="9">
        <v>0</v>
      </c>
      <c r="T1311" s="12">
        <v>0</v>
      </c>
      <c r="U1311" s="32">
        <v>0</v>
      </c>
      <c r="V1311">
        <f t="shared" si="0"/>
        <v>2009</v>
      </c>
      <c r="W1311">
        <f t="shared" si="1"/>
        <v>3</v>
      </c>
      <c r="X1311">
        <f t="shared" si="2"/>
        <v>24</v>
      </c>
      <c r="AJ1311" s="13"/>
      <c r="AK1311" s="14"/>
      <c r="AP1311" s="13"/>
      <c r="AQ1311" s="14"/>
      <c r="AT1311" t="e">
        <f>VLOOKUP(A1311,'Repeat TJ List'!A:A,1,FALSE)</f>
        <v>#N/A</v>
      </c>
    </row>
    <row r="1312" spans="1:46" ht="13">
      <c r="A1312" s="7" t="s">
        <v>2551</v>
      </c>
      <c r="B1312" s="78" t="str">
        <f t="shared" si="83"/>
        <v>Mark</v>
      </c>
      <c r="C1312" s="78" t="str">
        <f t="shared" si="84"/>
        <v>Worrell</v>
      </c>
      <c r="D1312" s="78" t="str">
        <f t="shared" si="85"/>
        <v>worrema</v>
      </c>
      <c r="E1312" s="8">
        <v>39892</v>
      </c>
      <c r="F1312" s="9" t="s">
        <v>57</v>
      </c>
      <c r="G1312" s="9" t="s">
        <v>95</v>
      </c>
      <c r="H1312" s="26" t="s">
        <v>37</v>
      </c>
      <c r="I1312" s="9" t="s">
        <v>38</v>
      </c>
      <c r="J1312" s="26" t="s">
        <v>39</v>
      </c>
      <c r="K1312" s="9" t="s">
        <v>58</v>
      </c>
      <c r="L1312" s="9" t="s">
        <v>2552</v>
      </c>
      <c r="M1312" s="9">
        <v>26</v>
      </c>
      <c r="N1312" s="11">
        <v>40276</v>
      </c>
      <c r="O1312" s="32">
        <f t="shared" si="86"/>
        <v>13</v>
      </c>
      <c r="P1312" s="9">
        <v>450312</v>
      </c>
      <c r="Q1312" s="9">
        <v>8045</v>
      </c>
      <c r="S1312" s="9">
        <v>4</v>
      </c>
      <c r="T1312" s="12">
        <v>2</v>
      </c>
      <c r="U1312" s="32">
        <v>0</v>
      </c>
      <c r="V1312">
        <f t="shared" si="0"/>
        <v>2009</v>
      </c>
      <c r="W1312">
        <f t="shared" si="1"/>
        <v>3</v>
      </c>
      <c r="X1312">
        <f t="shared" si="2"/>
        <v>20</v>
      </c>
      <c r="AJ1312" s="13"/>
      <c r="AK1312" s="14"/>
      <c r="AP1312" s="13"/>
      <c r="AQ1312" s="14"/>
      <c r="AT1312" t="e">
        <f>VLOOKUP(A1312,'Repeat TJ List'!A:A,1,FALSE)</f>
        <v>#N/A</v>
      </c>
    </row>
    <row r="1313" spans="1:46" ht="13">
      <c r="A1313" s="7" t="s">
        <v>2553</v>
      </c>
      <c r="B1313" s="78" t="str">
        <f t="shared" si="83"/>
        <v>Brae</v>
      </c>
      <c r="C1313" s="78" t="str">
        <f t="shared" si="84"/>
        <v>Wright</v>
      </c>
      <c r="D1313" s="78" t="str">
        <f t="shared" si="85"/>
        <v>wrighbr</v>
      </c>
      <c r="E1313" s="8">
        <v>39887</v>
      </c>
      <c r="F1313" s="9" t="s">
        <v>127</v>
      </c>
      <c r="G1313" s="9" t="s">
        <v>84</v>
      </c>
      <c r="H1313" s="26" t="s">
        <v>37</v>
      </c>
      <c r="I1313" s="9" t="s">
        <v>53</v>
      </c>
      <c r="J1313" s="26" t="s">
        <v>39</v>
      </c>
      <c r="K1313" s="9" t="s">
        <v>104</v>
      </c>
      <c r="L1313" s="9" t="s">
        <v>332</v>
      </c>
      <c r="M1313" s="9">
        <v>25</v>
      </c>
      <c r="N1313" s="11"/>
      <c r="O1313" s="32" t="str">
        <f t="shared" si="86"/>
        <v/>
      </c>
      <c r="P1313" s="9">
        <v>453067</v>
      </c>
      <c r="Q1313" s="9" t="s">
        <v>2554</v>
      </c>
      <c r="S1313" s="9">
        <v>0</v>
      </c>
      <c r="T1313" s="12">
        <v>0</v>
      </c>
      <c r="U1313" s="32">
        <v>0</v>
      </c>
      <c r="V1313">
        <f t="shared" si="0"/>
        <v>2009</v>
      </c>
      <c r="W1313">
        <f t="shared" si="1"/>
        <v>3</v>
      </c>
      <c r="X1313">
        <f t="shared" si="2"/>
        <v>15</v>
      </c>
      <c r="AJ1313" s="13"/>
      <c r="AK1313" s="14"/>
      <c r="AP1313" s="13"/>
      <c r="AQ1313" s="14"/>
      <c r="AT1313" t="e">
        <f>VLOOKUP(A1313,'Repeat TJ List'!A:A,1,FALSE)</f>
        <v>#N/A</v>
      </c>
    </row>
    <row r="1314" spans="1:46" ht="13">
      <c r="A1314" s="7" t="s">
        <v>2555</v>
      </c>
      <c r="B1314" s="78" t="str">
        <f t="shared" si="83"/>
        <v>Miguel</v>
      </c>
      <c r="C1314" s="78" t="str">
        <f t="shared" si="84"/>
        <v>Gonzalez</v>
      </c>
      <c r="D1314" s="78" t="str">
        <f t="shared" si="85"/>
        <v>gonzami</v>
      </c>
      <c r="E1314" s="8">
        <v>39880</v>
      </c>
      <c r="F1314" s="9" t="s">
        <v>35</v>
      </c>
      <c r="G1314" s="9" t="s">
        <v>63</v>
      </c>
      <c r="H1314" s="26" t="s">
        <v>37</v>
      </c>
      <c r="I1314" s="9" t="s">
        <v>38</v>
      </c>
      <c r="J1314" s="9" t="s">
        <v>82</v>
      </c>
      <c r="K1314" s="9"/>
      <c r="L1314" s="9"/>
      <c r="M1314" s="9">
        <v>25</v>
      </c>
      <c r="N1314" s="11">
        <v>40330</v>
      </c>
      <c r="O1314" s="32">
        <f t="shared" si="86"/>
        <v>15</v>
      </c>
      <c r="P1314" s="9">
        <v>456068</v>
      </c>
      <c r="Q1314" s="9">
        <v>7024</v>
      </c>
      <c r="S1314" s="9">
        <v>152</v>
      </c>
      <c r="T1314" s="12">
        <v>871.33299999999997</v>
      </c>
      <c r="U1314" s="32">
        <v>1</v>
      </c>
      <c r="V1314">
        <f t="shared" si="0"/>
        <v>2009</v>
      </c>
      <c r="W1314">
        <f t="shared" si="1"/>
        <v>3</v>
      </c>
      <c r="X1314">
        <f t="shared" si="2"/>
        <v>8</v>
      </c>
      <c r="AJ1314" s="13"/>
      <c r="AK1314" s="14"/>
      <c r="AP1314" s="13"/>
      <c r="AQ1314" s="14"/>
      <c r="AT1314" t="e">
        <f>VLOOKUP(A1314,'Repeat TJ List'!A:A,1,FALSE)</f>
        <v>#N/A</v>
      </c>
    </row>
    <row r="1315" spans="1:46" ht="13">
      <c r="A1315" s="7" t="s">
        <v>2556</v>
      </c>
      <c r="B1315" s="78" t="str">
        <f t="shared" si="83"/>
        <v>Ryan</v>
      </c>
      <c r="C1315" s="78" t="str">
        <f t="shared" si="84"/>
        <v>Feierabend</v>
      </c>
      <c r="D1315" s="78" t="str">
        <f t="shared" si="85"/>
        <v>feierry</v>
      </c>
      <c r="E1315" s="8">
        <v>39876</v>
      </c>
      <c r="F1315" s="9" t="s">
        <v>100</v>
      </c>
      <c r="G1315" s="9" t="s">
        <v>36</v>
      </c>
      <c r="H1315" s="26" t="s">
        <v>37</v>
      </c>
      <c r="I1315" s="9" t="s">
        <v>53</v>
      </c>
      <c r="J1315" s="26" t="s">
        <v>39</v>
      </c>
      <c r="K1315" s="9" t="s">
        <v>253</v>
      </c>
      <c r="L1315" s="9"/>
      <c r="M1315" s="9">
        <v>23</v>
      </c>
      <c r="N1315" s="11">
        <v>41833</v>
      </c>
      <c r="O1315" s="32">
        <f t="shared" si="86"/>
        <v>64</v>
      </c>
      <c r="P1315" s="9">
        <v>456387</v>
      </c>
      <c r="Q1315" s="9">
        <v>6336</v>
      </c>
      <c r="R1315" s="7" t="s">
        <v>2078</v>
      </c>
      <c r="S1315" s="9">
        <v>6</v>
      </c>
      <c r="T1315" s="40">
        <v>7.3329999999999984</v>
      </c>
      <c r="U1315" s="9">
        <v>1</v>
      </c>
      <c r="V1315">
        <f t="shared" si="0"/>
        <v>2009</v>
      </c>
      <c r="W1315">
        <f t="shared" si="1"/>
        <v>3</v>
      </c>
      <c r="X1315">
        <f t="shared" si="2"/>
        <v>4</v>
      </c>
      <c r="AJ1315" s="13"/>
      <c r="AK1315" s="14"/>
      <c r="AP1315" s="13"/>
      <c r="AQ1315" s="14"/>
      <c r="AT1315" t="e">
        <f>VLOOKUP(A1315,'Repeat TJ List'!A:A,1,FALSE)</f>
        <v>#N/A</v>
      </c>
    </row>
    <row r="1316" spans="1:46" ht="13">
      <c r="A1316" s="7" t="s">
        <v>2557</v>
      </c>
      <c r="B1316" s="78" t="str">
        <f t="shared" si="83"/>
        <v>Todd</v>
      </c>
      <c r="C1316" s="78" t="str">
        <f t="shared" si="84"/>
        <v>Jennings</v>
      </c>
      <c r="D1316" s="78" t="str">
        <f t="shared" si="85"/>
        <v>jennito</v>
      </c>
      <c r="E1316" s="8">
        <v>39875</v>
      </c>
      <c r="F1316" s="9" t="s">
        <v>78</v>
      </c>
      <c r="G1316" s="9" t="s">
        <v>95</v>
      </c>
      <c r="H1316" s="9" t="s">
        <v>330</v>
      </c>
      <c r="I1316" s="9" t="s">
        <v>38</v>
      </c>
      <c r="J1316" s="9" t="s">
        <v>39</v>
      </c>
      <c r="K1316" s="9" t="s">
        <v>45</v>
      </c>
      <c r="L1316" s="9" t="s">
        <v>2558</v>
      </c>
      <c r="M1316" s="9">
        <v>27</v>
      </c>
      <c r="N1316" s="11"/>
      <c r="O1316" s="32" t="str">
        <f t="shared" si="86"/>
        <v/>
      </c>
      <c r="P1316" s="9">
        <v>430925</v>
      </c>
      <c r="Q1316" s="9" t="s">
        <v>2559</v>
      </c>
      <c r="S1316" s="9">
        <v>0</v>
      </c>
      <c r="T1316" s="12">
        <v>0</v>
      </c>
      <c r="U1316" s="32">
        <v>0</v>
      </c>
      <c r="V1316">
        <f t="shared" si="0"/>
        <v>2009</v>
      </c>
      <c r="W1316">
        <f t="shared" si="1"/>
        <v>3</v>
      </c>
      <c r="X1316">
        <f t="shared" si="2"/>
        <v>3</v>
      </c>
      <c r="AJ1316" s="13"/>
      <c r="AK1316" s="14"/>
      <c r="AP1316" s="13"/>
      <c r="AQ1316" s="14"/>
      <c r="AT1316" t="e">
        <f>VLOOKUP(A1316,'Repeat TJ List'!A:A,1,FALSE)</f>
        <v>#N/A</v>
      </c>
    </row>
    <row r="1317" spans="1:46" ht="13">
      <c r="A1317" s="7" t="s">
        <v>2560</v>
      </c>
      <c r="B1317" s="78" t="str">
        <f t="shared" si="83"/>
        <v>Clayton</v>
      </c>
      <c r="C1317" s="78" t="str">
        <f t="shared" si="84"/>
        <v>Shunick</v>
      </c>
      <c r="D1317" s="78" t="str">
        <f t="shared" si="85"/>
        <v>shunicl</v>
      </c>
      <c r="E1317" s="8">
        <v>39815</v>
      </c>
      <c r="F1317" s="9" t="s">
        <v>187</v>
      </c>
      <c r="G1317" s="9" t="s">
        <v>128</v>
      </c>
      <c r="H1317" s="26" t="s">
        <v>37</v>
      </c>
      <c r="I1317" s="9" t="s">
        <v>38</v>
      </c>
      <c r="J1317" s="26" t="s">
        <v>39</v>
      </c>
      <c r="K1317" s="9" t="s">
        <v>203</v>
      </c>
      <c r="L1317" s="9" t="s">
        <v>263</v>
      </c>
      <c r="M1317" s="9">
        <v>22</v>
      </c>
      <c r="N1317" s="11">
        <v>40353</v>
      </c>
      <c r="O1317" s="32">
        <f t="shared" si="86"/>
        <v>18</v>
      </c>
      <c r="P1317" s="9">
        <v>543778</v>
      </c>
      <c r="Q1317" s="9" t="s">
        <v>2561</v>
      </c>
      <c r="S1317" s="9">
        <v>0</v>
      </c>
      <c r="T1317" s="12">
        <v>0</v>
      </c>
      <c r="U1317" s="32">
        <v>0</v>
      </c>
      <c r="V1317">
        <f t="shared" si="0"/>
        <v>2009</v>
      </c>
      <c r="W1317">
        <f t="shared" si="1"/>
        <v>1</v>
      </c>
      <c r="X1317">
        <f t="shared" si="2"/>
        <v>2</v>
      </c>
      <c r="AJ1317" s="13"/>
      <c r="AK1317" s="14"/>
      <c r="AP1317" s="13"/>
      <c r="AQ1317" s="14"/>
      <c r="AT1317" t="e">
        <f>VLOOKUP(A1317,'Repeat TJ List'!A:A,1,FALSE)</f>
        <v>#N/A</v>
      </c>
    </row>
    <row r="1318" spans="1:46" ht="13">
      <c r="A1318" s="7" t="s">
        <v>2562</v>
      </c>
      <c r="B1318" s="78" t="str">
        <f t="shared" si="83"/>
        <v>Josh</v>
      </c>
      <c r="C1318" s="78" t="str">
        <f t="shared" si="84"/>
        <v>Ford</v>
      </c>
      <c r="D1318" s="78" t="str">
        <f t="shared" si="85"/>
        <v>fordjo</v>
      </c>
      <c r="E1318" s="8">
        <v>39814</v>
      </c>
      <c r="F1318" s="9" t="s">
        <v>323</v>
      </c>
      <c r="G1318" s="9" t="s">
        <v>84</v>
      </c>
      <c r="H1318" s="32" t="s">
        <v>330</v>
      </c>
      <c r="I1318" s="9" t="s">
        <v>38</v>
      </c>
      <c r="J1318" s="26" t="s">
        <v>39</v>
      </c>
      <c r="K1318" s="9" t="s">
        <v>40</v>
      </c>
      <c r="L1318" s="9" t="s">
        <v>775</v>
      </c>
      <c r="M1318" s="9">
        <v>26</v>
      </c>
      <c r="N1318" s="11">
        <v>40640</v>
      </c>
      <c r="O1318" s="32">
        <f t="shared" si="86"/>
        <v>27</v>
      </c>
      <c r="P1318" s="9">
        <v>446404</v>
      </c>
      <c r="Q1318" s="9" t="s">
        <v>2563</v>
      </c>
      <c r="S1318" s="9">
        <v>0</v>
      </c>
      <c r="T1318" s="12">
        <v>0</v>
      </c>
      <c r="U1318" s="32">
        <v>0</v>
      </c>
      <c r="V1318">
        <f t="shared" si="0"/>
        <v>2009</v>
      </c>
      <c r="W1318">
        <f t="shared" si="1"/>
        <v>1</v>
      </c>
      <c r="X1318">
        <f t="shared" si="2"/>
        <v>1</v>
      </c>
      <c r="AJ1318" s="13"/>
      <c r="AK1318" s="14"/>
      <c r="AP1318" s="13"/>
      <c r="AQ1318" s="14"/>
      <c r="AT1318" t="str">
        <f>VLOOKUP(A1318,'Repeat TJ List'!A:A,1,FALSE)</f>
        <v>Josh Ford</v>
      </c>
    </row>
    <row r="1319" spans="1:46" ht="13">
      <c r="A1319" s="7" t="s">
        <v>2564</v>
      </c>
      <c r="B1319" s="78" t="str">
        <f t="shared" si="83"/>
        <v>Alex</v>
      </c>
      <c r="C1319" s="78" t="str">
        <f t="shared" si="84"/>
        <v>Wood</v>
      </c>
      <c r="D1319" s="78" t="str">
        <f t="shared" si="85"/>
        <v>woodal</v>
      </c>
      <c r="E1319" s="8">
        <v>39814</v>
      </c>
      <c r="F1319" s="9" t="s">
        <v>340</v>
      </c>
      <c r="G1319" s="9" t="s">
        <v>158</v>
      </c>
      <c r="H1319" s="26" t="s">
        <v>37</v>
      </c>
      <c r="I1319" s="9" t="s">
        <v>53</v>
      </c>
      <c r="J1319" s="26" t="s">
        <v>39</v>
      </c>
      <c r="K1319" s="9" t="s">
        <v>152</v>
      </c>
      <c r="L1319" s="9" t="s">
        <v>203</v>
      </c>
      <c r="M1319" s="9">
        <v>18</v>
      </c>
      <c r="N1319" s="11">
        <v>41085</v>
      </c>
      <c r="O1319" s="32">
        <f t="shared" si="86"/>
        <v>42</v>
      </c>
      <c r="P1319" s="9">
        <v>622072</v>
      </c>
      <c r="Q1319" s="9">
        <v>13781</v>
      </c>
      <c r="S1319" s="9">
        <v>139</v>
      </c>
      <c r="T1319" s="12">
        <v>651.66700000000003</v>
      </c>
      <c r="U1319" s="32">
        <v>1</v>
      </c>
      <c r="V1319">
        <f t="shared" si="0"/>
        <v>2009</v>
      </c>
      <c r="W1319">
        <f t="shared" si="1"/>
        <v>1</v>
      </c>
      <c r="X1319">
        <f t="shared" si="2"/>
        <v>1</v>
      </c>
      <c r="AJ1319" s="13"/>
      <c r="AK1319" s="14"/>
      <c r="AP1319" s="13"/>
      <c r="AQ1319" s="14"/>
      <c r="AT1319" t="e">
        <f>VLOOKUP(A1319,'Repeat TJ List'!A:A,1,FALSE)</f>
        <v>#N/A</v>
      </c>
    </row>
    <row r="1320" spans="1:46" ht="13">
      <c r="A1320" s="7" t="s">
        <v>2565</v>
      </c>
      <c r="B1320" s="78" t="str">
        <f t="shared" si="83"/>
        <v>Matt</v>
      </c>
      <c r="C1320" s="78" t="str">
        <f t="shared" si="84"/>
        <v>Marksberry</v>
      </c>
      <c r="D1320" s="78" t="str">
        <f t="shared" si="85"/>
        <v>marksma</v>
      </c>
      <c r="E1320" s="8">
        <v>39814</v>
      </c>
      <c r="F1320" s="9" t="s">
        <v>340</v>
      </c>
      <c r="G1320" s="9" t="s">
        <v>158</v>
      </c>
      <c r="H1320" s="9" t="s">
        <v>37</v>
      </c>
      <c r="I1320" s="9" t="s">
        <v>53</v>
      </c>
      <c r="J1320" s="9" t="s">
        <v>39</v>
      </c>
      <c r="K1320" s="9" t="s">
        <v>253</v>
      </c>
      <c r="L1320" s="9" t="s">
        <v>2566</v>
      </c>
      <c r="M1320" s="9">
        <v>18</v>
      </c>
      <c r="N1320" s="11">
        <v>41450</v>
      </c>
      <c r="O1320" s="32">
        <f t="shared" si="86"/>
        <v>54</v>
      </c>
      <c r="P1320" s="9">
        <v>621408</v>
      </c>
      <c r="Q1320" s="9">
        <v>15089</v>
      </c>
      <c r="R1320" s="7" t="s">
        <v>191</v>
      </c>
      <c r="S1320" s="9">
        <v>35</v>
      </c>
      <c r="T1320" s="12">
        <v>26.667000000000002</v>
      </c>
      <c r="U1320" s="32">
        <v>1</v>
      </c>
      <c r="V1320">
        <f t="shared" si="0"/>
        <v>2009</v>
      </c>
      <c r="W1320">
        <f t="shared" si="1"/>
        <v>1</v>
      </c>
      <c r="X1320">
        <f t="shared" si="2"/>
        <v>1</v>
      </c>
      <c r="AJ1320" s="13"/>
      <c r="AK1320" s="14"/>
      <c r="AP1320" s="13"/>
      <c r="AQ1320" s="14"/>
      <c r="AT1320" t="e">
        <f>VLOOKUP(A1320,'Repeat TJ List'!A:A,1,FALSE)</f>
        <v>#N/A</v>
      </c>
    </row>
    <row r="1321" spans="1:46" ht="13">
      <c r="A1321" s="7" t="s">
        <v>2567</v>
      </c>
      <c r="B1321" s="78" t="str">
        <f t="shared" si="83"/>
        <v>James</v>
      </c>
      <c r="C1321" s="78" t="str">
        <f t="shared" si="84"/>
        <v>Avery</v>
      </c>
      <c r="D1321" s="78" t="str">
        <f t="shared" si="85"/>
        <v>averyja</v>
      </c>
      <c r="E1321" s="8">
        <v>39814</v>
      </c>
      <c r="F1321" s="9" t="s">
        <v>187</v>
      </c>
      <c r="G1321" s="9" t="s">
        <v>84</v>
      </c>
      <c r="H1321" s="26" t="s">
        <v>37</v>
      </c>
      <c r="I1321" s="9" t="s">
        <v>38</v>
      </c>
      <c r="J1321" s="32" t="s">
        <v>161</v>
      </c>
      <c r="K1321" s="26"/>
      <c r="L1321" s="26"/>
      <c r="M1321" s="9">
        <v>25</v>
      </c>
      <c r="N1321" s="11">
        <v>40370</v>
      </c>
      <c r="O1321" s="32">
        <f t="shared" si="86"/>
        <v>18</v>
      </c>
      <c r="P1321" s="9">
        <v>460070</v>
      </c>
      <c r="Q1321" s="9" t="s">
        <v>2568</v>
      </c>
      <c r="S1321" s="9">
        <v>0</v>
      </c>
      <c r="T1321" s="12">
        <v>0</v>
      </c>
      <c r="U1321" s="32">
        <v>0</v>
      </c>
      <c r="V1321">
        <f t="shared" si="0"/>
        <v>2009</v>
      </c>
      <c r="W1321">
        <f t="shared" si="1"/>
        <v>1</v>
      </c>
      <c r="X1321">
        <f t="shared" si="2"/>
        <v>1</v>
      </c>
      <c r="AJ1321" s="13"/>
      <c r="AK1321" s="14"/>
      <c r="AP1321" s="13"/>
      <c r="AQ1321" s="14"/>
      <c r="AT1321" t="e">
        <f>VLOOKUP(A1321,'Repeat TJ List'!A:A,1,FALSE)</f>
        <v>#N/A</v>
      </c>
    </row>
    <row r="1322" spans="1:46" ht="13">
      <c r="A1322" s="7" t="s">
        <v>2569</v>
      </c>
      <c r="B1322" s="78" t="str">
        <f t="shared" si="83"/>
        <v>Kyle</v>
      </c>
      <c r="C1322" s="78" t="str">
        <f t="shared" si="84"/>
        <v>Lotzkar</v>
      </c>
      <c r="D1322" s="78" t="str">
        <f t="shared" si="85"/>
        <v>lotzkky</v>
      </c>
      <c r="E1322" s="8">
        <v>39814</v>
      </c>
      <c r="F1322" s="9" t="s">
        <v>187</v>
      </c>
      <c r="G1322" s="9" t="s">
        <v>115</v>
      </c>
      <c r="H1322" s="26" t="s">
        <v>37</v>
      </c>
      <c r="I1322" s="9" t="s">
        <v>38</v>
      </c>
      <c r="J1322" s="32" t="s">
        <v>161</v>
      </c>
      <c r="K1322" s="26"/>
      <c r="L1322" s="26"/>
      <c r="M1322" s="9">
        <v>19</v>
      </c>
      <c r="N1322" s="11">
        <v>40708</v>
      </c>
      <c r="O1322" s="32">
        <f t="shared" si="86"/>
        <v>29</v>
      </c>
      <c r="P1322" s="9">
        <v>518952</v>
      </c>
      <c r="Q1322" s="9" t="s">
        <v>2570</v>
      </c>
      <c r="S1322" s="9">
        <v>0</v>
      </c>
      <c r="T1322" s="12">
        <v>0</v>
      </c>
      <c r="U1322" s="32">
        <v>1</v>
      </c>
      <c r="V1322">
        <f t="shared" si="0"/>
        <v>2009</v>
      </c>
      <c r="W1322">
        <f t="shared" si="1"/>
        <v>1</v>
      </c>
      <c r="X1322">
        <f t="shared" si="2"/>
        <v>1</v>
      </c>
      <c r="AJ1322" s="13"/>
      <c r="AK1322" s="14"/>
      <c r="AP1322" s="13"/>
      <c r="AQ1322" s="14"/>
      <c r="AT1322" t="e">
        <f>VLOOKUP(A1322,'Repeat TJ List'!A:A,1,FALSE)</f>
        <v>#N/A</v>
      </c>
    </row>
    <row r="1323" spans="1:46" ht="13">
      <c r="A1323" s="7" t="s">
        <v>2571</v>
      </c>
      <c r="B1323" s="78" t="str">
        <f t="shared" si="83"/>
        <v>Curt</v>
      </c>
      <c r="C1323" s="78" t="str">
        <f t="shared" si="84"/>
        <v>Casali</v>
      </c>
      <c r="D1323" s="78" t="str">
        <f t="shared" si="85"/>
        <v>casalcu</v>
      </c>
      <c r="E1323" s="8">
        <v>39814</v>
      </c>
      <c r="F1323" s="9" t="s">
        <v>87</v>
      </c>
      <c r="G1323" s="9" t="s">
        <v>63</v>
      </c>
      <c r="H1323" s="32" t="s">
        <v>330</v>
      </c>
      <c r="I1323" s="9" t="s">
        <v>38</v>
      </c>
      <c r="J1323" s="26" t="s">
        <v>39</v>
      </c>
      <c r="K1323" s="9" t="s">
        <v>96</v>
      </c>
      <c r="L1323" s="9" t="s">
        <v>80</v>
      </c>
      <c r="M1323" s="9">
        <v>20</v>
      </c>
      <c r="N1323" s="11">
        <v>40727</v>
      </c>
      <c r="O1323" s="32">
        <f t="shared" si="86"/>
        <v>30</v>
      </c>
      <c r="P1323" s="9">
        <v>592200</v>
      </c>
      <c r="Q1323" s="9">
        <v>12510</v>
      </c>
      <c r="S1323" s="9">
        <v>161</v>
      </c>
      <c r="T1323" s="12">
        <v>466</v>
      </c>
      <c r="U1323" s="32">
        <v>1</v>
      </c>
      <c r="V1323">
        <f t="shared" si="0"/>
        <v>2009</v>
      </c>
      <c r="W1323">
        <f t="shared" si="1"/>
        <v>1</v>
      </c>
      <c r="X1323">
        <f t="shared" si="2"/>
        <v>1</v>
      </c>
      <c r="AJ1323" s="13"/>
      <c r="AK1323" s="14"/>
      <c r="AP1323" s="13"/>
      <c r="AQ1323" s="14"/>
      <c r="AT1323" t="e">
        <f>VLOOKUP(A1323,'Repeat TJ List'!A:A,1,FALSE)</f>
        <v>#N/A</v>
      </c>
    </row>
    <row r="1324" spans="1:46" ht="13">
      <c r="A1324" s="7" t="s">
        <v>2572</v>
      </c>
      <c r="B1324" s="78" t="str">
        <f t="shared" si="83"/>
        <v>Montreal</v>
      </c>
      <c r="C1324" s="78" t="str">
        <f t="shared" si="84"/>
        <v>Robertson</v>
      </c>
      <c r="D1324" s="78" t="str">
        <f t="shared" si="85"/>
        <v>robermo</v>
      </c>
      <c r="E1324" s="8">
        <v>39814</v>
      </c>
      <c r="F1324" s="9" t="s">
        <v>87</v>
      </c>
      <c r="G1324" s="9" t="s">
        <v>63</v>
      </c>
      <c r="H1324" s="9" t="s">
        <v>37</v>
      </c>
      <c r="I1324" s="9" t="s">
        <v>38</v>
      </c>
      <c r="J1324" s="9" t="s">
        <v>39</v>
      </c>
      <c r="K1324" s="9" t="s">
        <v>220</v>
      </c>
      <c r="L1324" s="9" t="s">
        <v>2573</v>
      </c>
      <c r="M1324" s="9">
        <v>19</v>
      </c>
      <c r="N1324" s="11">
        <v>40714</v>
      </c>
      <c r="O1324" s="32">
        <f t="shared" si="86"/>
        <v>30</v>
      </c>
      <c r="P1324" s="9">
        <v>572080</v>
      </c>
      <c r="Q1324" s="9" t="s">
        <v>2574</v>
      </c>
      <c r="S1324" s="9">
        <v>0</v>
      </c>
      <c r="T1324" s="12">
        <v>0</v>
      </c>
      <c r="U1324" s="9">
        <v>1</v>
      </c>
      <c r="V1324">
        <f t="shared" si="0"/>
        <v>2009</v>
      </c>
      <c r="W1324">
        <f t="shared" si="1"/>
        <v>1</v>
      </c>
      <c r="X1324">
        <f t="shared" si="2"/>
        <v>1</v>
      </c>
      <c r="AJ1324" s="13"/>
      <c r="AK1324" s="14"/>
      <c r="AP1324" s="13"/>
      <c r="AQ1324" s="14"/>
      <c r="AT1324" t="e">
        <f>VLOOKUP(A1324,'Repeat TJ List'!A:A,1,FALSE)</f>
        <v>#N/A</v>
      </c>
    </row>
    <row r="1325" spans="1:46" ht="13">
      <c r="A1325" s="7" t="s">
        <v>2575</v>
      </c>
      <c r="B1325" s="78" t="str">
        <f t="shared" si="83"/>
        <v>Dayan</v>
      </c>
      <c r="C1325" s="78" t="str">
        <f t="shared" si="84"/>
        <v>Diaz</v>
      </c>
      <c r="D1325" s="78" t="str">
        <f t="shared" si="85"/>
        <v>diazda</v>
      </c>
      <c r="E1325" s="8">
        <v>39814</v>
      </c>
      <c r="F1325" s="9" t="s">
        <v>121</v>
      </c>
      <c r="G1325" s="9" t="s">
        <v>128</v>
      </c>
      <c r="H1325" s="9" t="s">
        <v>37</v>
      </c>
      <c r="I1325" s="9" t="s">
        <v>38</v>
      </c>
      <c r="J1325" s="9" t="s">
        <v>935</v>
      </c>
      <c r="K1325" s="9"/>
      <c r="L1325" s="9"/>
      <c r="M1325" s="9">
        <v>20</v>
      </c>
      <c r="N1325" s="11">
        <v>40351</v>
      </c>
      <c r="O1325" s="32">
        <f t="shared" si="86"/>
        <v>18</v>
      </c>
      <c r="P1325" s="9">
        <v>500765</v>
      </c>
      <c r="Q1325" s="9">
        <v>11543</v>
      </c>
      <c r="S1325" s="9">
        <v>16</v>
      </c>
      <c r="T1325" s="12">
        <v>19.667000000000002</v>
      </c>
      <c r="U1325" s="32">
        <v>1</v>
      </c>
      <c r="V1325">
        <f t="shared" si="0"/>
        <v>2009</v>
      </c>
      <c r="W1325">
        <f t="shared" si="1"/>
        <v>1</v>
      </c>
      <c r="X1325">
        <f t="shared" si="2"/>
        <v>1</v>
      </c>
      <c r="AJ1325" s="13"/>
      <c r="AK1325" s="14"/>
      <c r="AP1325" s="13"/>
      <c r="AQ1325" s="14"/>
      <c r="AT1325" t="e">
        <f>VLOOKUP(A1325,'Repeat TJ List'!A:A,1,FALSE)</f>
        <v>#N/A</v>
      </c>
    </row>
    <row r="1326" spans="1:46" ht="13">
      <c r="A1326" s="7" t="s">
        <v>2576</v>
      </c>
      <c r="B1326" s="78" t="str">
        <f t="shared" si="83"/>
        <v>Christian</v>
      </c>
      <c r="C1326" s="78" t="str">
        <f t="shared" si="84"/>
        <v>Binford</v>
      </c>
      <c r="D1326" s="78" t="str">
        <f t="shared" si="85"/>
        <v>binfoch</v>
      </c>
      <c r="E1326" s="8">
        <v>39814</v>
      </c>
      <c r="F1326" s="9" t="s">
        <v>329</v>
      </c>
      <c r="G1326" s="9" t="s">
        <v>158</v>
      </c>
      <c r="H1326" s="26" t="s">
        <v>37</v>
      </c>
      <c r="I1326" s="9" t="s">
        <v>38</v>
      </c>
      <c r="J1326" s="26" t="s">
        <v>39</v>
      </c>
      <c r="K1326" s="9" t="s">
        <v>285</v>
      </c>
      <c r="L1326" s="9"/>
      <c r="M1326" s="9">
        <v>16</v>
      </c>
      <c r="N1326" s="11">
        <v>41105</v>
      </c>
      <c r="O1326" s="32">
        <f t="shared" si="86"/>
        <v>42</v>
      </c>
      <c r="P1326" s="9">
        <v>606935</v>
      </c>
      <c r="Q1326" s="9" t="s">
        <v>2577</v>
      </c>
      <c r="S1326" s="9">
        <v>0</v>
      </c>
      <c r="T1326" s="12">
        <v>0</v>
      </c>
      <c r="U1326" s="32">
        <v>1</v>
      </c>
      <c r="V1326">
        <f t="shared" si="0"/>
        <v>2009</v>
      </c>
      <c r="W1326">
        <f t="shared" si="1"/>
        <v>1</v>
      </c>
      <c r="X1326">
        <f t="shared" si="2"/>
        <v>1</v>
      </c>
      <c r="AJ1326" s="13"/>
      <c r="AK1326" s="14"/>
      <c r="AP1326" s="13"/>
      <c r="AQ1326" s="14"/>
      <c r="AT1326" t="e">
        <f>VLOOKUP(A1326,'Repeat TJ List'!A:A,1,FALSE)</f>
        <v>#N/A</v>
      </c>
    </row>
    <row r="1327" spans="1:46" ht="13">
      <c r="A1327" s="7" t="s">
        <v>1369</v>
      </c>
      <c r="B1327" s="78" t="str">
        <f t="shared" si="83"/>
        <v>Michael</v>
      </c>
      <c r="C1327" s="78" t="str">
        <f t="shared" si="84"/>
        <v>Smith</v>
      </c>
      <c r="D1327" s="78" t="str">
        <f t="shared" si="85"/>
        <v>smithmi</v>
      </c>
      <c r="E1327" s="8">
        <v>39814</v>
      </c>
      <c r="F1327" s="9" t="s">
        <v>35</v>
      </c>
      <c r="G1327" s="9" t="s">
        <v>63</v>
      </c>
      <c r="H1327" s="26" t="s">
        <v>37</v>
      </c>
      <c r="I1327" s="9" t="s">
        <v>38</v>
      </c>
      <c r="J1327" s="26" t="s">
        <v>39</v>
      </c>
      <c r="K1327" s="9" t="s">
        <v>40</v>
      </c>
      <c r="L1327" s="9" t="s">
        <v>325</v>
      </c>
      <c r="M1327" s="9">
        <v>19</v>
      </c>
      <c r="N1327" s="11">
        <v>41452</v>
      </c>
      <c r="O1327" s="32">
        <f t="shared" si="86"/>
        <v>54</v>
      </c>
      <c r="P1327" s="9">
        <v>643546</v>
      </c>
      <c r="Q1327" s="9" t="s">
        <v>1370</v>
      </c>
      <c r="S1327" s="9">
        <v>0</v>
      </c>
      <c r="T1327" s="12">
        <v>0</v>
      </c>
      <c r="U1327" s="32">
        <v>0</v>
      </c>
      <c r="V1327">
        <f t="shared" si="0"/>
        <v>2009</v>
      </c>
      <c r="W1327">
        <f t="shared" si="1"/>
        <v>1</v>
      </c>
      <c r="X1327">
        <f t="shared" si="2"/>
        <v>1</v>
      </c>
      <c r="AJ1327" s="13"/>
      <c r="AK1327" s="14"/>
      <c r="AP1327" s="13"/>
      <c r="AQ1327" s="14"/>
      <c r="AT1327" t="str">
        <f>VLOOKUP(A1327,'Repeat TJ List'!A:A,1,FALSE)</f>
        <v>Michael Smith</v>
      </c>
    </row>
    <row r="1328" spans="1:46" ht="13">
      <c r="A1328" s="7" t="s">
        <v>2578</v>
      </c>
      <c r="B1328" s="78" t="str">
        <f t="shared" si="83"/>
        <v>Dallas</v>
      </c>
      <c r="C1328" s="78" t="str">
        <f t="shared" si="84"/>
        <v>Trahern</v>
      </c>
      <c r="D1328" s="78" t="str">
        <f t="shared" si="85"/>
        <v>traheda</v>
      </c>
      <c r="E1328" s="8">
        <v>39814</v>
      </c>
      <c r="F1328" s="9" t="s">
        <v>157</v>
      </c>
      <c r="G1328" s="9" t="s">
        <v>95</v>
      </c>
      <c r="H1328" s="26" t="s">
        <v>37</v>
      </c>
      <c r="I1328" s="9" t="s">
        <v>38</v>
      </c>
      <c r="J1328" s="26" t="s">
        <v>39</v>
      </c>
      <c r="K1328" s="9" t="s">
        <v>122</v>
      </c>
      <c r="L1328" s="9"/>
      <c r="M1328" s="9">
        <v>23</v>
      </c>
      <c r="N1328" s="11">
        <v>40647</v>
      </c>
      <c r="O1328" s="32">
        <f t="shared" si="86"/>
        <v>27</v>
      </c>
      <c r="P1328" s="9">
        <v>448249</v>
      </c>
      <c r="Q1328" s="9" t="s">
        <v>2579</v>
      </c>
      <c r="S1328" s="9">
        <v>0</v>
      </c>
      <c r="T1328" s="12">
        <v>0</v>
      </c>
      <c r="U1328" s="32">
        <v>0</v>
      </c>
      <c r="V1328">
        <f t="shared" si="0"/>
        <v>2009</v>
      </c>
      <c r="W1328">
        <f t="shared" si="1"/>
        <v>1</v>
      </c>
      <c r="X1328">
        <f t="shared" si="2"/>
        <v>1</v>
      </c>
      <c r="AJ1328" s="13"/>
      <c r="AK1328" s="14"/>
      <c r="AP1328" s="13"/>
      <c r="AQ1328" s="14"/>
      <c r="AT1328" t="e">
        <f>VLOOKUP(A1328,'Repeat TJ List'!A:A,1,FALSE)</f>
        <v>#N/A</v>
      </c>
    </row>
    <row r="1329" spans="1:46" ht="13">
      <c r="A1329" s="7" t="s">
        <v>2580</v>
      </c>
      <c r="B1329" s="78" t="str">
        <f t="shared" si="83"/>
        <v>Daniel</v>
      </c>
      <c r="C1329" s="78" t="str">
        <f t="shared" si="84"/>
        <v>Mahoney</v>
      </c>
      <c r="D1329" s="78" t="str">
        <f t="shared" si="85"/>
        <v>mahonda</v>
      </c>
      <c r="E1329" s="8">
        <v>39814</v>
      </c>
      <c r="F1329" s="9" t="s">
        <v>157</v>
      </c>
      <c r="G1329" s="9" t="s">
        <v>165</v>
      </c>
      <c r="H1329" s="9" t="s">
        <v>37</v>
      </c>
      <c r="I1329" s="9" t="s">
        <v>38</v>
      </c>
      <c r="J1329" s="9" t="s">
        <v>39</v>
      </c>
      <c r="K1329" s="9" t="s">
        <v>79</v>
      </c>
      <c r="L1329" s="9" t="s">
        <v>96</v>
      </c>
      <c r="M1329" s="9">
        <v>21</v>
      </c>
      <c r="N1329" s="11">
        <v>40423</v>
      </c>
      <c r="O1329" s="32">
        <f t="shared" si="86"/>
        <v>20</v>
      </c>
      <c r="P1329" s="9">
        <v>518976</v>
      </c>
      <c r="Q1329" s="9" t="s">
        <v>2581</v>
      </c>
      <c r="R1329" s="7" t="s">
        <v>139</v>
      </c>
      <c r="S1329" s="9">
        <v>0</v>
      </c>
      <c r="T1329" s="12">
        <v>0</v>
      </c>
      <c r="U1329" s="9">
        <v>0</v>
      </c>
      <c r="V1329">
        <f t="shared" si="0"/>
        <v>2009</v>
      </c>
      <c r="W1329">
        <f t="shared" si="1"/>
        <v>1</v>
      </c>
      <c r="X1329">
        <f t="shared" si="2"/>
        <v>1</v>
      </c>
      <c r="AC1329" s="15">
        <v>40361</v>
      </c>
      <c r="AJ1329" s="13"/>
      <c r="AK1329" s="14"/>
      <c r="AP1329" s="13"/>
      <c r="AQ1329" s="14"/>
      <c r="AT1329" t="e">
        <f>VLOOKUP(A1329,'Repeat TJ List'!A:A,1,FALSE)</f>
        <v>#N/A</v>
      </c>
    </row>
    <row r="1330" spans="1:46" ht="13">
      <c r="A1330" s="7" t="s">
        <v>2582</v>
      </c>
      <c r="B1330" s="78" t="str">
        <f t="shared" si="83"/>
        <v>Josh</v>
      </c>
      <c r="C1330" s="78" t="str">
        <f t="shared" si="84"/>
        <v>Romanski</v>
      </c>
      <c r="D1330" s="78" t="str">
        <f t="shared" si="85"/>
        <v>romanjo</v>
      </c>
      <c r="E1330" s="8">
        <v>39814</v>
      </c>
      <c r="F1330" s="9" t="s">
        <v>127</v>
      </c>
      <c r="G1330" s="9" t="s">
        <v>63</v>
      </c>
      <c r="H1330" s="9" t="s">
        <v>131</v>
      </c>
      <c r="I1330" s="9" t="s">
        <v>53</v>
      </c>
      <c r="J1330" s="9" t="s">
        <v>39</v>
      </c>
      <c r="K1330" s="9" t="s">
        <v>45</v>
      </c>
      <c r="L1330" s="9" t="s">
        <v>1367</v>
      </c>
      <c r="M1330" s="9">
        <v>22</v>
      </c>
      <c r="N1330" s="11">
        <v>40330</v>
      </c>
      <c r="O1330" s="32">
        <f t="shared" si="86"/>
        <v>17</v>
      </c>
      <c r="P1330" s="9">
        <v>489264</v>
      </c>
      <c r="Q1330" s="9" t="s">
        <v>2583</v>
      </c>
      <c r="S1330" s="9">
        <v>0</v>
      </c>
      <c r="T1330" s="12">
        <v>0</v>
      </c>
      <c r="U1330" s="32">
        <v>0</v>
      </c>
      <c r="V1330">
        <f t="shared" si="0"/>
        <v>2009</v>
      </c>
      <c r="W1330">
        <f t="shared" si="1"/>
        <v>1</v>
      </c>
      <c r="X1330">
        <f t="shared" si="2"/>
        <v>1</v>
      </c>
      <c r="AJ1330" s="13"/>
      <c r="AK1330" s="14"/>
      <c r="AP1330" s="13"/>
      <c r="AQ1330" s="14"/>
      <c r="AT1330" t="e">
        <f>VLOOKUP(A1330,'Repeat TJ List'!A:A,1,FALSE)</f>
        <v>#N/A</v>
      </c>
    </row>
    <row r="1331" spans="1:46" ht="13">
      <c r="A1331" s="7" t="s">
        <v>2584</v>
      </c>
      <c r="B1331" s="78" t="str">
        <f t="shared" si="83"/>
        <v>John</v>
      </c>
      <c r="C1331" s="78" t="str">
        <f t="shared" si="84"/>
        <v>Holdzkom</v>
      </c>
      <c r="D1331" s="78" t="str">
        <f t="shared" si="85"/>
        <v>holdzjo</v>
      </c>
      <c r="E1331" s="8">
        <v>39814</v>
      </c>
      <c r="F1331" s="9" t="s">
        <v>70</v>
      </c>
      <c r="G1331" s="9" t="s">
        <v>115</v>
      </c>
      <c r="H1331" s="26" t="s">
        <v>37</v>
      </c>
      <c r="I1331" s="9" t="s">
        <v>38</v>
      </c>
      <c r="J1331" s="26" t="s">
        <v>39</v>
      </c>
      <c r="K1331" s="9" t="s">
        <v>45</v>
      </c>
      <c r="L1331" s="9" t="s">
        <v>2585</v>
      </c>
      <c r="M1331" s="9">
        <v>21</v>
      </c>
      <c r="N1331" s="11">
        <v>41005</v>
      </c>
      <c r="O1331" s="32">
        <f t="shared" si="86"/>
        <v>39</v>
      </c>
      <c r="P1331" s="9">
        <v>458720</v>
      </c>
      <c r="Q1331" s="9">
        <v>9392</v>
      </c>
      <c r="S1331" s="9">
        <v>9</v>
      </c>
      <c r="T1331" s="12">
        <v>9</v>
      </c>
      <c r="U1331" s="9">
        <v>0</v>
      </c>
      <c r="V1331">
        <f t="shared" si="0"/>
        <v>2009</v>
      </c>
      <c r="W1331">
        <f t="shared" si="1"/>
        <v>1</v>
      </c>
      <c r="X1331">
        <f t="shared" si="2"/>
        <v>1</v>
      </c>
      <c r="AJ1331" s="13"/>
      <c r="AK1331" s="14"/>
      <c r="AP1331" s="13"/>
      <c r="AQ1331" s="14"/>
      <c r="AT1331" t="e">
        <f>VLOOKUP(A1331,'Repeat TJ List'!A:A,1,FALSE)</f>
        <v>#N/A</v>
      </c>
    </row>
    <row r="1332" spans="1:46" ht="13">
      <c r="A1332" s="7" t="s">
        <v>2586</v>
      </c>
      <c r="B1332" s="78" t="str">
        <f t="shared" si="83"/>
        <v>Mitch</v>
      </c>
      <c r="C1332" s="78" t="str">
        <f t="shared" si="84"/>
        <v>LeVier</v>
      </c>
      <c r="D1332" s="78" t="str">
        <f t="shared" si="85"/>
        <v>leviemi</v>
      </c>
      <c r="E1332" s="8">
        <v>39814</v>
      </c>
      <c r="F1332" s="9" t="s">
        <v>178</v>
      </c>
      <c r="G1332" s="9" t="s">
        <v>115</v>
      </c>
      <c r="H1332" s="9" t="s">
        <v>131</v>
      </c>
      <c r="I1332" s="9" t="s">
        <v>53</v>
      </c>
      <c r="J1332" s="9" t="s">
        <v>39</v>
      </c>
      <c r="K1332" s="9" t="s">
        <v>45</v>
      </c>
      <c r="L1332" s="9" t="s">
        <v>2587</v>
      </c>
      <c r="M1332" s="9">
        <v>21</v>
      </c>
      <c r="N1332" s="11">
        <v>40392</v>
      </c>
      <c r="O1332" s="32">
        <f t="shared" si="86"/>
        <v>19</v>
      </c>
      <c r="P1332" s="9">
        <v>518938</v>
      </c>
      <c r="Q1332" s="9" t="s">
        <v>2588</v>
      </c>
      <c r="S1332" s="9">
        <v>0</v>
      </c>
      <c r="T1332" s="12">
        <v>0</v>
      </c>
      <c r="U1332" s="32">
        <v>0</v>
      </c>
      <c r="V1332">
        <f t="shared" si="0"/>
        <v>2009</v>
      </c>
      <c r="W1332">
        <f t="shared" si="1"/>
        <v>1</v>
      </c>
      <c r="X1332">
        <f t="shared" si="2"/>
        <v>1</v>
      </c>
      <c r="AJ1332" s="13"/>
      <c r="AK1332" s="14"/>
      <c r="AP1332" s="13"/>
      <c r="AQ1332" s="14"/>
      <c r="AT1332" t="e">
        <f>VLOOKUP(A1332,'Repeat TJ List'!A:A,1,FALSE)</f>
        <v>#N/A</v>
      </c>
    </row>
    <row r="1333" spans="1:46" ht="13">
      <c r="A1333" s="7" t="s">
        <v>2589</v>
      </c>
      <c r="B1333" s="78" t="str">
        <f t="shared" si="83"/>
        <v>Elvis</v>
      </c>
      <c r="C1333" s="78" t="str">
        <f t="shared" si="84"/>
        <v>Araujo</v>
      </c>
      <c r="D1333" s="78" t="str">
        <f t="shared" si="85"/>
        <v>araujel</v>
      </c>
      <c r="E1333" s="8">
        <v>39814</v>
      </c>
      <c r="F1333" s="9" t="s">
        <v>124</v>
      </c>
      <c r="G1333" s="9" t="s">
        <v>128</v>
      </c>
      <c r="H1333" s="9" t="s">
        <v>37</v>
      </c>
      <c r="I1333" s="9" t="s">
        <v>53</v>
      </c>
      <c r="J1333" s="9" t="s">
        <v>150</v>
      </c>
      <c r="K1333" s="9"/>
      <c r="L1333" s="9"/>
      <c r="M1333" s="9">
        <v>17</v>
      </c>
      <c r="N1333" s="11">
        <v>40714</v>
      </c>
      <c r="O1333" s="32">
        <f t="shared" si="86"/>
        <v>30</v>
      </c>
      <c r="P1333" s="9">
        <v>542587</v>
      </c>
      <c r="Q1333" s="9">
        <v>12854</v>
      </c>
      <c r="S1333" s="9">
        <v>72</v>
      </c>
      <c r="T1333" s="12">
        <v>62</v>
      </c>
      <c r="U1333" s="32">
        <v>1</v>
      </c>
      <c r="V1333">
        <f t="shared" si="0"/>
        <v>2009</v>
      </c>
      <c r="W1333">
        <f t="shared" si="1"/>
        <v>1</v>
      </c>
      <c r="X1333">
        <f t="shared" si="2"/>
        <v>1</v>
      </c>
      <c r="AJ1333" s="13"/>
      <c r="AK1333" s="14"/>
      <c r="AP1333" s="13"/>
      <c r="AQ1333" s="14"/>
      <c r="AT1333" t="e">
        <f>VLOOKUP(A1333,'Repeat TJ List'!A:A,1,FALSE)</f>
        <v>#N/A</v>
      </c>
    </row>
    <row r="1334" spans="1:46" ht="13">
      <c r="A1334" s="7" t="s">
        <v>2590</v>
      </c>
      <c r="B1334" s="78" t="str">
        <f t="shared" si="83"/>
        <v>Zack</v>
      </c>
      <c r="C1334" s="78" t="str">
        <f t="shared" si="84"/>
        <v>Sterner</v>
      </c>
      <c r="D1334" s="78" t="str">
        <f t="shared" si="85"/>
        <v>sternza</v>
      </c>
      <c r="E1334" s="8">
        <v>39814</v>
      </c>
      <c r="F1334" s="9" t="s">
        <v>124</v>
      </c>
      <c r="G1334" s="9" t="s">
        <v>91</v>
      </c>
      <c r="H1334" s="26" t="s">
        <v>37</v>
      </c>
      <c r="I1334" s="9" t="s">
        <v>38</v>
      </c>
      <c r="J1334" s="26" t="s">
        <v>39</v>
      </c>
      <c r="K1334" s="9" t="s">
        <v>110</v>
      </c>
      <c r="L1334" s="9" t="s">
        <v>2591</v>
      </c>
      <c r="M1334" s="9">
        <v>23</v>
      </c>
      <c r="N1334" s="11">
        <v>40324</v>
      </c>
      <c r="O1334" s="32">
        <f t="shared" si="86"/>
        <v>17</v>
      </c>
      <c r="P1334" s="9">
        <v>461408</v>
      </c>
      <c r="Q1334" s="9" t="s">
        <v>2592</v>
      </c>
      <c r="S1334" s="9">
        <v>0</v>
      </c>
      <c r="T1334" s="12">
        <v>0</v>
      </c>
      <c r="U1334" s="32">
        <v>0</v>
      </c>
      <c r="V1334">
        <f t="shared" si="0"/>
        <v>2009</v>
      </c>
      <c r="W1334">
        <f t="shared" si="1"/>
        <v>1</v>
      </c>
      <c r="X1334">
        <f t="shared" si="2"/>
        <v>1</v>
      </c>
      <c r="AJ1334" s="13"/>
      <c r="AK1334" s="14"/>
      <c r="AP1334" s="13"/>
      <c r="AQ1334" s="14"/>
      <c r="AT1334" t="e">
        <f>VLOOKUP(A1334,'Repeat TJ List'!A:A,1,FALSE)</f>
        <v>#N/A</v>
      </c>
    </row>
    <row r="1335" spans="1:46" ht="13">
      <c r="A1335" s="7" t="s">
        <v>2593</v>
      </c>
      <c r="B1335" s="78" t="str">
        <f t="shared" si="83"/>
        <v>Andrew</v>
      </c>
      <c r="C1335" s="78" t="str">
        <f t="shared" si="84"/>
        <v>Albers</v>
      </c>
      <c r="D1335" s="78" t="str">
        <f t="shared" si="85"/>
        <v>alberan</v>
      </c>
      <c r="E1335" s="8">
        <v>39814</v>
      </c>
      <c r="F1335" s="9" t="s">
        <v>48</v>
      </c>
      <c r="G1335" s="9" t="s">
        <v>128</v>
      </c>
      <c r="H1335" s="26" t="s">
        <v>37</v>
      </c>
      <c r="I1335" s="9" t="s">
        <v>53</v>
      </c>
      <c r="J1335" s="32" t="s">
        <v>161</v>
      </c>
      <c r="K1335" s="26"/>
      <c r="L1335" s="26"/>
      <c r="M1335" s="9">
        <v>23</v>
      </c>
      <c r="N1335" s="11">
        <v>40646</v>
      </c>
      <c r="O1335" s="32">
        <f t="shared" si="86"/>
        <v>27</v>
      </c>
      <c r="P1335" s="9">
        <v>452027</v>
      </c>
      <c r="Q1335" s="9">
        <v>7853</v>
      </c>
      <c r="S1335" s="9">
        <v>26</v>
      </c>
      <c r="T1335" s="12">
        <v>120.667</v>
      </c>
      <c r="U1335" s="32">
        <v>1</v>
      </c>
      <c r="V1335">
        <f t="shared" si="0"/>
        <v>2009</v>
      </c>
      <c r="W1335">
        <f t="shared" si="1"/>
        <v>1</v>
      </c>
      <c r="X1335">
        <f t="shared" si="2"/>
        <v>1</v>
      </c>
      <c r="AJ1335" s="13"/>
      <c r="AK1335" s="14"/>
      <c r="AP1335" s="13"/>
      <c r="AQ1335" s="14"/>
      <c r="AT1335" t="e">
        <f>VLOOKUP(A1335,'Repeat TJ List'!A:A,1,FALSE)</f>
        <v>#N/A</v>
      </c>
    </row>
    <row r="1336" spans="1:46" ht="13">
      <c r="A1336" s="7" t="s">
        <v>2594</v>
      </c>
      <c r="B1336" s="78" t="str">
        <f t="shared" si="83"/>
        <v>Chris</v>
      </c>
      <c r="C1336" s="78" t="str">
        <f t="shared" si="84"/>
        <v>Wilkes</v>
      </c>
      <c r="D1336" s="78" t="str">
        <f t="shared" si="85"/>
        <v>wilkech</v>
      </c>
      <c r="E1336" s="8">
        <v>39814</v>
      </c>
      <c r="F1336" s="9" t="s">
        <v>48</v>
      </c>
      <c r="G1336" s="9" t="s">
        <v>165</v>
      </c>
      <c r="H1336" s="26" t="s">
        <v>37</v>
      </c>
      <c r="I1336" s="9" t="s">
        <v>38</v>
      </c>
      <c r="J1336" s="26" t="s">
        <v>39</v>
      </c>
      <c r="K1336" s="9" t="s">
        <v>58</v>
      </c>
      <c r="L1336" s="9"/>
      <c r="M1336" s="9">
        <v>19</v>
      </c>
      <c r="N1336" s="11">
        <v>40688</v>
      </c>
      <c r="O1336" s="32">
        <f t="shared" si="86"/>
        <v>29</v>
      </c>
      <c r="P1336" s="9">
        <v>543924</v>
      </c>
      <c r="Q1336" s="9" t="s">
        <v>2595</v>
      </c>
      <c r="S1336" s="9">
        <v>0</v>
      </c>
      <c r="T1336" s="12">
        <v>0</v>
      </c>
      <c r="U1336" s="32">
        <v>0</v>
      </c>
      <c r="V1336">
        <f t="shared" si="0"/>
        <v>2009</v>
      </c>
      <c r="W1336">
        <f t="shared" si="1"/>
        <v>1</v>
      </c>
      <c r="X1336">
        <f t="shared" si="2"/>
        <v>1</v>
      </c>
      <c r="AJ1336" s="13"/>
      <c r="AK1336" s="14"/>
      <c r="AP1336" s="13"/>
      <c r="AQ1336" s="14"/>
      <c r="AT1336" t="e">
        <f>VLOOKUP(A1336,'Repeat TJ List'!A:A,1,FALSE)</f>
        <v>#N/A</v>
      </c>
    </row>
    <row r="1337" spans="1:46" ht="13">
      <c r="A1337" s="7" t="s">
        <v>2596</v>
      </c>
      <c r="B1337" s="78" t="str">
        <f t="shared" si="83"/>
        <v>Will</v>
      </c>
      <c r="C1337" s="78" t="str">
        <f t="shared" si="84"/>
        <v>Startup</v>
      </c>
      <c r="D1337" s="78" t="str">
        <f t="shared" si="85"/>
        <v>startwi</v>
      </c>
      <c r="E1337" s="8">
        <v>39814</v>
      </c>
      <c r="F1337" s="9" t="s">
        <v>48</v>
      </c>
      <c r="G1337" s="9" t="s">
        <v>95</v>
      </c>
      <c r="H1337" s="26" t="s">
        <v>37</v>
      </c>
      <c r="I1337" s="9" t="s">
        <v>53</v>
      </c>
      <c r="J1337" s="26" t="s">
        <v>39</v>
      </c>
      <c r="K1337" s="9" t="s">
        <v>312</v>
      </c>
      <c r="L1337" s="9" t="s">
        <v>203</v>
      </c>
      <c r="M1337" s="9">
        <v>24</v>
      </c>
      <c r="N1337" s="11">
        <v>40743</v>
      </c>
      <c r="O1337" s="32">
        <f t="shared" si="86"/>
        <v>31</v>
      </c>
      <c r="P1337" s="9">
        <v>489336</v>
      </c>
      <c r="Q1337" s="9" t="s">
        <v>2597</v>
      </c>
      <c r="S1337" s="9">
        <v>0</v>
      </c>
      <c r="T1337" s="12">
        <v>0</v>
      </c>
      <c r="U1337" s="32">
        <v>0</v>
      </c>
      <c r="V1337">
        <f t="shared" si="0"/>
        <v>2009</v>
      </c>
      <c r="W1337">
        <f t="shared" si="1"/>
        <v>1</v>
      </c>
      <c r="X1337">
        <f t="shared" si="2"/>
        <v>1</v>
      </c>
      <c r="AJ1337" s="13"/>
      <c r="AK1337" s="14"/>
      <c r="AP1337" s="13"/>
      <c r="AQ1337" s="14"/>
      <c r="AT1337" t="e">
        <f>VLOOKUP(A1337,'Repeat TJ List'!A:A,1,FALSE)</f>
        <v>#N/A</v>
      </c>
    </row>
    <row r="1338" spans="1:46" ht="13">
      <c r="A1338" s="7" t="s">
        <v>2598</v>
      </c>
      <c r="B1338" s="78" t="str">
        <f t="shared" si="83"/>
        <v>Dan</v>
      </c>
      <c r="C1338" s="78" t="str">
        <f t="shared" si="84"/>
        <v>Otero</v>
      </c>
      <c r="D1338" s="78" t="str">
        <f t="shared" si="85"/>
        <v>oteroda</v>
      </c>
      <c r="E1338" s="8">
        <v>39814</v>
      </c>
      <c r="F1338" s="9" t="s">
        <v>78</v>
      </c>
      <c r="G1338" s="9" t="s">
        <v>84</v>
      </c>
      <c r="H1338" s="26" t="s">
        <v>37</v>
      </c>
      <c r="I1338" s="9" t="s">
        <v>38</v>
      </c>
      <c r="J1338" s="26" t="s">
        <v>39</v>
      </c>
      <c r="K1338" s="9" t="s">
        <v>58</v>
      </c>
      <c r="L1338" s="9" t="s">
        <v>2599</v>
      </c>
      <c r="M1338" s="9">
        <v>24</v>
      </c>
      <c r="N1338" s="11">
        <v>40640</v>
      </c>
      <c r="O1338" s="32">
        <f t="shared" si="86"/>
        <v>27</v>
      </c>
      <c r="P1338" s="9">
        <v>519096</v>
      </c>
      <c r="Q1338" s="9">
        <v>7385</v>
      </c>
      <c r="S1338" s="9">
        <v>272</v>
      </c>
      <c r="T1338" s="12">
        <v>315.33300000000003</v>
      </c>
      <c r="U1338" s="32">
        <v>1</v>
      </c>
      <c r="V1338">
        <f t="shared" si="0"/>
        <v>2009</v>
      </c>
      <c r="W1338">
        <f t="shared" si="1"/>
        <v>1</v>
      </c>
      <c r="X1338">
        <f t="shared" si="2"/>
        <v>1</v>
      </c>
      <c r="AJ1338" s="13"/>
      <c r="AK1338" s="14"/>
      <c r="AP1338" s="13"/>
      <c r="AQ1338" s="14"/>
      <c r="AT1338" t="e">
        <f>VLOOKUP(A1338,'Repeat TJ List'!A:A,1,FALSE)</f>
        <v>#N/A</v>
      </c>
    </row>
    <row r="1339" spans="1:46" ht="13">
      <c r="A1339" s="7" t="s">
        <v>1391</v>
      </c>
      <c r="B1339" s="78" t="str">
        <f t="shared" si="83"/>
        <v>Nick</v>
      </c>
      <c r="C1339" s="78" t="str">
        <f t="shared" si="84"/>
        <v>Vander Tuig</v>
      </c>
      <c r="D1339" s="78" t="str">
        <f t="shared" si="85"/>
        <v>vandeni</v>
      </c>
      <c r="E1339" s="8">
        <v>39814</v>
      </c>
      <c r="F1339" s="9" t="s">
        <v>78</v>
      </c>
      <c r="G1339" s="9" t="s">
        <v>158</v>
      </c>
      <c r="H1339" s="9" t="s">
        <v>37</v>
      </c>
      <c r="I1339" s="9" t="s">
        <v>38</v>
      </c>
      <c r="J1339" s="9" t="s">
        <v>39</v>
      </c>
      <c r="K1339" s="9" t="s">
        <v>45</v>
      </c>
      <c r="L1339" s="9" t="s">
        <v>621</v>
      </c>
      <c r="M1339" s="9">
        <v>17</v>
      </c>
      <c r="N1339" s="11">
        <v>41474</v>
      </c>
      <c r="O1339" s="32">
        <f t="shared" si="86"/>
        <v>55</v>
      </c>
      <c r="P1339" s="9">
        <v>594589</v>
      </c>
      <c r="Q1339" s="9" t="s">
        <v>1392</v>
      </c>
      <c r="R1339" s="7" t="s">
        <v>2078</v>
      </c>
      <c r="S1339" s="9">
        <v>0</v>
      </c>
      <c r="T1339" s="12">
        <v>0</v>
      </c>
      <c r="U1339" s="9">
        <v>0</v>
      </c>
      <c r="V1339">
        <f t="shared" si="0"/>
        <v>2009</v>
      </c>
      <c r="W1339">
        <f t="shared" si="1"/>
        <v>1</v>
      </c>
      <c r="X1339">
        <f t="shared" si="2"/>
        <v>1</v>
      </c>
      <c r="AJ1339" s="13"/>
      <c r="AK1339" s="14"/>
      <c r="AP1339" s="13"/>
      <c r="AQ1339" s="14"/>
      <c r="AT1339" t="str">
        <f>VLOOKUP(A1339,'Repeat TJ List'!A:A,1,FALSE)</f>
        <v>Nick Vander Tuig</v>
      </c>
    </row>
    <row r="1340" spans="1:46" ht="13">
      <c r="A1340" s="7" t="s">
        <v>2600</v>
      </c>
      <c r="B1340" s="78" t="str">
        <f t="shared" si="83"/>
        <v>Nick</v>
      </c>
      <c r="C1340" s="78" t="str">
        <f t="shared" si="84"/>
        <v>Petree</v>
      </c>
      <c r="D1340" s="78" t="str">
        <f t="shared" si="85"/>
        <v>petreni</v>
      </c>
      <c r="E1340" s="8">
        <v>39814</v>
      </c>
      <c r="F1340" s="9" t="s">
        <v>57</v>
      </c>
      <c r="G1340" s="9" t="s">
        <v>158</v>
      </c>
      <c r="H1340" s="9" t="s">
        <v>37</v>
      </c>
      <c r="I1340" s="9" t="s">
        <v>38</v>
      </c>
      <c r="J1340" s="9" t="s">
        <v>39</v>
      </c>
      <c r="K1340" s="9" t="s">
        <v>553</v>
      </c>
      <c r="L1340" s="9" t="s">
        <v>2076</v>
      </c>
      <c r="M1340" s="9">
        <v>18</v>
      </c>
      <c r="N1340" s="11">
        <v>41446</v>
      </c>
      <c r="O1340" s="32">
        <f t="shared" si="86"/>
        <v>54</v>
      </c>
      <c r="P1340" s="9">
        <v>641972</v>
      </c>
      <c r="Q1340" s="9" t="s">
        <v>2601</v>
      </c>
      <c r="S1340" s="9">
        <v>0</v>
      </c>
      <c r="T1340" s="12">
        <v>0</v>
      </c>
      <c r="U1340" s="32">
        <v>0</v>
      </c>
      <c r="V1340">
        <f t="shared" si="0"/>
        <v>2009</v>
      </c>
      <c r="W1340">
        <f t="shared" si="1"/>
        <v>1</v>
      </c>
      <c r="X1340">
        <f t="shared" si="2"/>
        <v>1</v>
      </c>
      <c r="AJ1340" s="13"/>
      <c r="AK1340" s="14"/>
      <c r="AP1340" s="13"/>
      <c r="AQ1340" s="14"/>
      <c r="AT1340" t="e">
        <f>VLOOKUP(A1340,'Repeat TJ List'!A:A,1,FALSE)</f>
        <v>#N/A</v>
      </c>
    </row>
    <row r="1341" spans="1:46" ht="13">
      <c r="A1341" s="7" t="s">
        <v>2602</v>
      </c>
      <c r="B1341" s="78" t="str">
        <f t="shared" si="83"/>
        <v>Albert</v>
      </c>
      <c r="C1341" s="78" t="str">
        <f t="shared" si="84"/>
        <v>Suarez</v>
      </c>
      <c r="D1341" s="78" t="str">
        <f t="shared" si="85"/>
        <v>suareal</v>
      </c>
      <c r="E1341" s="8">
        <v>39814</v>
      </c>
      <c r="F1341" s="9" t="s">
        <v>257</v>
      </c>
      <c r="G1341" s="9" t="s">
        <v>165</v>
      </c>
      <c r="H1341" s="26" t="s">
        <v>37</v>
      </c>
      <c r="I1341" s="9" t="s">
        <v>38</v>
      </c>
      <c r="J1341" s="32" t="s">
        <v>150</v>
      </c>
      <c r="K1341" s="26"/>
      <c r="L1341" s="26"/>
      <c r="M1341" s="9">
        <v>19</v>
      </c>
      <c r="N1341" s="11">
        <v>40366</v>
      </c>
      <c r="O1341" s="32">
        <f t="shared" si="86"/>
        <v>18</v>
      </c>
      <c r="P1341" s="9">
        <v>544150</v>
      </c>
      <c r="Q1341" s="9">
        <v>6175</v>
      </c>
      <c r="S1341" s="9">
        <v>40</v>
      </c>
      <c r="T1341" s="12">
        <v>115.667</v>
      </c>
      <c r="U1341" s="32">
        <v>1</v>
      </c>
      <c r="V1341">
        <f t="shared" si="0"/>
        <v>2009</v>
      </c>
      <c r="W1341">
        <f t="shared" si="1"/>
        <v>1</v>
      </c>
      <c r="X1341">
        <f t="shared" si="2"/>
        <v>1</v>
      </c>
      <c r="AJ1341" s="13"/>
      <c r="AK1341" s="14"/>
      <c r="AP1341" s="13"/>
      <c r="AQ1341" s="14"/>
      <c r="AT1341" t="e">
        <f>VLOOKUP(A1341,'Repeat TJ List'!A:A,1,FALSE)</f>
        <v>#N/A</v>
      </c>
    </row>
    <row r="1342" spans="1:46" ht="13">
      <c r="A1342" s="7" t="s">
        <v>2603</v>
      </c>
      <c r="B1342" s="78" t="str">
        <f t="shared" si="83"/>
        <v>Adam</v>
      </c>
      <c r="C1342" s="78" t="str">
        <f t="shared" si="84"/>
        <v>Liberatore</v>
      </c>
      <c r="D1342" s="78" t="str">
        <f t="shared" si="85"/>
        <v>liberad</v>
      </c>
      <c r="E1342" s="8">
        <v>39814</v>
      </c>
      <c r="F1342" s="9" t="s">
        <v>257</v>
      </c>
      <c r="G1342" s="9" t="s">
        <v>63</v>
      </c>
      <c r="H1342" s="26" t="s">
        <v>37</v>
      </c>
      <c r="I1342" s="9" t="s">
        <v>53</v>
      </c>
      <c r="J1342" s="26" t="s">
        <v>39</v>
      </c>
      <c r="K1342" s="9" t="s">
        <v>110</v>
      </c>
      <c r="L1342" s="9" t="s">
        <v>647</v>
      </c>
      <c r="M1342" s="9">
        <v>22</v>
      </c>
      <c r="N1342" s="11">
        <v>40353</v>
      </c>
      <c r="O1342" s="32">
        <f t="shared" si="86"/>
        <v>18</v>
      </c>
      <c r="P1342" s="9">
        <v>571893</v>
      </c>
      <c r="Q1342" s="9">
        <v>10637</v>
      </c>
      <c r="S1342" s="9">
        <v>101</v>
      </c>
      <c r="T1342" s="12">
        <v>75.667000000000002</v>
      </c>
      <c r="U1342" s="32">
        <v>1</v>
      </c>
      <c r="V1342">
        <f t="shared" si="0"/>
        <v>2009</v>
      </c>
      <c r="W1342">
        <f t="shared" si="1"/>
        <v>1</v>
      </c>
      <c r="X1342">
        <f t="shared" si="2"/>
        <v>1</v>
      </c>
      <c r="AJ1342" s="13"/>
      <c r="AK1342" s="14"/>
      <c r="AP1342" s="13"/>
      <c r="AQ1342" s="14"/>
      <c r="AT1342" t="e">
        <f>VLOOKUP(A1342,'Repeat TJ List'!A:A,1,FALSE)</f>
        <v>#N/A</v>
      </c>
    </row>
    <row r="1343" spans="1:46" ht="13">
      <c r="A1343" s="7" t="s">
        <v>2604</v>
      </c>
      <c r="B1343" s="78" t="str">
        <f t="shared" si="83"/>
        <v>Pat</v>
      </c>
      <c r="C1343" s="78" t="str">
        <f t="shared" si="84"/>
        <v>Neshek</v>
      </c>
      <c r="D1343" s="78" t="str">
        <f t="shared" si="85"/>
        <v>neshepa</v>
      </c>
      <c r="E1343" s="8">
        <v>39763</v>
      </c>
      <c r="F1343" s="9" t="s">
        <v>73</v>
      </c>
      <c r="G1343" s="9" t="s">
        <v>36</v>
      </c>
      <c r="H1343" s="26" t="s">
        <v>37</v>
      </c>
      <c r="I1343" s="9" t="s">
        <v>38</v>
      </c>
      <c r="J1343" s="26" t="s">
        <v>39</v>
      </c>
      <c r="K1343" s="9" t="s">
        <v>179</v>
      </c>
      <c r="L1343" s="9" t="s">
        <v>2605</v>
      </c>
      <c r="M1343" s="9">
        <v>27</v>
      </c>
      <c r="N1343" s="11">
        <v>40273</v>
      </c>
      <c r="O1343" s="32">
        <f t="shared" si="86"/>
        <v>17</v>
      </c>
      <c r="P1343" s="9">
        <v>450212</v>
      </c>
      <c r="Q1343" s="9">
        <v>4682</v>
      </c>
      <c r="R1343" s="7" t="s">
        <v>2311</v>
      </c>
      <c r="S1343" s="9">
        <v>330</v>
      </c>
      <c r="T1343" s="12">
        <v>284.66699999999997</v>
      </c>
      <c r="U1343" s="32">
        <v>1</v>
      </c>
      <c r="V1343">
        <f t="shared" si="0"/>
        <v>2008</v>
      </c>
      <c r="W1343">
        <f t="shared" si="1"/>
        <v>11</v>
      </c>
      <c r="X1343">
        <f t="shared" si="2"/>
        <v>11</v>
      </c>
      <c r="AJ1343" s="13"/>
      <c r="AK1343" s="14"/>
      <c r="AP1343" s="13"/>
      <c r="AQ1343" s="14"/>
      <c r="AT1343" t="e">
        <f>VLOOKUP(A1343,'Repeat TJ List'!A:A,1,FALSE)</f>
        <v>#N/A</v>
      </c>
    </row>
    <row r="1344" spans="1:46" ht="13">
      <c r="A1344" s="7" t="s">
        <v>2606</v>
      </c>
      <c r="B1344" s="78" t="str">
        <f t="shared" si="83"/>
        <v>Casey</v>
      </c>
      <c r="C1344" s="78" t="str">
        <f t="shared" si="84"/>
        <v>Weathers</v>
      </c>
      <c r="D1344" s="78" t="str">
        <f t="shared" si="85"/>
        <v>weathca</v>
      </c>
      <c r="E1344" s="8">
        <v>39735</v>
      </c>
      <c r="F1344" s="9" t="s">
        <v>44</v>
      </c>
      <c r="G1344" s="9" t="s">
        <v>84</v>
      </c>
      <c r="H1344" s="26" t="s">
        <v>37</v>
      </c>
      <c r="I1344" s="9" t="s">
        <v>38</v>
      </c>
      <c r="J1344" s="26" t="s">
        <v>39</v>
      </c>
      <c r="K1344" s="9" t="s">
        <v>45</v>
      </c>
      <c r="L1344" s="9" t="s">
        <v>80</v>
      </c>
      <c r="M1344" s="9">
        <v>23</v>
      </c>
      <c r="N1344" s="11">
        <v>40640</v>
      </c>
      <c r="O1344" s="32">
        <f t="shared" si="86"/>
        <v>30</v>
      </c>
      <c r="P1344" s="9">
        <v>502255</v>
      </c>
      <c r="Q1344" s="9" t="s">
        <v>2607</v>
      </c>
      <c r="S1344" s="9">
        <v>0</v>
      </c>
      <c r="T1344" s="12">
        <v>0</v>
      </c>
      <c r="U1344" s="32">
        <v>1</v>
      </c>
      <c r="V1344">
        <f t="shared" si="0"/>
        <v>2008</v>
      </c>
      <c r="W1344">
        <f t="shared" si="1"/>
        <v>10</v>
      </c>
      <c r="X1344">
        <f t="shared" si="2"/>
        <v>14</v>
      </c>
      <c r="AJ1344" s="13"/>
      <c r="AK1344" s="14"/>
      <c r="AP1344" s="13"/>
      <c r="AQ1344" s="14"/>
      <c r="AT1344" t="e">
        <f>VLOOKUP(A1344,'Repeat TJ List'!A:A,1,FALSE)</f>
        <v>#N/A</v>
      </c>
    </row>
    <row r="1345" spans="1:46" ht="13">
      <c r="A1345" s="7" t="s">
        <v>2608</v>
      </c>
      <c r="B1345" s="78" t="str">
        <f t="shared" si="83"/>
        <v>Shaun</v>
      </c>
      <c r="C1345" s="78" t="str">
        <f t="shared" si="84"/>
        <v>Marcum</v>
      </c>
      <c r="D1345" s="78" t="str">
        <f t="shared" si="85"/>
        <v>marcush</v>
      </c>
      <c r="E1345" s="8">
        <v>39721</v>
      </c>
      <c r="F1345" s="9" t="s">
        <v>114</v>
      </c>
      <c r="G1345" s="9" t="s">
        <v>36</v>
      </c>
      <c r="H1345" s="26" t="s">
        <v>37</v>
      </c>
      <c r="I1345" s="9" t="s">
        <v>38</v>
      </c>
      <c r="J1345" s="26" t="s">
        <v>39</v>
      </c>
      <c r="K1345" s="9" t="s">
        <v>553</v>
      </c>
      <c r="L1345" s="9" t="s">
        <v>2609</v>
      </c>
      <c r="M1345" s="9">
        <v>26</v>
      </c>
      <c r="N1345" s="11">
        <v>40273</v>
      </c>
      <c r="O1345" s="32">
        <f t="shared" si="86"/>
        <v>18</v>
      </c>
      <c r="P1345" s="9">
        <v>451788</v>
      </c>
      <c r="Q1345" s="9">
        <v>6204</v>
      </c>
      <c r="R1345" s="7" t="s">
        <v>139</v>
      </c>
      <c r="S1345" s="9">
        <v>106</v>
      </c>
      <c r="T1345" s="12">
        <v>633.33299999999997</v>
      </c>
      <c r="U1345" s="9">
        <v>0</v>
      </c>
      <c r="V1345">
        <f t="shared" si="0"/>
        <v>2008</v>
      </c>
      <c r="W1345">
        <f t="shared" si="1"/>
        <v>9</v>
      </c>
      <c r="X1345">
        <f t="shared" si="2"/>
        <v>30</v>
      </c>
      <c r="Y1345" s="7"/>
      <c r="Z1345" s="7"/>
      <c r="AA1345" s="7"/>
      <c r="AB1345" s="7"/>
      <c r="AC1345" s="7"/>
      <c r="AD1345" s="7"/>
      <c r="AE1345" s="7"/>
      <c r="AF1345" s="7"/>
      <c r="AG1345" s="7"/>
      <c r="AH1345" s="7">
        <v>25</v>
      </c>
      <c r="AI1345" s="7">
        <v>25</v>
      </c>
      <c r="AJ1345" s="45">
        <v>151.333</v>
      </c>
      <c r="AK1345" s="46">
        <v>0.11600000000000001</v>
      </c>
      <c r="AL1345" s="7">
        <v>78</v>
      </c>
      <c r="AM1345" s="7">
        <v>102</v>
      </c>
      <c r="AN1345" s="7">
        <v>31</v>
      </c>
      <c r="AO1345" s="7">
        <v>31</v>
      </c>
      <c r="AP1345" s="45">
        <v>195.333</v>
      </c>
      <c r="AQ1345" s="46">
        <v>0.153</v>
      </c>
      <c r="AR1345" s="7">
        <v>87</v>
      </c>
      <c r="AS1345" s="7">
        <v>88</v>
      </c>
      <c r="AT1345" t="e">
        <f>VLOOKUP(A1345,'Repeat TJ List'!A:A,1,FALSE)</f>
        <v>#N/A</v>
      </c>
    </row>
    <row r="1346" spans="1:46" ht="13">
      <c r="A1346" s="7" t="s">
        <v>2610</v>
      </c>
      <c r="B1346" s="78" t="str">
        <f t="shared" si="83"/>
        <v>Drake</v>
      </c>
      <c r="C1346" s="78" t="str">
        <f t="shared" si="84"/>
        <v>Britton</v>
      </c>
      <c r="D1346" s="78" t="str">
        <f t="shared" si="85"/>
        <v>brittdr</v>
      </c>
      <c r="E1346" s="8">
        <v>39714</v>
      </c>
      <c r="F1346" s="9" t="s">
        <v>67</v>
      </c>
      <c r="G1346" s="9" t="s">
        <v>165</v>
      </c>
      <c r="H1346" s="26" t="s">
        <v>37</v>
      </c>
      <c r="I1346" s="9" t="s">
        <v>53</v>
      </c>
      <c r="J1346" s="26" t="s">
        <v>39</v>
      </c>
      <c r="K1346" s="9" t="s">
        <v>40</v>
      </c>
      <c r="L1346" s="9"/>
      <c r="M1346" s="9">
        <v>19</v>
      </c>
      <c r="N1346" s="11">
        <v>40051</v>
      </c>
      <c r="O1346" s="32">
        <f t="shared" si="86"/>
        <v>11</v>
      </c>
      <c r="P1346" s="9">
        <v>518493</v>
      </c>
      <c r="Q1346" s="9">
        <v>2868</v>
      </c>
      <c r="S1346" s="9">
        <v>25</v>
      </c>
      <c r="T1346" s="12">
        <v>27.667000000000002</v>
      </c>
      <c r="U1346" s="9">
        <v>0</v>
      </c>
      <c r="V1346">
        <f t="shared" si="0"/>
        <v>2008</v>
      </c>
      <c r="W1346">
        <f t="shared" si="1"/>
        <v>9</v>
      </c>
      <c r="X1346">
        <f t="shared" si="2"/>
        <v>23</v>
      </c>
      <c r="AJ1346" s="13"/>
      <c r="AK1346" s="14"/>
      <c r="AP1346" s="13"/>
      <c r="AQ1346" s="14"/>
      <c r="AT1346" t="e">
        <f>VLOOKUP(A1346,'Repeat TJ List'!A:A,1,FALSE)</f>
        <v>#N/A</v>
      </c>
    </row>
    <row r="1347" spans="1:46" ht="13">
      <c r="A1347" s="7" t="s">
        <v>2611</v>
      </c>
      <c r="B1347" s="78" t="str">
        <f t="shared" ref="B1347:B1410" si="87">LEFT(A1347,SEARCH(" ",A1347,1)-1)</f>
        <v>Billy</v>
      </c>
      <c r="C1347" s="78" t="str">
        <f t="shared" ref="C1347:C1410" si="88">MID(A1347,SEARCH(" ",A1347,1)+1,LEN(A1347))</f>
        <v>Wagner</v>
      </c>
      <c r="D1347" s="78" t="str">
        <f t="shared" ref="D1347:D1410" si="89">LEFT(LOWER((C1347)),5)&amp;LEFT(LOWER(B1347),2)</f>
        <v>wagnebi</v>
      </c>
      <c r="E1347" s="8">
        <v>39701</v>
      </c>
      <c r="F1347" s="9" t="s">
        <v>70</v>
      </c>
      <c r="G1347" s="9" t="s">
        <v>36</v>
      </c>
      <c r="H1347" s="26" t="s">
        <v>37</v>
      </c>
      <c r="I1347" s="9" t="s">
        <v>53</v>
      </c>
      <c r="J1347" s="26" t="s">
        <v>39</v>
      </c>
      <c r="K1347" s="9" t="s">
        <v>302</v>
      </c>
      <c r="L1347" s="9" t="s">
        <v>2612</v>
      </c>
      <c r="M1347" s="9">
        <v>36</v>
      </c>
      <c r="N1347" s="11">
        <v>40045</v>
      </c>
      <c r="O1347" s="32">
        <f t="shared" si="86"/>
        <v>11</v>
      </c>
      <c r="P1347" s="9">
        <v>123790</v>
      </c>
      <c r="Q1347" s="9">
        <v>578</v>
      </c>
      <c r="R1347" s="7" t="s">
        <v>2078</v>
      </c>
      <c r="S1347" s="9">
        <v>88</v>
      </c>
      <c r="T1347" s="40">
        <v>85</v>
      </c>
      <c r="U1347" s="32">
        <v>0</v>
      </c>
      <c r="V1347">
        <f t="shared" si="0"/>
        <v>2008</v>
      </c>
      <c r="W1347">
        <f t="shared" si="1"/>
        <v>9</v>
      </c>
      <c r="X1347">
        <f t="shared" si="2"/>
        <v>10</v>
      </c>
      <c r="AJ1347" s="13"/>
      <c r="AK1347" s="14"/>
      <c r="AP1347" s="13"/>
      <c r="AQ1347" s="14"/>
      <c r="AT1347" t="e">
        <f>VLOOKUP(A1347,'Repeat TJ List'!A:A,1,FALSE)</f>
        <v>#N/A</v>
      </c>
    </row>
    <row r="1348" spans="1:46" ht="13">
      <c r="A1348" s="7" t="s">
        <v>2613</v>
      </c>
      <c r="B1348" s="78" t="str">
        <f t="shared" si="87"/>
        <v>Jaime</v>
      </c>
      <c r="C1348" s="78" t="str">
        <f t="shared" si="88"/>
        <v>Garcia</v>
      </c>
      <c r="D1348" s="78" t="str">
        <f t="shared" si="89"/>
        <v>garcija</v>
      </c>
      <c r="E1348" s="8">
        <v>39699</v>
      </c>
      <c r="F1348" s="9" t="s">
        <v>57</v>
      </c>
      <c r="G1348" s="9" t="s">
        <v>36</v>
      </c>
      <c r="H1348" s="26" t="s">
        <v>37</v>
      </c>
      <c r="I1348" s="9" t="s">
        <v>53</v>
      </c>
      <c r="J1348" s="9" t="s">
        <v>82</v>
      </c>
      <c r="K1348" s="9"/>
      <c r="L1348" s="9"/>
      <c r="M1348" s="9">
        <v>21</v>
      </c>
      <c r="N1348" s="11">
        <v>40278</v>
      </c>
      <c r="O1348" s="32">
        <f t="shared" si="86"/>
        <v>19</v>
      </c>
      <c r="P1348" s="9">
        <v>448802</v>
      </c>
      <c r="Q1348" s="9">
        <v>8137</v>
      </c>
      <c r="R1348" s="7" t="s">
        <v>60</v>
      </c>
      <c r="S1348" s="9">
        <v>175</v>
      </c>
      <c r="T1348" s="12">
        <v>1037</v>
      </c>
      <c r="U1348" s="32">
        <v>1</v>
      </c>
      <c r="V1348">
        <f t="shared" si="0"/>
        <v>2008</v>
      </c>
      <c r="W1348">
        <f t="shared" si="1"/>
        <v>9</v>
      </c>
      <c r="X1348">
        <f t="shared" si="2"/>
        <v>8</v>
      </c>
      <c r="AJ1348" s="13"/>
      <c r="AK1348" s="14"/>
      <c r="AP1348" s="13"/>
      <c r="AQ1348" s="14"/>
      <c r="AT1348" t="e">
        <f>VLOOKUP(A1348,'Repeat TJ List'!A:A,1,FALSE)</f>
        <v>#N/A</v>
      </c>
    </row>
    <row r="1349" spans="1:46" ht="13">
      <c r="A1349" s="7" t="s">
        <v>2614</v>
      </c>
      <c r="B1349" s="78" t="str">
        <f t="shared" si="87"/>
        <v>Michael</v>
      </c>
      <c r="C1349" s="78" t="str">
        <f t="shared" si="88"/>
        <v>Olmsted</v>
      </c>
      <c r="D1349" s="78" t="str">
        <f t="shared" si="89"/>
        <v>olmstmi</v>
      </c>
      <c r="E1349" s="8">
        <v>39692</v>
      </c>
      <c r="F1349" s="9" t="s">
        <v>70</v>
      </c>
      <c r="G1349" s="9" t="s">
        <v>115</v>
      </c>
      <c r="H1349" s="9" t="s">
        <v>37</v>
      </c>
      <c r="I1349" s="9" t="s">
        <v>38</v>
      </c>
      <c r="J1349" s="9" t="s">
        <v>39</v>
      </c>
      <c r="K1349" s="9" t="s">
        <v>45</v>
      </c>
      <c r="L1349" s="9" t="s">
        <v>2615</v>
      </c>
      <c r="M1349" s="9">
        <v>21</v>
      </c>
      <c r="N1349" s="11">
        <v>40723</v>
      </c>
      <c r="O1349" s="32">
        <f t="shared" si="86"/>
        <v>34</v>
      </c>
      <c r="P1349" s="9">
        <v>519092</v>
      </c>
      <c r="Q1349" s="9" t="s">
        <v>2616</v>
      </c>
      <c r="S1349" s="9">
        <v>0</v>
      </c>
      <c r="T1349" s="12">
        <v>0</v>
      </c>
      <c r="U1349" s="32">
        <v>0</v>
      </c>
      <c r="V1349">
        <f t="shared" si="0"/>
        <v>2008</v>
      </c>
      <c r="W1349">
        <f t="shared" si="1"/>
        <v>9</v>
      </c>
      <c r="X1349">
        <f t="shared" si="2"/>
        <v>1</v>
      </c>
      <c r="AJ1349" s="13"/>
      <c r="AK1349" s="14"/>
      <c r="AP1349" s="13"/>
      <c r="AQ1349" s="14"/>
      <c r="AT1349" t="e">
        <f>VLOOKUP(A1349,'Repeat TJ List'!A:A,1,FALSE)</f>
        <v>#N/A</v>
      </c>
    </row>
    <row r="1350" spans="1:46" ht="13">
      <c r="A1350" s="7" t="s">
        <v>2617</v>
      </c>
      <c r="B1350" s="78" t="str">
        <f t="shared" si="87"/>
        <v>Mike</v>
      </c>
      <c r="C1350" s="78" t="str">
        <f t="shared" si="88"/>
        <v>Parisi</v>
      </c>
      <c r="D1350" s="78" t="str">
        <f t="shared" si="89"/>
        <v>parismi</v>
      </c>
      <c r="E1350" s="8">
        <v>39680</v>
      </c>
      <c r="F1350" s="9" t="s">
        <v>57</v>
      </c>
      <c r="G1350" s="9" t="s">
        <v>95</v>
      </c>
      <c r="H1350" s="26" t="s">
        <v>37</v>
      </c>
      <c r="I1350" s="9" t="s">
        <v>38</v>
      </c>
      <c r="J1350" s="26" t="s">
        <v>39</v>
      </c>
      <c r="K1350" s="9" t="s">
        <v>101</v>
      </c>
      <c r="L1350" s="9" t="s">
        <v>2618</v>
      </c>
      <c r="M1350" s="9">
        <v>25</v>
      </c>
      <c r="N1350" s="11">
        <v>40280</v>
      </c>
      <c r="O1350" s="32">
        <f t="shared" si="86"/>
        <v>20</v>
      </c>
      <c r="P1350" s="9">
        <v>449157</v>
      </c>
      <c r="Q1350" s="9">
        <v>8070</v>
      </c>
      <c r="S1350" s="9">
        <v>0</v>
      </c>
      <c r="T1350" s="12">
        <v>0</v>
      </c>
      <c r="U1350" s="32">
        <v>0</v>
      </c>
      <c r="V1350">
        <f t="shared" si="0"/>
        <v>2008</v>
      </c>
      <c r="W1350">
        <f t="shared" si="1"/>
        <v>8</v>
      </c>
      <c r="X1350">
        <f t="shared" si="2"/>
        <v>20</v>
      </c>
      <c r="AJ1350" s="13"/>
      <c r="AK1350" s="14"/>
      <c r="AP1350" s="13"/>
      <c r="AQ1350" s="14"/>
      <c r="AT1350" t="e">
        <f>VLOOKUP(A1350,'Repeat TJ List'!A:A,1,FALSE)</f>
        <v>#N/A</v>
      </c>
    </row>
    <row r="1351" spans="1:46" ht="13">
      <c r="A1351" s="7" t="s">
        <v>2619</v>
      </c>
      <c r="B1351" s="78" t="str">
        <f t="shared" si="87"/>
        <v>Salvador</v>
      </c>
      <c r="C1351" s="78" t="str">
        <f t="shared" si="88"/>
        <v>Aguilar</v>
      </c>
      <c r="D1351" s="78" t="str">
        <f t="shared" si="89"/>
        <v>aguilsa</v>
      </c>
      <c r="E1351" s="8">
        <v>39672</v>
      </c>
      <c r="F1351" s="9" t="s">
        <v>70</v>
      </c>
      <c r="G1351" s="9" t="s">
        <v>84</v>
      </c>
      <c r="H1351" s="26" t="s">
        <v>37</v>
      </c>
      <c r="I1351" s="9" t="s">
        <v>38</v>
      </c>
      <c r="J1351" s="26" t="s">
        <v>39</v>
      </c>
      <c r="K1351" s="9" t="s">
        <v>45</v>
      </c>
      <c r="L1351" s="9" t="s">
        <v>2620</v>
      </c>
      <c r="M1351" s="9">
        <v>26</v>
      </c>
      <c r="N1351" s="11"/>
      <c r="O1351" s="32" t="str">
        <f t="shared" si="86"/>
        <v/>
      </c>
      <c r="P1351" s="9">
        <v>451100</v>
      </c>
      <c r="Q1351" s="9" t="s">
        <v>2621</v>
      </c>
      <c r="S1351" s="9">
        <v>0</v>
      </c>
      <c r="T1351" s="12">
        <v>0</v>
      </c>
      <c r="U1351" s="32">
        <v>0</v>
      </c>
      <c r="V1351">
        <f t="shared" si="0"/>
        <v>2008</v>
      </c>
      <c r="W1351">
        <f t="shared" si="1"/>
        <v>8</v>
      </c>
      <c r="X1351">
        <f t="shared" si="2"/>
        <v>12</v>
      </c>
      <c r="AJ1351" s="13"/>
      <c r="AK1351" s="14"/>
      <c r="AP1351" s="13"/>
      <c r="AQ1351" s="14"/>
      <c r="AT1351" t="e">
        <f>VLOOKUP(A1351,'Repeat TJ List'!A:A,1,FALSE)</f>
        <v>#N/A</v>
      </c>
    </row>
    <row r="1352" spans="1:46" ht="13">
      <c r="A1352" s="7" t="s">
        <v>2622</v>
      </c>
      <c r="B1352" s="78" t="str">
        <f t="shared" si="87"/>
        <v>Tim</v>
      </c>
      <c r="C1352" s="78" t="str">
        <f t="shared" si="88"/>
        <v>Hudson</v>
      </c>
      <c r="D1352" s="78" t="str">
        <f t="shared" si="89"/>
        <v>hudsoti</v>
      </c>
      <c r="E1352" s="8">
        <v>39668</v>
      </c>
      <c r="F1352" s="9" t="s">
        <v>340</v>
      </c>
      <c r="G1352" s="9" t="s">
        <v>36</v>
      </c>
      <c r="H1352" s="26" t="s">
        <v>37</v>
      </c>
      <c r="I1352" s="9" t="s">
        <v>38</v>
      </c>
      <c r="J1352" s="26" t="s">
        <v>39</v>
      </c>
      <c r="K1352" s="9" t="s">
        <v>49</v>
      </c>
      <c r="L1352" s="9" t="s">
        <v>2623</v>
      </c>
      <c r="M1352" s="9">
        <v>32</v>
      </c>
      <c r="N1352" s="11">
        <v>40057</v>
      </c>
      <c r="O1352" s="32">
        <f t="shared" si="86"/>
        <v>13</v>
      </c>
      <c r="P1352" s="9">
        <v>218596</v>
      </c>
      <c r="Q1352" s="9">
        <v>921</v>
      </c>
      <c r="R1352" s="7" t="s">
        <v>139</v>
      </c>
      <c r="S1352" s="9">
        <v>178</v>
      </c>
      <c r="T1352" s="12">
        <v>1109.3330000000001</v>
      </c>
      <c r="U1352" s="32">
        <v>0</v>
      </c>
      <c r="V1352">
        <f t="shared" si="0"/>
        <v>2008</v>
      </c>
      <c r="W1352">
        <f t="shared" si="1"/>
        <v>8</v>
      </c>
      <c r="X1352">
        <f t="shared" si="2"/>
        <v>8</v>
      </c>
      <c r="Y1352" s="7"/>
      <c r="Z1352" s="7"/>
      <c r="AA1352" s="7"/>
      <c r="AB1352" s="7"/>
      <c r="AC1352" s="7"/>
      <c r="AD1352" s="7"/>
      <c r="AE1352" s="7"/>
      <c r="AF1352" s="7"/>
      <c r="AG1352" s="7"/>
      <c r="AH1352" s="7">
        <v>23</v>
      </c>
      <c r="AI1352" s="7">
        <v>22</v>
      </c>
      <c r="AJ1352" s="45">
        <v>142</v>
      </c>
      <c r="AK1352" s="46">
        <v>7.9000000000000001E-2</v>
      </c>
      <c r="AL1352" s="7">
        <v>75</v>
      </c>
      <c r="AM1352" s="7">
        <v>89</v>
      </c>
      <c r="AN1352" s="7">
        <v>7</v>
      </c>
      <c r="AO1352" s="7">
        <v>7</v>
      </c>
      <c r="AP1352" s="45">
        <v>42.332999999999998</v>
      </c>
      <c r="AQ1352" s="46">
        <v>9.5000000000000001E-2</v>
      </c>
      <c r="AR1352" s="7">
        <v>87</v>
      </c>
      <c r="AS1352" s="7">
        <v>91</v>
      </c>
      <c r="AT1352" t="e">
        <f>VLOOKUP(A1352,'Repeat TJ List'!A:A,1,FALSE)</f>
        <v>#N/A</v>
      </c>
    </row>
    <row r="1353" spans="1:46" ht="13">
      <c r="A1353" s="7" t="s">
        <v>1863</v>
      </c>
      <c r="B1353" s="78" t="str">
        <f t="shared" si="87"/>
        <v>Eric</v>
      </c>
      <c r="C1353" s="78" t="str">
        <f t="shared" si="88"/>
        <v>Eadington</v>
      </c>
      <c r="D1353" s="78" t="str">
        <f t="shared" si="89"/>
        <v>eadiner</v>
      </c>
      <c r="E1353" s="8">
        <v>39661</v>
      </c>
      <c r="F1353" s="9" t="s">
        <v>306</v>
      </c>
      <c r="G1353" s="9" t="s">
        <v>63</v>
      </c>
      <c r="H1353" s="9" t="s">
        <v>37</v>
      </c>
      <c r="I1353" s="9" t="s">
        <v>53</v>
      </c>
      <c r="J1353" s="9" t="s">
        <v>39</v>
      </c>
      <c r="K1353" s="9" t="s">
        <v>45</v>
      </c>
      <c r="L1353" s="9" t="s">
        <v>125</v>
      </c>
      <c r="M1353" s="9">
        <v>20</v>
      </c>
      <c r="N1353" s="11">
        <v>37622</v>
      </c>
      <c r="O1353" s="32">
        <f t="shared" si="86"/>
        <v>-67</v>
      </c>
      <c r="P1353" s="9">
        <v>608578</v>
      </c>
      <c r="Q1353" s="9" t="s">
        <v>1864</v>
      </c>
      <c r="R1353" s="7"/>
      <c r="S1353" s="9">
        <v>0</v>
      </c>
      <c r="T1353" s="12">
        <v>0</v>
      </c>
      <c r="U1353" s="9">
        <v>0</v>
      </c>
      <c r="V1353">
        <f t="shared" si="0"/>
        <v>2008</v>
      </c>
      <c r="W1353">
        <f t="shared" si="1"/>
        <v>8</v>
      </c>
      <c r="X1353">
        <f t="shared" si="2"/>
        <v>1</v>
      </c>
      <c r="Y1353" s="7"/>
      <c r="Z1353" s="7"/>
      <c r="AA1353" s="7"/>
      <c r="AB1353" s="7"/>
      <c r="AC1353" s="7"/>
      <c r="AD1353" s="7"/>
      <c r="AE1353" s="7"/>
      <c r="AF1353" s="7"/>
      <c r="AG1353" s="7"/>
      <c r="AH1353" s="7"/>
      <c r="AI1353" s="7"/>
      <c r="AJ1353" s="45"/>
      <c r="AK1353" s="46"/>
      <c r="AL1353" s="7"/>
      <c r="AM1353" s="7"/>
      <c r="AN1353" s="7"/>
      <c r="AO1353" s="7"/>
      <c r="AP1353" s="45"/>
      <c r="AQ1353" s="46"/>
      <c r="AR1353" s="7"/>
      <c r="AS1353" s="7"/>
      <c r="AT1353" t="str">
        <f>VLOOKUP(A1353,'Repeat TJ List'!A:A,1,FALSE)</f>
        <v>Eric Eadington</v>
      </c>
    </row>
    <row r="1354" spans="1:46" ht="13">
      <c r="A1354" s="7" t="s">
        <v>2624</v>
      </c>
      <c r="B1354" s="78" t="str">
        <f t="shared" si="87"/>
        <v>Sergio</v>
      </c>
      <c r="C1354" s="78" t="str">
        <f t="shared" si="88"/>
        <v>Mitre</v>
      </c>
      <c r="D1354" s="78" t="str">
        <f t="shared" si="89"/>
        <v>mitrese</v>
      </c>
      <c r="E1354" s="8">
        <v>39644</v>
      </c>
      <c r="F1354" s="9" t="s">
        <v>107</v>
      </c>
      <c r="G1354" s="9" t="s">
        <v>36</v>
      </c>
      <c r="H1354" s="26" t="s">
        <v>37</v>
      </c>
      <c r="I1354" s="9" t="s">
        <v>38</v>
      </c>
      <c r="J1354" s="26" t="s">
        <v>39</v>
      </c>
      <c r="K1354" s="9" t="s">
        <v>45</v>
      </c>
      <c r="L1354" s="9" t="s">
        <v>2625</v>
      </c>
      <c r="M1354" s="9">
        <v>27</v>
      </c>
      <c r="N1354" s="11">
        <v>40015</v>
      </c>
      <c r="O1354" s="32">
        <f t="shared" si="86"/>
        <v>12</v>
      </c>
      <c r="P1354" s="9">
        <v>429901</v>
      </c>
      <c r="Q1354" s="9">
        <v>1773</v>
      </c>
      <c r="R1354" s="7" t="s">
        <v>139</v>
      </c>
      <c r="S1354" s="9">
        <v>65</v>
      </c>
      <c r="T1354" s="40">
        <v>144</v>
      </c>
      <c r="U1354" s="32">
        <v>0</v>
      </c>
      <c r="V1354">
        <f t="shared" si="0"/>
        <v>2008</v>
      </c>
      <c r="W1354">
        <f t="shared" si="1"/>
        <v>7</v>
      </c>
      <c r="X1354">
        <f t="shared" si="2"/>
        <v>15</v>
      </c>
      <c r="Y1354" s="7"/>
      <c r="Z1354" s="7"/>
      <c r="AA1354" s="7"/>
      <c r="AB1354" s="7"/>
      <c r="AC1354" s="7"/>
      <c r="AD1354" s="7"/>
      <c r="AE1354" s="7"/>
      <c r="AF1354" s="7"/>
      <c r="AG1354" s="7"/>
      <c r="AH1354" s="7">
        <v>27</v>
      </c>
      <c r="AI1354" s="7">
        <v>27</v>
      </c>
      <c r="AJ1354" s="45">
        <v>149</v>
      </c>
      <c r="AK1354" s="46">
        <v>5.8999999999999997E-2</v>
      </c>
      <c r="AL1354" s="7">
        <v>105</v>
      </c>
      <c r="AM1354" s="7">
        <v>90</v>
      </c>
      <c r="AN1354" s="7">
        <v>12</v>
      </c>
      <c r="AO1354" s="7">
        <v>9</v>
      </c>
      <c r="AP1354" s="45">
        <v>51.667000000000002</v>
      </c>
      <c r="AQ1354" s="46">
        <v>7.9000000000000001E-2</v>
      </c>
      <c r="AR1354" s="7">
        <v>148</v>
      </c>
      <c r="AS1354" s="7">
        <v>115</v>
      </c>
      <c r="AT1354" t="e">
        <f>VLOOKUP(A1354,'Repeat TJ List'!A:A,1,FALSE)</f>
        <v>#N/A</v>
      </c>
    </row>
    <row r="1355" spans="1:46" ht="13">
      <c r="A1355" s="7" t="s">
        <v>2626</v>
      </c>
      <c r="B1355" s="78" t="str">
        <f t="shared" si="87"/>
        <v>Dae-Eun</v>
      </c>
      <c r="C1355" s="78" t="str">
        <f t="shared" si="88"/>
        <v>Rhee</v>
      </c>
      <c r="D1355" s="78" t="str">
        <f t="shared" si="89"/>
        <v>rheeda</v>
      </c>
      <c r="E1355" s="8">
        <v>39644</v>
      </c>
      <c r="F1355" s="9" t="s">
        <v>164</v>
      </c>
      <c r="G1355" s="9" t="s">
        <v>115</v>
      </c>
      <c r="H1355" s="9" t="s">
        <v>37</v>
      </c>
      <c r="I1355" s="9" t="s">
        <v>38</v>
      </c>
      <c r="J1355" s="9" t="s">
        <v>964</v>
      </c>
      <c r="K1355" s="9"/>
      <c r="L1355" s="9"/>
      <c r="M1355" s="9">
        <v>19</v>
      </c>
      <c r="N1355" s="11">
        <v>40276</v>
      </c>
      <c r="O1355" s="32">
        <f t="shared" si="86"/>
        <v>21</v>
      </c>
      <c r="P1355" s="9">
        <v>534648</v>
      </c>
      <c r="Q1355" s="9" t="s">
        <v>2627</v>
      </c>
      <c r="S1355" s="9">
        <v>0</v>
      </c>
      <c r="T1355" s="12">
        <v>0</v>
      </c>
      <c r="U1355" s="32">
        <v>0</v>
      </c>
      <c r="V1355">
        <f t="shared" si="0"/>
        <v>2008</v>
      </c>
      <c r="W1355">
        <f t="shared" si="1"/>
        <v>7</v>
      </c>
      <c r="X1355">
        <f t="shared" si="2"/>
        <v>15</v>
      </c>
      <c r="AJ1355" s="13"/>
      <c r="AK1355" s="14"/>
      <c r="AP1355" s="13"/>
      <c r="AQ1355" s="14"/>
      <c r="AT1355" t="e">
        <f>VLOOKUP(A1355,'Repeat TJ List'!A:A,1,FALSE)</f>
        <v>#N/A</v>
      </c>
    </row>
    <row r="1356" spans="1:46" ht="13">
      <c r="A1356" s="7" t="s">
        <v>2628</v>
      </c>
      <c r="B1356" s="78" t="str">
        <f t="shared" si="87"/>
        <v>Jake</v>
      </c>
      <c r="C1356" s="78" t="str">
        <f t="shared" si="88"/>
        <v>McGee</v>
      </c>
      <c r="D1356" s="78" t="str">
        <f t="shared" si="89"/>
        <v>mcgeeja</v>
      </c>
      <c r="E1356" s="8">
        <v>39637</v>
      </c>
      <c r="F1356" s="9" t="s">
        <v>257</v>
      </c>
      <c r="G1356" s="9" t="s">
        <v>84</v>
      </c>
      <c r="H1356" s="26" t="s">
        <v>37</v>
      </c>
      <c r="I1356" s="9" t="s">
        <v>53</v>
      </c>
      <c r="J1356" s="26" t="s">
        <v>39</v>
      </c>
      <c r="K1356" s="9" t="s">
        <v>173</v>
      </c>
      <c r="L1356" s="9"/>
      <c r="M1356" s="9">
        <v>21</v>
      </c>
      <c r="N1356" s="11">
        <v>40278</v>
      </c>
      <c r="O1356" s="32">
        <f t="shared" si="86"/>
        <v>21</v>
      </c>
      <c r="P1356" s="9">
        <v>459429</v>
      </c>
      <c r="Q1356" s="9">
        <v>7550</v>
      </c>
      <c r="S1356" s="9">
        <v>416</v>
      </c>
      <c r="T1356" s="12">
        <v>362.66699999999997</v>
      </c>
      <c r="U1356" s="32">
        <v>1</v>
      </c>
      <c r="V1356">
        <f t="shared" si="0"/>
        <v>2008</v>
      </c>
      <c r="W1356">
        <f t="shared" si="1"/>
        <v>7</v>
      </c>
      <c r="X1356">
        <f t="shared" si="2"/>
        <v>8</v>
      </c>
      <c r="AJ1356" s="13"/>
      <c r="AK1356" s="14"/>
      <c r="AP1356" s="13"/>
      <c r="AQ1356" s="14"/>
      <c r="AT1356" t="e">
        <f>VLOOKUP(A1356,'Repeat TJ List'!A:A,1,FALSE)</f>
        <v>#N/A</v>
      </c>
    </row>
    <row r="1357" spans="1:46" ht="13">
      <c r="A1357" s="7" t="s">
        <v>2629</v>
      </c>
      <c r="B1357" s="78" t="str">
        <f t="shared" si="87"/>
        <v>Norris</v>
      </c>
      <c r="C1357" s="78" t="str">
        <f t="shared" si="88"/>
        <v>Hopper</v>
      </c>
      <c r="D1357" s="78" t="str">
        <f t="shared" si="89"/>
        <v>hoppeno</v>
      </c>
      <c r="E1357" s="8">
        <v>39636</v>
      </c>
      <c r="F1357" s="9" t="s">
        <v>187</v>
      </c>
      <c r="G1357" s="9" t="s">
        <v>36</v>
      </c>
      <c r="H1357" s="32" t="s">
        <v>131</v>
      </c>
      <c r="I1357" s="9" t="s">
        <v>38</v>
      </c>
      <c r="J1357" s="26" t="s">
        <v>39</v>
      </c>
      <c r="K1357" s="9" t="s">
        <v>152</v>
      </c>
      <c r="L1357" s="9"/>
      <c r="M1357" s="9">
        <v>29</v>
      </c>
      <c r="N1357" s="26"/>
      <c r="O1357" s="32" t="str">
        <f t="shared" si="86"/>
        <v/>
      </c>
      <c r="P1357" s="9">
        <v>440361</v>
      </c>
      <c r="Q1357" s="9">
        <v>2450</v>
      </c>
      <c r="R1357" s="7" t="s">
        <v>191</v>
      </c>
      <c r="S1357" s="9">
        <v>0</v>
      </c>
      <c r="T1357" s="40">
        <v>0</v>
      </c>
      <c r="U1357" s="32">
        <v>0</v>
      </c>
      <c r="V1357">
        <f t="shared" si="0"/>
        <v>2008</v>
      </c>
      <c r="W1357">
        <f t="shared" si="1"/>
        <v>7</v>
      </c>
      <c r="X1357">
        <f t="shared" si="2"/>
        <v>7</v>
      </c>
      <c r="AJ1357" s="13"/>
      <c r="AK1357" s="14"/>
      <c r="AP1357" s="13"/>
      <c r="AQ1357" s="14"/>
      <c r="AT1357" t="e">
        <f>VLOOKUP(A1357,'Repeat TJ List'!A:A,1,FALSE)</f>
        <v>#N/A</v>
      </c>
    </row>
    <row r="1358" spans="1:46" ht="13">
      <c r="A1358" s="7" t="s">
        <v>2630</v>
      </c>
      <c r="B1358" s="78" t="str">
        <f t="shared" si="87"/>
        <v>Matt</v>
      </c>
      <c r="C1358" s="78" t="str">
        <f t="shared" si="88"/>
        <v>Chico</v>
      </c>
      <c r="D1358" s="78" t="str">
        <f t="shared" si="89"/>
        <v>chicoma</v>
      </c>
      <c r="E1358" s="8">
        <v>39632</v>
      </c>
      <c r="F1358" s="9" t="s">
        <v>317</v>
      </c>
      <c r="G1358" s="9" t="s">
        <v>36</v>
      </c>
      <c r="H1358" s="26" t="s">
        <v>37</v>
      </c>
      <c r="I1358" s="9" t="s">
        <v>53</v>
      </c>
      <c r="J1358" s="26" t="s">
        <v>39</v>
      </c>
      <c r="K1358" s="9" t="s">
        <v>45</v>
      </c>
      <c r="L1358" s="9" t="s">
        <v>2631</v>
      </c>
      <c r="M1358" s="9">
        <v>25</v>
      </c>
      <c r="N1358" s="11">
        <v>40306</v>
      </c>
      <c r="O1358" s="32">
        <f t="shared" si="86"/>
        <v>22</v>
      </c>
      <c r="P1358" s="9">
        <v>453889</v>
      </c>
      <c r="Q1358" s="9">
        <v>6068</v>
      </c>
      <c r="R1358" s="7" t="s">
        <v>139</v>
      </c>
      <c r="S1358" s="9">
        <v>1</v>
      </c>
      <c r="T1358" s="40">
        <v>5</v>
      </c>
      <c r="U1358" s="32">
        <v>0</v>
      </c>
      <c r="V1358">
        <f t="shared" si="0"/>
        <v>2008</v>
      </c>
      <c r="W1358">
        <f t="shared" si="1"/>
        <v>7</v>
      </c>
      <c r="X1358">
        <f t="shared" si="2"/>
        <v>3</v>
      </c>
      <c r="Y1358" s="7"/>
      <c r="Z1358" s="7"/>
      <c r="AA1358" s="7"/>
      <c r="AB1358" s="7"/>
      <c r="AC1358" s="7"/>
      <c r="AD1358" s="7"/>
      <c r="AE1358" s="7"/>
      <c r="AF1358" s="7"/>
      <c r="AG1358" s="7"/>
      <c r="AH1358" s="7">
        <v>11</v>
      </c>
      <c r="AI1358" s="7">
        <v>8</v>
      </c>
      <c r="AJ1358" s="45">
        <v>48</v>
      </c>
      <c r="AK1358" s="46">
        <v>6.4000000000000001E-2</v>
      </c>
      <c r="AL1358" s="7">
        <v>144</v>
      </c>
      <c r="AM1358" s="7">
        <v>131</v>
      </c>
      <c r="AN1358" s="7">
        <v>1</v>
      </c>
      <c r="AO1358" s="7">
        <v>1</v>
      </c>
      <c r="AP1358" s="45">
        <v>5</v>
      </c>
      <c r="AQ1358" s="46">
        <v>0.13600000000000001</v>
      </c>
      <c r="AR1358" s="7">
        <v>89</v>
      </c>
      <c r="AS1358" s="7">
        <v>62</v>
      </c>
      <c r="AT1358" t="e">
        <f>VLOOKUP(A1358,'Repeat TJ List'!A:A,1,FALSE)</f>
        <v>#N/A</v>
      </c>
    </row>
    <row r="1359" spans="1:46" ht="13">
      <c r="A1359" s="7" t="s">
        <v>2632</v>
      </c>
      <c r="B1359" s="78" t="str">
        <f t="shared" si="87"/>
        <v>Vance</v>
      </c>
      <c r="C1359" s="78" t="str">
        <f t="shared" si="88"/>
        <v>Wilson</v>
      </c>
      <c r="D1359" s="78" t="str">
        <f t="shared" si="89"/>
        <v>wilsova</v>
      </c>
      <c r="E1359" s="8">
        <v>39624</v>
      </c>
      <c r="F1359" s="9" t="s">
        <v>87</v>
      </c>
      <c r="G1359" s="9" t="s">
        <v>36</v>
      </c>
      <c r="H1359" s="32" t="s">
        <v>330</v>
      </c>
      <c r="I1359" s="9" t="s">
        <v>38</v>
      </c>
      <c r="J1359" s="26" t="s">
        <v>39</v>
      </c>
      <c r="K1359" s="9" t="s">
        <v>220</v>
      </c>
      <c r="L1359" s="9" t="s">
        <v>2633</v>
      </c>
      <c r="M1359" s="9">
        <v>36</v>
      </c>
      <c r="N1359" s="26"/>
      <c r="O1359" s="32" t="str">
        <f t="shared" si="86"/>
        <v/>
      </c>
      <c r="P1359" s="9">
        <v>136300</v>
      </c>
      <c r="Q1359" s="9">
        <v>903</v>
      </c>
      <c r="R1359" s="7" t="s">
        <v>71</v>
      </c>
      <c r="S1359" s="9">
        <v>0</v>
      </c>
      <c r="T1359" s="40">
        <v>0</v>
      </c>
      <c r="U1359" s="32">
        <v>0</v>
      </c>
      <c r="V1359">
        <f t="shared" si="0"/>
        <v>2008</v>
      </c>
      <c r="W1359">
        <f t="shared" si="1"/>
        <v>6</v>
      </c>
      <c r="X1359">
        <f t="shared" si="2"/>
        <v>25</v>
      </c>
      <c r="AJ1359" s="13"/>
      <c r="AK1359" s="14"/>
      <c r="AP1359" s="13"/>
      <c r="AQ1359" s="14"/>
      <c r="AT1359" t="str">
        <f>VLOOKUP(A1359,'Repeat TJ List'!A:A,1,FALSE)</f>
        <v>Vance Wilson</v>
      </c>
    </row>
    <row r="1360" spans="1:46" ht="13">
      <c r="A1360" s="7" t="s">
        <v>2634</v>
      </c>
      <c r="B1360" s="78" t="str">
        <f t="shared" si="87"/>
        <v>Gregorio</v>
      </c>
      <c r="C1360" s="78" t="str">
        <f t="shared" si="88"/>
        <v>Rosario</v>
      </c>
      <c r="D1360" s="78" t="str">
        <f t="shared" si="89"/>
        <v>rosargr</v>
      </c>
      <c r="E1360" s="8">
        <v>39617</v>
      </c>
      <c r="F1360" s="9" t="s">
        <v>234</v>
      </c>
      <c r="G1360" s="9" t="s">
        <v>128</v>
      </c>
      <c r="H1360" s="26" t="s">
        <v>37</v>
      </c>
      <c r="I1360" s="9" t="s">
        <v>38</v>
      </c>
      <c r="J1360" s="32" t="s">
        <v>108</v>
      </c>
      <c r="K1360" s="26"/>
      <c r="L1360" s="26"/>
      <c r="M1360" s="9">
        <v>21</v>
      </c>
      <c r="N1360" s="11">
        <v>40008</v>
      </c>
      <c r="O1360" s="32">
        <f t="shared" si="86"/>
        <v>13</v>
      </c>
      <c r="P1360" s="9">
        <v>468536</v>
      </c>
      <c r="Q1360" s="9" t="s">
        <v>2635</v>
      </c>
      <c r="S1360" s="9">
        <v>0</v>
      </c>
      <c r="T1360" s="12">
        <v>0</v>
      </c>
      <c r="U1360" s="32">
        <v>0</v>
      </c>
      <c r="V1360">
        <f t="shared" si="0"/>
        <v>2008</v>
      </c>
      <c r="W1360">
        <f t="shared" si="1"/>
        <v>6</v>
      </c>
      <c r="X1360">
        <f t="shared" si="2"/>
        <v>18</v>
      </c>
      <c r="AJ1360" s="13"/>
      <c r="AK1360" s="14"/>
      <c r="AP1360" s="13"/>
      <c r="AQ1360" s="14"/>
      <c r="AT1360" t="e">
        <f>VLOOKUP(A1360,'Repeat TJ List'!A:A,1,FALSE)</f>
        <v>#N/A</v>
      </c>
    </row>
    <row r="1361" spans="1:46" ht="13">
      <c r="A1361" s="7" t="s">
        <v>2636</v>
      </c>
      <c r="B1361" s="78" t="str">
        <f t="shared" si="87"/>
        <v>Jake</v>
      </c>
      <c r="C1361" s="78" t="str">
        <f t="shared" si="88"/>
        <v>Westbrook</v>
      </c>
      <c r="D1361" s="78" t="str">
        <f t="shared" si="89"/>
        <v>westbja</v>
      </c>
      <c r="E1361" s="8">
        <v>39600</v>
      </c>
      <c r="F1361" s="9" t="s">
        <v>234</v>
      </c>
      <c r="G1361" s="9" t="s">
        <v>36</v>
      </c>
      <c r="H1361" s="26" t="s">
        <v>37</v>
      </c>
      <c r="I1361" s="9" t="s">
        <v>38</v>
      </c>
      <c r="J1361" s="26" t="s">
        <v>39</v>
      </c>
      <c r="K1361" s="9" t="s">
        <v>203</v>
      </c>
      <c r="L1361" s="9"/>
      <c r="M1361" s="9">
        <v>30</v>
      </c>
      <c r="N1361" s="11">
        <v>40273</v>
      </c>
      <c r="O1361" s="32">
        <f t="shared" si="86"/>
        <v>22</v>
      </c>
      <c r="P1361" s="9">
        <v>150414</v>
      </c>
      <c r="Q1361" s="9">
        <v>412</v>
      </c>
      <c r="R1361" s="7" t="s">
        <v>2078</v>
      </c>
      <c r="S1361" s="9">
        <v>115</v>
      </c>
      <c r="T1361" s="40">
        <v>677.33300000000008</v>
      </c>
      <c r="U1361" s="32">
        <v>0</v>
      </c>
      <c r="V1361">
        <f t="shared" si="0"/>
        <v>2008</v>
      </c>
      <c r="W1361">
        <f t="shared" si="1"/>
        <v>6</v>
      </c>
      <c r="X1361">
        <f t="shared" si="2"/>
        <v>1</v>
      </c>
      <c r="Y1361" s="7"/>
      <c r="Z1361" s="7"/>
      <c r="AA1361" s="7"/>
      <c r="AB1361" s="7"/>
      <c r="AC1361" s="7"/>
      <c r="AD1361" s="7"/>
      <c r="AE1361" s="7"/>
      <c r="AF1361" s="7"/>
      <c r="AG1361" s="7"/>
      <c r="AH1361" s="7">
        <v>5</v>
      </c>
      <c r="AI1361" s="7">
        <v>5</v>
      </c>
      <c r="AJ1361" s="45">
        <v>34.667000000000002</v>
      </c>
      <c r="AK1361" s="46">
        <v>8.5999999999999993E-2</v>
      </c>
      <c r="AL1361" s="7">
        <v>73</v>
      </c>
      <c r="AM1361" s="7">
        <v>107</v>
      </c>
      <c r="AN1361" s="7">
        <v>33</v>
      </c>
      <c r="AO1361" s="7">
        <v>33</v>
      </c>
      <c r="AP1361" s="45">
        <v>202.667</v>
      </c>
      <c r="AQ1361" s="46">
        <v>7.0000000000000007E-2</v>
      </c>
      <c r="AR1361" s="7">
        <v>106</v>
      </c>
      <c r="AS1361" s="7">
        <v>104</v>
      </c>
      <c r="AT1361" t="e">
        <f>VLOOKUP(A1361,'Repeat TJ List'!A:A,1,FALSE)</f>
        <v>#N/A</v>
      </c>
    </row>
    <row r="1362" spans="1:46" ht="13">
      <c r="A1362" s="7" t="s">
        <v>2637</v>
      </c>
      <c r="B1362" s="78" t="str">
        <f t="shared" si="87"/>
        <v>Hector</v>
      </c>
      <c r="C1362" s="78" t="str">
        <f t="shared" si="88"/>
        <v>Gomez</v>
      </c>
      <c r="D1362" s="78" t="str">
        <f t="shared" si="89"/>
        <v>gomezhe</v>
      </c>
      <c r="E1362" s="8">
        <v>39600</v>
      </c>
      <c r="F1362" s="9" t="s">
        <v>44</v>
      </c>
      <c r="G1362" s="9" t="s">
        <v>91</v>
      </c>
      <c r="H1362" s="32" t="s">
        <v>274</v>
      </c>
      <c r="I1362" s="9" t="s">
        <v>38</v>
      </c>
      <c r="J1362" s="9" t="s">
        <v>108</v>
      </c>
      <c r="K1362" s="26"/>
      <c r="L1362" s="26"/>
      <c r="M1362" s="9">
        <v>20</v>
      </c>
      <c r="N1362" s="11">
        <v>39931</v>
      </c>
      <c r="O1362" s="32">
        <f t="shared" si="86"/>
        <v>11</v>
      </c>
      <c r="P1362" s="9">
        <v>467143</v>
      </c>
      <c r="Q1362" s="9">
        <v>2264</v>
      </c>
      <c r="S1362" s="9">
        <v>83</v>
      </c>
      <c r="T1362" s="12">
        <v>162</v>
      </c>
      <c r="U1362" s="9">
        <v>0</v>
      </c>
      <c r="V1362">
        <f t="shared" si="0"/>
        <v>2008</v>
      </c>
      <c r="W1362">
        <f t="shared" si="1"/>
        <v>6</v>
      </c>
      <c r="X1362">
        <f t="shared" si="2"/>
        <v>1</v>
      </c>
      <c r="AJ1362" s="13"/>
      <c r="AK1362" s="14"/>
      <c r="AP1362" s="13"/>
      <c r="AQ1362" s="14"/>
      <c r="AT1362" t="e">
        <f>VLOOKUP(A1362,'Repeat TJ List'!A:A,1,FALSE)</f>
        <v>#N/A</v>
      </c>
    </row>
    <row r="1363" spans="1:46" ht="13">
      <c r="A1363" s="7" t="s">
        <v>2638</v>
      </c>
      <c r="B1363" s="78" t="str">
        <f t="shared" si="87"/>
        <v>Charlie</v>
      </c>
      <c r="C1363" s="78" t="str">
        <f t="shared" si="88"/>
        <v>Furbush</v>
      </c>
      <c r="D1363" s="78" t="str">
        <f t="shared" si="89"/>
        <v>furbuch</v>
      </c>
      <c r="E1363" s="8">
        <v>39600</v>
      </c>
      <c r="F1363" s="9" t="s">
        <v>87</v>
      </c>
      <c r="G1363" s="9" t="s">
        <v>115</v>
      </c>
      <c r="H1363" s="26" t="s">
        <v>37</v>
      </c>
      <c r="I1363" s="9" t="s">
        <v>53</v>
      </c>
      <c r="J1363" s="26" t="s">
        <v>39</v>
      </c>
      <c r="K1363" s="9" t="s">
        <v>2639</v>
      </c>
      <c r="L1363" s="9" t="s">
        <v>2640</v>
      </c>
      <c r="M1363" s="9">
        <v>22</v>
      </c>
      <c r="N1363" s="11">
        <v>39914</v>
      </c>
      <c r="O1363" s="32">
        <f t="shared" si="86"/>
        <v>10</v>
      </c>
      <c r="P1363" s="9">
        <v>518703</v>
      </c>
      <c r="Q1363" s="9">
        <v>1370</v>
      </c>
      <c r="S1363" s="9">
        <v>247</v>
      </c>
      <c r="T1363" s="12">
        <v>260.66699999999997</v>
      </c>
      <c r="U1363" s="9">
        <v>0</v>
      </c>
      <c r="V1363">
        <f t="shared" si="0"/>
        <v>2008</v>
      </c>
      <c r="W1363">
        <f t="shared" si="1"/>
        <v>6</v>
      </c>
      <c r="X1363">
        <f t="shared" si="2"/>
        <v>1</v>
      </c>
      <c r="AJ1363" s="13"/>
      <c r="AK1363" s="14"/>
      <c r="AP1363" s="13"/>
      <c r="AQ1363" s="14"/>
      <c r="AT1363" t="e">
        <f>VLOOKUP(A1363,'Repeat TJ List'!A:A,1,FALSE)</f>
        <v>#N/A</v>
      </c>
    </row>
    <row r="1364" spans="1:46" ht="13">
      <c r="A1364" s="7" t="s">
        <v>2641</v>
      </c>
      <c r="B1364" s="78" t="str">
        <f t="shared" si="87"/>
        <v>Drew</v>
      </c>
      <c r="C1364" s="78" t="str">
        <f t="shared" si="88"/>
        <v>VerHagen</v>
      </c>
      <c r="D1364" s="78" t="str">
        <f t="shared" si="89"/>
        <v>verhadr</v>
      </c>
      <c r="E1364" s="8">
        <v>39600</v>
      </c>
      <c r="F1364" s="9" t="s">
        <v>87</v>
      </c>
      <c r="G1364" s="9" t="s">
        <v>158</v>
      </c>
      <c r="H1364" s="9" t="s">
        <v>37</v>
      </c>
      <c r="I1364" s="9" t="s">
        <v>38</v>
      </c>
      <c r="J1364" s="9" t="s">
        <v>39</v>
      </c>
      <c r="K1364" s="9" t="s">
        <v>40</v>
      </c>
      <c r="L1364" s="9" t="s">
        <v>2642</v>
      </c>
      <c r="M1364" s="9">
        <v>17</v>
      </c>
      <c r="N1364" s="11">
        <v>41099</v>
      </c>
      <c r="O1364" s="32">
        <f t="shared" si="86"/>
        <v>49</v>
      </c>
      <c r="P1364" s="9">
        <v>572403</v>
      </c>
      <c r="Q1364" s="9">
        <v>13424</v>
      </c>
      <c r="R1364" s="7" t="s">
        <v>139</v>
      </c>
      <c r="S1364" s="9">
        <v>21</v>
      </c>
      <c r="T1364" s="12">
        <v>31.332999999999998</v>
      </c>
      <c r="U1364" s="9">
        <v>0</v>
      </c>
      <c r="V1364">
        <f t="shared" si="0"/>
        <v>2008</v>
      </c>
      <c r="W1364">
        <f t="shared" si="1"/>
        <v>6</v>
      </c>
      <c r="X1364">
        <f t="shared" si="2"/>
        <v>1</v>
      </c>
      <c r="AJ1364" s="13"/>
      <c r="AK1364" s="14"/>
      <c r="AP1364" s="13"/>
      <c r="AQ1364" s="14"/>
      <c r="AT1364" t="e">
        <f>VLOOKUP(A1364,'Repeat TJ List'!A:A,1,FALSE)</f>
        <v>#N/A</v>
      </c>
    </row>
    <row r="1365" spans="1:46" ht="13">
      <c r="A1365" s="7" t="s">
        <v>2643</v>
      </c>
      <c r="B1365" s="78" t="str">
        <f t="shared" si="87"/>
        <v>Harold</v>
      </c>
      <c r="C1365" s="78" t="str">
        <f t="shared" si="88"/>
        <v>Mozingo</v>
      </c>
      <c r="D1365" s="78" t="str">
        <f t="shared" si="89"/>
        <v>mozinha</v>
      </c>
      <c r="E1365" s="8">
        <v>39600</v>
      </c>
      <c r="F1365" s="9" t="s">
        <v>329</v>
      </c>
      <c r="G1365" s="9" t="s">
        <v>115</v>
      </c>
      <c r="H1365" s="9" t="s">
        <v>37</v>
      </c>
      <c r="I1365" s="9" t="s">
        <v>38</v>
      </c>
      <c r="J1365" s="9" t="s">
        <v>39</v>
      </c>
      <c r="K1365" s="9" t="s">
        <v>302</v>
      </c>
      <c r="L1365" s="9" t="s">
        <v>2315</v>
      </c>
      <c r="M1365" s="9">
        <v>23</v>
      </c>
      <c r="N1365" s="11">
        <v>40277</v>
      </c>
      <c r="O1365" s="32">
        <f t="shared" si="86"/>
        <v>22</v>
      </c>
      <c r="P1365" s="9">
        <v>458115</v>
      </c>
      <c r="Q1365" s="9" t="s">
        <v>2644</v>
      </c>
      <c r="R1365" s="7" t="s">
        <v>2078</v>
      </c>
      <c r="S1365" s="9">
        <v>0</v>
      </c>
      <c r="T1365" s="12">
        <v>0</v>
      </c>
      <c r="U1365" s="32">
        <v>0</v>
      </c>
      <c r="V1365">
        <f t="shared" si="0"/>
        <v>2008</v>
      </c>
      <c r="W1365">
        <f t="shared" si="1"/>
        <v>6</v>
      </c>
      <c r="X1365">
        <f t="shared" si="2"/>
        <v>1</v>
      </c>
      <c r="AJ1365" s="13"/>
      <c r="AK1365" s="14"/>
      <c r="AP1365" s="13"/>
      <c r="AQ1365" s="14"/>
      <c r="AT1365" t="e">
        <f>VLOOKUP(A1365,'Repeat TJ List'!A:A,1,FALSE)</f>
        <v>#N/A</v>
      </c>
    </row>
    <row r="1366" spans="1:46" ht="13">
      <c r="A1366" s="7" t="s">
        <v>2645</v>
      </c>
      <c r="B1366" s="78" t="str">
        <f t="shared" si="87"/>
        <v>Fautino</v>
      </c>
      <c r="C1366" s="78" t="str">
        <f t="shared" si="88"/>
        <v>De Los Santos</v>
      </c>
      <c r="D1366" s="78" t="str">
        <f t="shared" si="89"/>
        <v>de lofa</v>
      </c>
      <c r="E1366" s="8">
        <v>39596</v>
      </c>
      <c r="F1366" s="9" t="s">
        <v>178</v>
      </c>
      <c r="G1366" s="9" t="s">
        <v>91</v>
      </c>
      <c r="H1366" s="26" t="s">
        <v>37</v>
      </c>
      <c r="I1366" s="9" t="s">
        <v>38</v>
      </c>
      <c r="J1366" s="32" t="s">
        <v>108</v>
      </c>
      <c r="K1366" s="26"/>
      <c r="L1366" s="26"/>
      <c r="M1366" s="9">
        <v>22</v>
      </c>
      <c r="N1366" s="11">
        <v>40309</v>
      </c>
      <c r="O1366" s="32">
        <f t="shared" si="86"/>
        <v>23</v>
      </c>
      <c r="P1366" s="9">
        <v>501745</v>
      </c>
      <c r="Q1366" s="9">
        <v>5841</v>
      </c>
      <c r="S1366" s="9">
        <v>40</v>
      </c>
      <c r="T1366" s="12">
        <v>36.332999999999998</v>
      </c>
      <c r="U1366" s="32">
        <v>0</v>
      </c>
      <c r="V1366">
        <f t="shared" si="0"/>
        <v>2008</v>
      </c>
      <c r="W1366">
        <f t="shared" si="1"/>
        <v>5</v>
      </c>
      <c r="X1366">
        <f t="shared" si="2"/>
        <v>28</v>
      </c>
      <c r="AJ1366" s="13"/>
      <c r="AK1366" s="14"/>
      <c r="AP1366" s="13"/>
      <c r="AQ1366" s="14"/>
      <c r="AT1366" t="e">
        <f>VLOOKUP(A1366,'Repeat TJ List'!A:A,1,FALSE)</f>
        <v>#N/A</v>
      </c>
    </row>
    <row r="1367" spans="1:46" ht="13">
      <c r="A1367" s="7" t="s">
        <v>2646</v>
      </c>
      <c r="B1367" s="78" t="str">
        <f t="shared" si="87"/>
        <v>Chris</v>
      </c>
      <c r="C1367" s="78" t="str">
        <f t="shared" si="88"/>
        <v>Capuano</v>
      </c>
      <c r="D1367" s="78" t="str">
        <f t="shared" si="89"/>
        <v>capuach</v>
      </c>
      <c r="E1367" s="8">
        <v>39583</v>
      </c>
      <c r="F1367" s="9" t="s">
        <v>127</v>
      </c>
      <c r="G1367" s="9" t="s">
        <v>36</v>
      </c>
      <c r="H1367" s="26" t="s">
        <v>37</v>
      </c>
      <c r="I1367" s="9" t="s">
        <v>53</v>
      </c>
      <c r="J1367" s="26" t="s">
        <v>39</v>
      </c>
      <c r="K1367" s="9" t="s">
        <v>79</v>
      </c>
      <c r="L1367" s="9" t="s">
        <v>896</v>
      </c>
      <c r="M1367" s="9">
        <v>29</v>
      </c>
      <c r="N1367" s="11">
        <v>40332</v>
      </c>
      <c r="O1367" s="32">
        <f t="shared" si="86"/>
        <v>25</v>
      </c>
      <c r="P1367" s="9">
        <v>425626</v>
      </c>
      <c r="Q1367" s="9">
        <v>1701</v>
      </c>
      <c r="R1367" s="7" t="s">
        <v>139</v>
      </c>
      <c r="S1367" s="9">
        <v>192</v>
      </c>
      <c r="T1367" s="12">
        <v>718</v>
      </c>
      <c r="U1367" s="32">
        <v>1</v>
      </c>
      <c r="V1367">
        <f t="shared" si="0"/>
        <v>2008</v>
      </c>
      <c r="W1367">
        <f t="shared" si="1"/>
        <v>5</v>
      </c>
      <c r="X1367">
        <f t="shared" si="2"/>
        <v>15</v>
      </c>
      <c r="Y1367" s="7"/>
      <c r="Z1367" s="7"/>
      <c r="AA1367" s="7"/>
      <c r="AB1367" s="7"/>
      <c r="AC1367" s="7"/>
      <c r="AD1367" s="7"/>
      <c r="AE1367" s="7"/>
      <c r="AF1367" s="7"/>
      <c r="AG1367" s="7"/>
      <c r="AH1367" s="7">
        <v>29</v>
      </c>
      <c r="AI1367" s="7">
        <v>25</v>
      </c>
      <c r="AJ1367" s="45">
        <v>150</v>
      </c>
      <c r="AK1367" s="46">
        <v>0.11700000000000001</v>
      </c>
      <c r="AL1367" s="7">
        <v>117</v>
      </c>
      <c r="AM1367" s="7">
        <v>98</v>
      </c>
      <c r="AN1367" s="7">
        <v>24</v>
      </c>
      <c r="AO1367" s="7">
        <v>9</v>
      </c>
      <c r="AP1367" s="45">
        <v>66</v>
      </c>
      <c r="AQ1367" s="46">
        <v>0.11899999999999999</v>
      </c>
      <c r="AR1367" s="7">
        <v>98</v>
      </c>
      <c r="AS1367" s="7">
        <v>103</v>
      </c>
      <c r="AT1367" t="str">
        <f>VLOOKUP(A1367,'Repeat TJ List'!A:A,1,FALSE)</f>
        <v>Chris Capuano</v>
      </c>
    </row>
    <row r="1368" spans="1:46" ht="13">
      <c r="A1368" s="7" t="s">
        <v>1779</v>
      </c>
      <c r="B1368" s="78" t="str">
        <f t="shared" si="87"/>
        <v>Peter</v>
      </c>
      <c r="C1368" s="78" t="str">
        <f t="shared" si="88"/>
        <v>Moylan</v>
      </c>
      <c r="D1368" s="78" t="str">
        <f t="shared" si="89"/>
        <v>moylape</v>
      </c>
      <c r="E1368" s="8">
        <v>39576</v>
      </c>
      <c r="F1368" s="9" t="s">
        <v>340</v>
      </c>
      <c r="G1368" s="9" t="s">
        <v>36</v>
      </c>
      <c r="H1368" s="26" t="s">
        <v>37</v>
      </c>
      <c r="I1368" s="9" t="s">
        <v>38</v>
      </c>
      <c r="J1368" s="32" t="s">
        <v>169</v>
      </c>
      <c r="K1368" s="26"/>
      <c r="L1368" s="26"/>
      <c r="M1368" s="9">
        <v>29</v>
      </c>
      <c r="N1368" s="11">
        <v>39911</v>
      </c>
      <c r="O1368" s="32">
        <f t="shared" si="86"/>
        <v>11</v>
      </c>
      <c r="P1368" s="9">
        <v>493247</v>
      </c>
      <c r="Q1368" s="9">
        <v>4891</v>
      </c>
      <c r="R1368" s="7" t="s">
        <v>139</v>
      </c>
      <c r="S1368" s="9">
        <v>207</v>
      </c>
      <c r="T1368" s="40">
        <v>165.33299999999997</v>
      </c>
      <c r="U1368" s="32">
        <v>0</v>
      </c>
      <c r="V1368">
        <f t="shared" si="0"/>
        <v>2008</v>
      </c>
      <c r="W1368">
        <f t="shared" si="1"/>
        <v>5</v>
      </c>
      <c r="X1368">
        <f t="shared" si="2"/>
        <v>8</v>
      </c>
      <c r="AJ1368" s="13"/>
      <c r="AK1368" s="14"/>
      <c r="AP1368" s="13"/>
      <c r="AQ1368" s="14"/>
      <c r="AT1368" t="str">
        <f>VLOOKUP(A1368,'Repeat TJ List'!A:A,1,FALSE)</f>
        <v>Peter Moylan</v>
      </c>
    </row>
    <row r="1369" spans="1:46" ht="13">
      <c r="A1369" s="7" t="s">
        <v>2647</v>
      </c>
      <c r="B1369" s="78" t="str">
        <f t="shared" si="87"/>
        <v>Shane</v>
      </c>
      <c r="C1369" s="78" t="str">
        <f t="shared" si="88"/>
        <v>Greene</v>
      </c>
      <c r="D1369" s="78" t="str">
        <f t="shared" si="89"/>
        <v>greensh</v>
      </c>
      <c r="E1369" s="8">
        <v>39569</v>
      </c>
      <c r="F1369" s="9" t="s">
        <v>107</v>
      </c>
      <c r="G1369" s="9" t="s">
        <v>63</v>
      </c>
      <c r="H1369" s="26" t="s">
        <v>37</v>
      </c>
      <c r="I1369" s="9" t="s">
        <v>38</v>
      </c>
      <c r="J1369" s="26" t="s">
        <v>39</v>
      </c>
      <c r="K1369" s="9" t="s">
        <v>58</v>
      </c>
      <c r="L1369" s="9" t="s">
        <v>2648</v>
      </c>
      <c r="M1369" s="9">
        <v>19</v>
      </c>
      <c r="N1369" s="11">
        <v>39988</v>
      </c>
      <c r="O1369" s="32">
        <f t="shared" si="86"/>
        <v>14</v>
      </c>
      <c r="P1369" s="9">
        <v>572888</v>
      </c>
      <c r="Q1369" s="9">
        <v>10756</v>
      </c>
      <c r="S1369" s="9">
        <v>154</v>
      </c>
      <c r="T1369" s="12">
        <v>290.33300000000003</v>
      </c>
      <c r="U1369" s="32">
        <v>1</v>
      </c>
      <c r="V1369">
        <f t="shared" si="0"/>
        <v>2008</v>
      </c>
      <c r="W1369">
        <f t="shared" si="1"/>
        <v>5</v>
      </c>
      <c r="X1369">
        <f t="shared" si="2"/>
        <v>1</v>
      </c>
      <c r="AJ1369" s="13"/>
      <c r="AK1369" s="14"/>
      <c r="AP1369" s="13"/>
      <c r="AQ1369" s="14"/>
      <c r="AT1369" t="e">
        <f>VLOOKUP(A1369,'Repeat TJ List'!A:A,1,FALSE)</f>
        <v>#N/A</v>
      </c>
    </row>
    <row r="1370" spans="1:46" ht="13">
      <c r="A1370" s="7" t="s">
        <v>2649</v>
      </c>
      <c r="B1370" s="78" t="str">
        <f t="shared" si="87"/>
        <v>Scott</v>
      </c>
      <c r="C1370" s="78" t="str">
        <f t="shared" si="88"/>
        <v>Mathieson</v>
      </c>
      <c r="D1370" s="78" t="str">
        <f t="shared" si="89"/>
        <v>mathisc</v>
      </c>
      <c r="E1370" s="8">
        <v>39569</v>
      </c>
      <c r="F1370" s="9" t="s">
        <v>124</v>
      </c>
      <c r="G1370" s="9" t="s">
        <v>84</v>
      </c>
      <c r="H1370" s="26" t="s">
        <v>37</v>
      </c>
      <c r="I1370" s="9" t="s">
        <v>38</v>
      </c>
      <c r="J1370" s="32" t="s">
        <v>161</v>
      </c>
      <c r="K1370" s="26"/>
      <c r="L1370" s="26"/>
      <c r="M1370" s="9">
        <v>24</v>
      </c>
      <c r="N1370" s="11">
        <v>40024</v>
      </c>
      <c r="O1370" s="32">
        <f t="shared" si="86"/>
        <v>15</v>
      </c>
      <c r="P1370" s="9">
        <v>455949</v>
      </c>
      <c r="Q1370" s="9">
        <v>4771</v>
      </c>
      <c r="S1370" s="9">
        <v>6</v>
      </c>
      <c r="T1370" s="12">
        <v>6.6669999999999998</v>
      </c>
      <c r="U1370" s="32">
        <v>0</v>
      </c>
      <c r="V1370">
        <f t="shared" si="0"/>
        <v>2008</v>
      </c>
      <c r="W1370">
        <f t="shared" si="1"/>
        <v>5</v>
      </c>
      <c r="X1370">
        <f t="shared" si="2"/>
        <v>1</v>
      </c>
      <c r="AJ1370" s="13"/>
      <c r="AK1370" s="14"/>
      <c r="AP1370" s="13"/>
      <c r="AQ1370" s="14"/>
      <c r="AT1370" t="str">
        <f>VLOOKUP(A1370,'Repeat TJ List'!A:A,1,FALSE)</f>
        <v>Scott Mathieson</v>
      </c>
    </row>
    <row r="1371" spans="1:46" ht="13">
      <c r="A1371" s="7" t="s">
        <v>2650</v>
      </c>
      <c r="B1371" s="78" t="str">
        <f t="shared" si="87"/>
        <v>A.J.</v>
      </c>
      <c r="C1371" s="78" t="str">
        <f t="shared" si="88"/>
        <v>Ramos</v>
      </c>
      <c r="D1371" s="78" t="str">
        <f t="shared" si="89"/>
        <v>ramosa.</v>
      </c>
      <c r="E1371" s="8">
        <v>39568</v>
      </c>
      <c r="F1371" s="9" t="s">
        <v>157</v>
      </c>
      <c r="G1371" s="9" t="s">
        <v>63</v>
      </c>
      <c r="H1371" s="9" t="s">
        <v>37</v>
      </c>
      <c r="I1371" s="9" t="s">
        <v>38</v>
      </c>
      <c r="J1371" s="9" t="s">
        <v>39</v>
      </c>
      <c r="K1371" s="9" t="s">
        <v>40</v>
      </c>
      <c r="L1371" s="9" t="s">
        <v>230</v>
      </c>
      <c r="M1371" s="9">
        <v>21</v>
      </c>
      <c r="N1371" s="11">
        <v>41156</v>
      </c>
      <c r="O1371" s="32">
        <f t="shared" ref="O1371:O1434" si="90">IF(N1371&gt;0,ROUND(((N1371-E1371)/365)*12,0),"")</f>
        <v>52</v>
      </c>
      <c r="P1371" s="9">
        <v>573109</v>
      </c>
      <c r="Q1371" s="9">
        <v>8350</v>
      </c>
      <c r="S1371" s="9">
        <v>346</v>
      </c>
      <c r="T1371" s="12">
        <v>346.33300000000003</v>
      </c>
      <c r="U1371" s="32">
        <v>1</v>
      </c>
      <c r="V1371">
        <f t="shared" si="0"/>
        <v>2008</v>
      </c>
      <c r="W1371">
        <f t="shared" si="1"/>
        <v>4</v>
      </c>
      <c r="X1371">
        <f t="shared" si="2"/>
        <v>30</v>
      </c>
      <c r="AJ1371" s="13"/>
      <c r="AK1371" s="14"/>
      <c r="AP1371" s="13"/>
      <c r="AQ1371" s="14"/>
      <c r="AT1371" t="e">
        <f>VLOOKUP(A1371,'Repeat TJ List'!A:A,1,FALSE)</f>
        <v>#N/A</v>
      </c>
    </row>
    <row r="1372" spans="1:46" ht="13">
      <c r="A1372" s="7" t="s">
        <v>2651</v>
      </c>
      <c r="B1372" s="78" t="str">
        <f t="shared" si="87"/>
        <v>Nick</v>
      </c>
      <c r="C1372" s="78" t="str">
        <f t="shared" si="88"/>
        <v>Hagadone</v>
      </c>
      <c r="D1372" s="78" t="str">
        <f t="shared" si="89"/>
        <v>hagadni</v>
      </c>
      <c r="E1372" s="8">
        <v>39567</v>
      </c>
      <c r="F1372" s="9" t="s">
        <v>67</v>
      </c>
      <c r="G1372" s="9" t="s">
        <v>115</v>
      </c>
      <c r="H1372" s="26" t="s">
        <v>37</v>
      </c>
      <c r="I1372" s="9" t="s">
        <v>53</v>
      </c>
      <c r="J1372" s="26" t="s">
        <v>39</v>
      </c>
      <c r="K1372" s="9" t="s">
        <v>74</v>
      </c>
      <c r="L1372" s="9" t="s">
        <v>74</v>
      </c>
      <c r="M1372" s="9">
        <v>22</v>
      </c>
      <c r="N1372" s="11">
        <v>39970</v>
      </c>
      <c r="O1372" s="32">
        <f t="shared" si="90"/>
        <v>13</v>
      </c>
      <c r="P1372" s="9">
        <v>444935</v>
      </c>
      <c r="Q1372" s="9">
        <v>1351</v>
      </c>
      <c r="S1372" s="9">
        <v>143</v>
      </c>
      <c r="T1372" s="12">
        <v>118.333</v>
      </c>
      <c r="U1372" s="9">
        <v>0</v>
      </c>
      <c r="V1372">
        <f t="shared" si="0"/>
        <v>2008</v>
      </c>
      <c r="W1372">
        <f t="shared" si="1"/>
        <v>4</v>
      </c>
      <c r="X1372">
        <f t="shared" si="2"/>
        <v>29</v>
      </c>
      <c r="AJ1372" s="13"/>
      <c r="AK1372" s="14"/>
      <c r="AP1372" s="13"/>
      <c r="AQ1372" s="14"/>
      <c r="AT1372" t="e">
        <f>VLOOKUP(A1372,'Repeat TJ List'!A:A,1,FALSE)</f>
        <v>#N/A</v>
      </c>
    </row>
    <row r="1373" spans="1:46" ht="13">
      <c r="A1373" s="7" t="s">
        <v>2652</v>
      </c>
      <c r="B1373" s="78" t="str">
        <f t="shared" si="87"/>
        <v>Macay</v>
      </c>
      <c r="C1373" s="78" t="str">
        <f t="shared" si="88"/>
        <v>McBride</v>
      </c>
      <c r="D1373" s="78" t="str">
        <f t="shared" si="89"/>
        <v>mcbrima</v>
      </c>
      <c r="E1373" s="8">
        <v>39550</v>
      </c>
      <c r="F1373" s="9" t="s">
        <v>87</v>
      </c>
      <c r="G1373" s="9" t="s">
        <v>36</v>
      </c>
      <c r="H1373" s="26" t="s">
        <v>37</v>
      </c>
      <c r="I1373" s="9" t="s">
        <v>53</v>
      </c>
      <c r="J1373" s="26" t="s">
        <v>39</v>
      </c>
      <c r="K1373" s="9" t="s">
        <v>203</v>
      </c>
      <c r="L1373" s="9"/>
      <c r="M1373" s="9">
        <v>25</v>
      </c>
      <c r="N1373" s="26"/>
      <c r="O1373" s="32" t="str">
        <f t="shared" si="90"/>
        <v/>
      </c>
      <c r="P1373" s="9">
        <v>434680</v>
      </c>
      <c r="Q1373" s="9">
        <v>3475</v>
      </c>
      <c r="R1373" s="7" t="s">
        <v>2653</v>
      </c>
      <c r="S1373" s="9">
        <v>0</v>
      </c>
      <c r="T1373" s="40">
        <v>0</v>
      </c>
      <c r="U1373" s="32">
        <v>0</v>
      </c>
      <c r="V1373">
        <f t="shared" si="0"/>
        <v>2008</v>
      </c>
      <c r="W1373">
        <f t="shared" si="1"/>
        <v>4</v>
      </c>
      <c r="X1373">
        <f t="shared" si="2"/>
        <v>12</v>
      </c>
      <c r="AJ1373" s="13"/>
      <c r="AK1373" s="14"/>
      <c r="AP1373" s="13"/>
      <c r="AQ1373" s="14"/>
      <c r="AT1373" t="e">
        <f>VLOOKUP(A1373,'Repeat TJ List'!A:A,1,FALSE)</f>
        <v>#N/A</v>
      </c>
    </row>
    <row r="1374" spans="1:46" ht="13">
      <c r="A1374" s="7" t="s">
        <v>2654</v>
      </c>
      <c r="B1374" s="78" t="str">
        <f t="shared" si="87"/>
        <v>Andy</v>
      </c>
      <c r="C1374" s="78" t="str">
        <f t="shared" si="88"/>
        <v>Sisco</v>
      </c>
      <c r="D1374" s="78" t="str">
        <f t="shared" si="89"/>
        <v>siscoan</v>
      </c>
      <c r="E1374" s="8">
        <v>39545</v>
      </c>
      <c r="F1374" s="9" t="s">
        <v>62</v>
      </c>
      <c r="G1374" s="9" t="s">
        <v>95</v>
      </c>
      <c r="H1374" s="26" t="s">
        <v>37</v>
      </c>
      <c r="I1374" s="9" t="s">
        <v>53</v>
      </c>
      <c r="J1374" s="26" t="s">
        <v>39</v>
      </c>
      <c r="K1374" s="9" t="s">
        <v>74</v>
      </c>
      <c r="L1374" s="9"/>
      <c r="M1374" s="9">
        <v>25</v>
      </c>
      <c r="N1374" s="11">
        <v>40640</v>
      </c>
      <c r="O1374" s="32">
        <f t="shared" si="90"/>
        <v>36</v>
      </c>
      <c r="P1374" s="9">
        <v>434878</v>
      </c>
      <c r="Q1374" s="9">
        <v>3706</v>
      </c>
      <c r="S1374" s="9">
        <v>0</v>
      </c>
      <c r="T1374" s="12">
        <v>0</v>
      </c>
      <c r="U1374" s="32">
        <v>0</v>
      </c>
      <c r="V1374">
        <f t="shared" si="0"/>
        <v>2008</v>
      </c>
      <c r="W1374">
        <f t="shared" si="1"/>
        <v>4</v>
      </c>
      <c r="X1374">
        <f t="shared" si="2"/>
        <v>7</v>
      </c>
      <c r="AJ1374" s="13"/>
      <c r="AK1374" s="14"/>
      <c r="AP1374" s="13"/>
      <c r="AQ1374" s="14"/>
      <c r="AT1374" t="e">
        <f>VLOOKUP(A1374,'Repeat TJ List'!A:A,1,FALSE)</f>
        <v>#N/A</v>
      </c>
    </row>
    <row r="1375" spans="1:46" ht="13">
      <c r="A1375" s="7" t="s">
        <v>2655</v>
      </c>
      <c r="B1375" s="78" t="str">
        <f t="shared" si="87"/>
        <v>Mike</v>
      </c>
      <c r="C1375" s="78" t="str">
        <f t="shared" si="88"/>
        <v>Zagurski</v>
      </c>
      <c r="D1375" s="78" t="str">
        <f t="shared" si="89"/>
        <v>zagurmi</v>
      </c>
      <c r="E1375" s="8">
        <v>39541</v>
      </c>
      <c r="F1375" s="9" t="s">
        <v>124</v>
      </c>
      <c r="G1375" s="9" t="s">
        <v>36</v>
      </c>
      <c r="H1375" s="26" t="s">
        <v>37</v>
      </c>
      <c r="I1375" s="9" t="s">
        <v>53</v>
      </c>
      <c r="J1375" s="26" t="s">
        <v>39</v>
      </c>
      <c r="K1375" s="9" t="s">
        <v>207</v>
      </c>
      <c r="L1375" s="9" t="s">
        <v>2656</v>
      </c>
      <c r="M1375" s="9">
        <v>25</v>
      </c>
      <c r="N1375" s="11">
        <v>40352</v>
      </c>
      <c r="O1375" s="32">
        <f t="shared" si="90"/>
        <v>27</v>
      </c>
      <c r="P1375" s="9">
        <v>489448</v>
      </c>
      <c r="Q1375" s="9">
        <v>9683</v>
      </c>
      <c r="R1375" s="7" t="s">
        <v>139</v>
      </c>
      <c r="S1375" s="9">
        <v>64</v>
      </c>
      <c r="T1375" s="40">
        <v>54</v>
      </c>
      <c r="U1375" s="9">
        <v>1</v>
      </c>
      <c r="V1375">
        <f t="shared" si="0"/>
        <v>2008</v>
      </c>
      <c r="W1375">
        <f t="shared" si="1"/>
        <v>4</v>
      </c>
      <c r="X1375">
        <f t="shared" si="2"/>
        <v>3</v>
      </c>
      <c r="AJ1375" s="13"/>
      <c r="AK1375" s="14"/>
      <c r="AP1375" s="13"/>
      <c r="AQ1375" s="14"/>
      <c r="AT1375" t="e">
        <f>VLOOKUP(A1375,'Repeat TJ List'!A:A,1,FALSE)</f>
        <v>#N/A</v>
      </c>
    </row>
    <row r="1376" spans="1:46" ht="13">
      <c r="A1376" s="7" t="s">
        <v>2657</v>
      </c>
      <c r="B1376" s="78" t="str">
        <f t="shared" si="87"/>
        <v>Kyle</v>
      </c>
      <c r="C1376" s="78" t="str">
        <f t="shared" si="88"/>
        <v>Waldrop</v>
      </c>
      <c r="D1376" s="78" t="str">
        <f t="shared" si="89"/>
        <v>waldrky</v>
      </c>
      <c r="E1376" s="8">
        <v>39539</v>
      </c>
      <c r="F1376" s="9" t="s">
        <v>73</v>
      </c>
      <c r="G1376" s="9" t="s">
        <v>84</v>
      </c>
      <c r="H1376" s="9" t="s">
        <v>37</v>
      </c>
      <c r="I1376" s="9" t="s">
        <v>38</v>
      </c>
      <c r="J1376" s="9" t="s">
        <v>39</v>
      </c>
      <c r="K1376" s="9" t="s">
        <v>312</v>
      </c>
      <c r="L1376" s="9"/>
      <c r="M1376" s="9">
        <v>22</v>
      </c>
      <c r="N1376" s="11">
        <v>39987</v>
      </c>
      <c r="O1376" s="32">
        <f t="shared" si="90"/>
        <v>15</v>
      </c>
      <c r="P1376" s="9">
        <v>448252</v>
      </c>
      <c r="Q1376" s="9">
        <v>7513</v>
      </c>
      <c r="S1376" s="9">
        <v>24</v>
      </c>
      <c r="T1376" s="12">
        <v>32.332999999999998</v>
      </c>
      <c r="U1376" s="32">
        <v>0</v>
      </c>
      <c r="V1376">
        <f t="shared" si="0"/>
        <v>2008</v>
      </c>
      <c r="W1376">
        <f t="shared" si="1"/>
        <v>4</v>
      </c>
      <c r="X1376">
        <f t="shared" si="2"/>
        <v>1</v>
      </c>
      <c r="AJ1376" s="13"/>
      <c r="AK1376" s="14"/>
      <c r="AP1376" s="13"/>
      <c r="AQ1376" s="14"/>
      <c r="AT1376" t="e">
        <f>VLOOKUP(A1376,'Repeat TJ List'!A:A,1,FALSE)</f>
        <v>#N/A</v>
      </c>
    </row>
    <row r="1377" spans="1:46" ht="13">
      <c r="A1377" s="7" t="s">
        <v>2658</v>
      </c>
      <c r="B1377" s="78" t="str">
        <f t="shared" si="87"/>
        <v>Ray</v>
      </c>
      <c r="C1377" s="78" t="str">
        <f t="shared" si="88"/>
        <v>Black</v>
      </c>
      <c r="D1377" s="78" t="str">
        <f t="shared" si="89"/>
        <v>blackra</v>
      </c>
      <c r="E1377" s="8">
        <v>39539</v>
      </c>
      <c r="F1377" s="9" t="s">
        <v>78</v>
      </c>
      <c r="G1377" s="9" t="s">
        <v>63</v>
      </c>
      <c r="H1377" s="26" t="s">
        <v>37</v>
      </c>
      <c r="I1377" s="9" t="s">
        <v>38</v>
      </c>
      <c r="J1377" s="26" t="s">
        <v>39</v>
      </c>
      <c r="K1377" s="9" t="s">
        <v>110</v>
      </c>
      <c r="L1377" s="9" t="s">
        <v>1192</v>
      </c>
      <c r="M1377" s="9">
        <v>18</v>
      </c>
      <c r="N1377" s="11">
        <v>41732</v>
      </c>
      <c r="O1377" s="32">
        <f t="shared" si="90"/>
        <v>72</v>
      </c>
      <c r="P1377" s="9">
        <v>605143</v>
      </c>
      <c r="Q1377" s="9">
        <v>14244</v>
      </c>
      <c r="S1377" s="9">
        <v>0</v>
      </c>
      <c r="T1377" s="12">
        <v>0</v>
      </c>
      <c r="U1377" s="32">
        <v>1</v>
      </c>
      <c r="V1377">
        <f t="shared" si="0"/>
        <v>2008</v>
      </c>
      <c r="W1377">
        <f t="shared" si="1"/>
        <v>4</v>
      </c>
      <c r="X1377">
        <f t="shared" si="2"/>
        <v>1</v>
      </c>
      <c r="AJ1377" s="13"/>
      <c r="AK1377" s="14"/>
      <c r="AP1377" s="13"/>
      <c r="AQ1377" s="14"/>
      <c r="AT1377" t="e">
        <f>VLOOKUP(A1377,'Repeat TJ List'!A:A,1,FALSE)</f>
        <v>#N/A</v>
      </c>
    </row>
    <row r="1378" spans="1:46" ht="13">
      <c r="A1378" s="7" t="s">
        <v>2659</v>
      </c>
      <c r="B1378" s="78" t="str">
        <f t="shared" si="87"/>
        <v>Mark</v>
      </c>
      <c r="C1378" s="78" t="str">
        <f t="shared" si="88"/>
        <v>McLemore</v>
      </c>
      <c r="D1378" s="78" t="str">
        <f t="shared" si="89"/>
        <v>mclemma</v>
      </c>
      <c r="E1378" s="8">
        <v>39448</v>
      </c>
      <c r="F1378" s="9" t="s">
        <v>121</v>
      </c>
      <c r="G1378" s="9" t="s">
        <v>36</v>
      </c>
      <c r="H1378" s="26" t="s">
        <v>37</v>
      </c>
      <c r="I1378" s="9" t="s">
        <v>53</v>
      </c>
      <c r="J1378" s="26" t="s">
        <v>39</v>
      </c>
      <c r="K1378" s="9" t="s">
        <v>45</v>
      </c>
      <c r="L1378" s="9" t="s">
        <v>677</v>
      </c>
      <c r="M1378" s="9">
        <v>27</v>
      </c>
      <c r="N1378" s="26"/>
      <c r="O1378" s="32" t="str">
        <f t="shared" si="90"/>
        <v/>
      </c>
      <c r="P1378" s="9">
        <v>434642</v>
      </c>
      <c r="Q1378" s="9">
        <v>4655</v>
      </c>
      <c r="S1378" s="9">
        <v>0</v>
      </c>
      <c r="T1378" s="40">
        <v>0</v>
      </c>
      <c r="U1378" s="32">
        <v>0</v>
      </c>
      <c r="V1378">
        <f t="shared" si="0"/>
        <v>2008</v>
      </c>
      <c r="W1378">
        <f t="shared" si="1"/>
        <v>1</v>
      </c>
      <c r="X1378">
        <f t="shared" si="2"/>
        <v>1</v>
      </c>
      <c r="AJ1378" s="13"/>
      <c r="AK1378" s="14"/>
      <c r="AP1378" s="13"/>
      <c r="AQ1378" s="14"/>
      <c r="AT1378" t="e">
        <f>VLOOKUP(A1378,'Repeat TJ List'!A:A,1,FALSE)</f>
        <v>#N/A</v>
      </c>
    </row>
    <row r="1379" spans="1:46" ht="13">
      <c r="A1379" s="7" t="s">
        <v>2562</v>
      </c>
      <c r="B1379" s="78" t="str">
        <f t="shared" si="87"/>
        <v>Josh</v>
      </c>
      <c r="C1379" s="78" t="str">
        <f t="shared" si="88"/>
        <v>Ford</v>
      </c>
      <c r="D1379" s="78" t="str">
        <f t="shared" si="89"/>
        <v>fordjo</v>
      </c>
      <c r="E1379" s="8">
        <v>39448</v>
      </c>
      <c r="F1379" s="9" t="s">
        <v>323</v>
      </c>
      <c r="G1379" s="9" t="s">
        <v>84</v>
      </c>
      <c r="H1379" s="32" t="s">
        <v>330</v>
      </c>
      <c r="I1379" s="9" t="s">
        <v>38</v>
      </c>
      <c r="J1379" s="26" t="s">
        <v>39</v>
      </c>
      <c r="K1379" s="9" t="s">
        <v>40</v>
      </c>
      <c r="L1379" s="9" t="s">
        <v>775</v>
      </c>
      <c r="M1379" s="9">
        <v>25</v>
      </c>
      <c r="N1379" s="11">
        <v>40640</v>
      </c>
      <c r="O1379" s="32">
        <f t="shared" si="90"/>
        <v>39</v>
      </c>
      <c r="P1379" s="9">
        <v>446404</v>
      </c>
      <c r="Q1379" s="9" t="s">
        <v>2563</v>
      </c>
      <c r="S1379" s="9">
        <v>0</v>
      </c>
      <c r="T1379" s="12">
        <v>0</v>
      </c>
      <c r="U1379" s="32">
        <v>0</v>
      </c>
      <c r="V1379">
        <f t="shared" si="0"/>
        <v>2008</v>
      </c>
      <c r="W1379">
        <f t="shared" si="1"/>
        <v>1</v>
      </c>
      <c r="X1379">
        <f t="shared" si="2"/>
        <v>1</v>
      </c>
      <c r="AJ1379" s="13"/>
      <c r="AK1379" s="14"/>
      <c r="AP1379" s="13"/>
      <c r="AQ1379" s="14"/>
      <c r="AT1379" t="str">
        <f>VLOOKUP(A1379,'Repeat TJ List'!A:A,1,FALSE)</f>
        <v>Josh Ford</v>
      </c>
    </row>
    <row r="1380" spans="1:46" ht="13">
      <c r="A1380" s="7" t="s">
        <v>2660</v>
      </c>
      <c r="B1380" s="78" t="str">
        <f t="shared" si="87"/>
        <v>Yonata</v>
      </c>
      <c r="C1380" s="78" t="str">
        <f t="shared" si="88"/>
        <v>Ortega</v>
      </c>
      <c r="D1380" s="78" t="str">
        <f t="shared" si="89"/>
        <v>ortegyo</v>
      </c>
      <c r="E1380" s="8">
        <v>39448</v>
      </c>
      <c r="F1380" s="9" t="s">
        <v>323</v>
      </c>
      <c r="G1380" s="9" t="s">
        <v>128</v>
      </c>
      <c r="H1380" s="26" t="s">
        <v>37</v>
      </c>
      <c r="I1380" s="9" t="s">
        <v>38</v>
      </c>
      <c r="J1380" s="32" t="s">
        <v>108</v>
      </c>
      <c r="K1380" s="26"/>
      <c r="L1380" s="26"/>
      <c r="M1380" s="9">
        <v>21</v>
      </c>
      <c r="N1380" s="11">
        <v>39939</v>
      </c>
      <c r="O1380" s="32">
        <f t="shared" si="90"/>
        <v>16</v>
      </c>
      <c r="P1380" s="9">
        <v>466458</v>
      </c>
      <c r="Q1380" s="9" t="s">
        <v>2661</v>
      </c>
      <c r="S1380" s="9">
        <v>0</v>
      </c>
      <c r="T1380" s="12">
        <v>0</v>
      </c>
      <c r="U1380" s="32">
        <v>0</v>
      </c>
      <c r="V1380">
        <f t="shared" si="0"/>
        <v>2008</v>
      </c>
      <c r="W1380">
        <f t="shared" si="1"/>
        <v>1</v>
      </c>
      <c r="X1380">
        <f t="shared" si="2"/>
        <v>1</v>
      </c>
      <c r="AJ1380" s="13"/>
      <c r="AK1380" s="14"/>
      <c r="AP1380" s="13"/>
      <c r="AQ1380" s="14"/>
      <c r="AT1380" t="e">
        <f>VLOOKUP(A1380,'Repeat TJ List'!A:A,1,FALSE)</f>
        <v>#N/A</v>
      </c>
    </row>
    <row r="1381" spans="1:46" ht="13">
      <c r="A1381" s="7" t="s">
        <v>2662</v>
      </c>
      <c r="B1381" s="78" t="str">
        <f t="shared" si="87"/>
        <v>Randy</v>
      </c>
      <c r="C1381" s="78" t="str">
        <f t="shared" si="88"/>
        <v>Henry</v>
      </c>
      <c r="D1381" s="78" t="str">
        <f t="shared" si="89"/>
        <v>henryra</v>
      </c>
      <c r="E1381" s="8">
        <v>39448</v>
      </c>
      <c r="F1381" s="9" t="s">
        <v>52</v>
      </c>
      <c r="G1381" s="9" t="s">
        <v>158</v>
      </c>
      <c r="H1381" s="26" t="s">
        <v>37</v>
      </c>
      <c r="I1381" s="9" t="s">
        <v>38</v>
      </c>
      <c r="J1381" s="26" t="s">
        <v>39</v>
      </c>
      <c r="K1381" s="9" t="s">
        <v>122</v>
      </c>
      <c r="L1381" s="9" t="s">
        <v>2663</v>
      </c>
      <c r="M1381" s="9">
        <v>18</v>
      </c>
      <c r="N1381" s="11">
        <v>40278</v>
      </c>
      <c r="O1381" s="32">
        <f t="shared" si="90"/>
        <v>27</v>
      </c>
      <c r="P1381" s="9">
        <v>571770</v>
      </c>
      <c r="Q1381" s="9" t="s">
        <v>2664</v>
      </c>
      <c r="S1381" s="9">
        <v>0</v>
      </c>
      <c r="T1381" s="12">
        <v>0</v>
      </c>
      <c r="U1381" s="32">
        <v>0</v>
      </c>
      <c r="V1381">
        <f t="shared" si="0"/>
        <v>2008</v>
      </c>
      <c r="W1381">
        <f t="shared" si="1"/>
        <v>1</v>
      </c>
      <c r="X1381">
        <f t="shared" si="2"/>
        <v>1</v>
      </c>
      <c r="AJ1381" s="13"/>
      <c r="AK1381" s="14"/>
      <c r="AP1381" s="13"/>
      <c r="AQ1381" s="14"/>
      <c r="AT1381" t="e">
        <f>VLOOKUP(A1381,'Repeat TJ List'!A:A,1,FALSE)</f>
        <v>#N/A</v>
      </c>
    </row>
    <row r="1382" spans="1:46" ht="13">
      <c r="A1382" s="7" t="s">
        <v>2665</v>
      </c>
      <c r="B1382" s="78" t="str">
        <f t="shared" si="87"/>
        <v>Lee</v>
      </c>
      <c r="C1382" s="78" t="str">
        <f t="shared" si="88"/>
        <v>Gronkiewicz</v>
      </c>
      <c r="D1382" s="78" t="str">
        <f t="shared" si="89"/>
        <v>gronkle</v>
      </c>
      <c r="E1382" s="8">
        <v>39448</v>
      </c>
      <c r="F1382" s="9" t="s">
        <v>67</v>
      </c>
      <c r="G1382" s="9" t="s">
        <v>95</v>
      </c>
      <c r="H1382" s="26" t="s">
        <v>37</v>
      </c>
      <c r="I1382" s="9" t="s">
        <v>38</v>
      </c>
      <c r="J1382" s="26" t="s">
        <v>39</v>
      </c>
      <c r="K1382" s="9" t="s">
        <v>45</v>
      </c>
      <c r="L1382" s="9" t="s">
        <v>2666</v>
      </c>
      <c r="M1382" s="9">
        <v>29</v>
      </c>
      <c r="N1382" s="26"/>
      <c r="O1382" s="32" t="str">
        <f t="shared" si="90"/>
        <v/>
      </c>
      <c r="P1382" s="9">
        <v>473137</v>
      </c>
      <c r="Q1382" s="9">
        <v>3508</v>
      </c>
      <c r="S1382" s="9">
        <v>0</v>
      </c>
      <c r="T1382" s="12">
        <v>0</v>
      </c>
      <c r="U1382" s="32">
        <v>0</v>
      </c>
      <c r="V1382">
        <f t="shared" si="0"/>
        <v>2008</v>
      </c>
      <c r="W1382">
        <f t="shared" si="1"/>
        <v>1</v>
      </c>
      <c r="X1382">
        <f t="shared" si="2"/>
        <v>1</v>
      </c>
      <c r="AJ1382" s="13"/>
      <c r="AK1382" s="14"/>
      <c r="AP1382" s="13"/>
      <c r="AQ1382" s="14"/>
      <c r="AT1382" t="e">
        <f>VLOOKUP(A1382,'Repeat TJ List'!A:A,1,FALSE)</f>
        <v>#N/A</v>
      </c>
    </row>
    <row r="1383" spans="1:46" ht="13">
      <c r="A1383" s="7" t="s">
        <v>2667</v>
      </c>
      <c r="B1383" s="78" t="str">
        <f t="shared" si="87"/>
        <v>Tommy</v>
      </c>
      <c r="C1383" s="78" t="str">
        <f t="shared" si="88"/>
        <v>Hottovy</v>
      </c>
      <c r="D1383" s="78" t="str">
        <f t="shared" si="89"/>
        <v>hottoto</v>
      </c>
      <c r="E1383" s="8">
        <v>39448</v>
      </c>
      <c r="F1383" s="9" t="s">
        <v>67</v>
      </c>
      <c r="G1383" s="9" t="s">
        <v>84</v>
      </c>
      <c r="H1383" s="26" t="s">
        <v>37</v>
      </c>
      <c r="I1383" s="9" t="s">
        <v>53</v>
      </c>
      <c r="J1383" s="26" t="s">
        <v>39</v>
      </c>
      <c r="K1383" s="9" t="s">
        <v>553</v>
      </c>
      <c r="L1383" s="9" t="s">
        <v>208</v>
      </c>
      <c r="M1383" s="9">
        <v>26</v>
      </c>
      <c r="N1383" s="11">
        <v>40000</v>
      </c>
      <c r="O1383" s="32">
        <f t="shared" si="90"/>
        <v>18</v>
      </c>
      <c r="P1383" s="9">
        <v>459415</v>
      </c>
      <c r="Q1383" s="9">
        <v>7542</v>
      </c>
      <c r="S1383" s="9">
        <v>17</v>
      </c>
      <c r="T1383" s="12">
        <v>13.333</v>
      </c>
      <c r="U1383" s="32">
        <v>0</v>
      </c>
      <c r="V1383">
        <f t="shared" si="0"/>
        <v>2008</v>
      </c>
      <c r="W1383">
        <f t="shared" si="1"/>
        <v>1</v>
      </c>
      <c r="X1383">
        <f t="shared" si="2"/>
        <v>1</v>
      </c>
      <c r="AJ1383" s="13"/>
      <c r="AK1383" s="14"/>
      <c r="AP1383" s="13"/>
      <c r="AQ1383" s="14"/>
      <c r="AT1383" t="e">
        <f>VLOOKUP(A1383,'Repeat TJ List'!A:A,1,FALSE)</f>
        <v>#N/A</v>
      </c>
    </row>
    <row r="1384" spans="1:46" ht="13">
      <c r="A1384" s="7" t="s">
        <v>2668</v>
      </c>
      <c r="B1384" s="78" t="str">
        <f t="shared" si="87"/>
        <v>Travis</v>
      </c>
      <c r="C1384" s="78" t="str">
        <f t="shared" si="88"/>
        <v>Webb</v>
      </c>
      <c r="D1384" s="78" t="str">
        <f t="shared" si="89"/>
        <v>webbtr</v>
      </c>
      <c r="E1384" s="8">
        <v>39448</v>
      </c>
      <c r="F1384" s="9" t="s">
        <v>187</v>
      </c>
      <c r="G1384" s="9" t="s">
        <v>115</v>
      </c>
      <c r="H1384" s="26" t="s">
        <v>37</v>
      </c>
      <c r="I1384" s="9" t="s">
        <v>53</v>
      </c>
      <c r="J1384" s="26" t="s">
        <v>39</v>
      </c>
      <c r="K1384" s="9" t="s">
        <v>74</v>
      </c>
      <c r="L1384" s="9" t="s">
        <v>1987</v>
      </c>
      <c r="M1384" s="9">
        <v>23</v>
      </c>
      <c r="N1384" s="11">
        <v>39913</v>
      </c>
      <c r="O1384" s="32">
        <f t="shared" si="90"/>
        <v>15</v>
      </c>
      <c r="P1384" s="9">
        <v>453365</v>
      </c>
      <c r="Q1384" s="9" t="s">
        <v>2669</v>
      </c>
      <c r="S1384" s="9">
        <v>0</v>
      </c>
      <c r="T1384" s="12">
        <v>0</v>
      </c>
      <c r="U1384" s="32">
        <v>0</v>
      </c>
      <c r="V1384">
        <f t="shared" si="0"/>
        <v>2008</v>
      </c>
      <c r="W1384">
        <f t="shared" si="1"/>
        <v>1</v>
      </c>
      <c r="X1384">
        <f t="shared" si="2"/>
        <v>1</v>
      </c>
      <c r="AJ1384" s="13"/>
      <c r="AK1384" s="14"/>
      <c r="AP1384" s="13"/>
      <c r="AQ1384" s="14"/>
      <c r="AT1384" t="e">
        <f>VLOOKUP(A1384,'Repeat TJ List'!A:A,1,FALSE)</f>
        <v>#N/A</v>
      </c>
    </row>
    <row r="1385" spans="1:46" ht="13">
      <c r="A1385" s="7" t="s">
        <v>2670</v>
      </c>
      <c r="B1385" s="78" t="str">
        <f t="shared" si="87"/>
        <v>Cody</v>
      </c>
      <c r="C1385" s="78" t="str">
        <f t="shared" si="88"/>
        <v>Allen</v>
      </c>
      <c r="D1385" s="78" t="str">
        <f t="shared" si="89"/>
        <v>allenco</v>
      </c>
      <c r="E1385" s="8">
        <v>39448</v>
      </c>
      <c r="F1385" s="9" t="s">
        <v>234</v>
      </c>
      <c r="G1385" s="9" t="s">
        <v>63</v>
      </c>
      <c r="H1385" s="9" t="s">
        <v>37</v>
      </c>
      <c r="I1385" s="9" t="s">
        <v>38</v>
      </c>
      <c r="J1385" s="9" t="s">
        <v>39</v>
      </c>
      <c r="K1385" s="9" t="s">
        <v>58</v>
      </c>
      <c r="L1385" s="9" t="s">
        <v>2671</v>
      </c>
      <c r="M1385" s="9">
        <v>19</v>
      </c>
      <c r="N1385" s="11">
        <v>40712</v>
      </c>
      <c r="O1385" s="32">
        <f t="shared" si="90"/>
        <v>42</v>
      </c>
      <c r="P1385" s="9">
        <v>592102</v>
      </c>
      <c r="Q1385" s="9">
        <v>12183</v>
      </c>
      <c r="S1385" s="9">
        <v>386</v>
      </c>
      <c r="T1385" s="12">
        <v>373.66699999999997</v>
      </c>
      <c r="U1385" s="32">
        <v>1</v>
      </c>
      <c r="V1385">
        <f t="shared" si="0"/>
        <v>2008</v>
      </c>
      <c r="W1385">
        <f t="shared" si="1"/>
        <v>1</v>
      </c>
      <c r="X1385">
        <f t="shared" si="2"/>
        <v>1</v>
      </c>
      <c r="AJ1385" s="13"/>
      <c r="AK1385" s="14"/>
      <c r="AP1385" s="13"/>
      <c r="AQ1385" s="14"/>
      <c r="AT1385" t="e">
        <f>VLOOKUP(A1385,'Repeat TJ List'!A:A,1,FALSE)</f>
        <v>#N/A</v>
      </c>
    </row>
    <row r="1386" spans="1:46" ht="13">
      <c r="A1386" s="7" t="s">
        <v>2672</v>
      </c>
      <c r="B1386" s="78" t="str">
        <f t="shared" si="87"/>
        <v>Kevin</v>
      </c>
      <c r="C1386" s="78" t="str">
        <f t="shared" si="88"/>
        <v>Chapman</v>
      </c>
      <c r="D1386" s="78" t="str">
        <f t="shared" si="89"/>
        <v>chapmke</v>
      </c>
      <c r="E1386" s="8">
        <v>39448</v>
      </c>
      <c r="F1386" s="9" t="s">
        <v>329</v>
      </c>
      <c r="G1386" s="9" t="s">
        <v>63</v>
      </c>
      <c r="H1386" s="26" t="s">
        <v>37</v>
      </c>
      <c r="I1386" s="9" t="s">
        <v>53</v>
      </c>
      <c r="J1386" s="26" t="s">
        <v>39</v>
      </c>
      <c r="K1386" s="9" t="s">
        <v>58</v>
      </c>
      <c r="L1386" s="9" t="s">
        <v>58</v>
      </c>
      <c r="M1386" s="9">
        <v>20</v>
      </c>
      <c r="N1386" s="11">
        <v>40374</v>
      </c>
      <c r="O1386" s="32">
        <f t="shared" si="90"/>
        <v>30</v>
      </c>
      <c r="P1386" s="9">
        <v>502087</v>
      </c>
      <c r="Q1386" s="9">
        <v>11240</v>
      </c>
      <c r="S1386" s="9">
        <v>58</v>
      </c>
      <c r="T1386" s="12">
        <v>55</v>
      </c>
      <c r="U1386" s="32">
        <v>1</v>
      </c>
      <c r="V1386">
        <f t="shared" si="0"/>
        <v>2008</v>
      </c>
      <c r="W1386">
        <f t="shared" si="1"/>
        <v>1</v>
      </c>
      <c r="X1386">
        <f t="shared" si="2"/>
        <v>1</v>
      </c>
      <c r="AJ1386" s="13"/>
      <c r="AK1386" s="14"/>
      <c r="AP1386" s="13"/>
      <c r="AQ1386" s="14"/>
      <c r="AT1386" t="e">
        <f>VLOOKUP(A1386,'Repeat TJ List'!A:A,1,FALSE)</f>
        <v>#N/A</v>
      </c>
    </row>
    <row r="1387" spans="1:46" ht="13">
      <c r="A1387" s="7" t="s">
        <v>2673</v>
      </c>
      <c r="B1387" s="78" t="str">
        <f t="shared" si="87"/>
        <v>Tyler</v>
      </c>
      <c r="C1387" s="78" t="str">
        <f t="shared" si="88"/>
        <v>Webb</v>
      </c>
      <c r="D1387" s="78" t="str">
        <f t="shared" si="89"/>
        <v>webbty</v>
      </c>
      <c r="E1387" s="8">
        <v>39448</v>
      </c>
      <c r="F1387" s="9" t="s">
        <v>107</v>
      </c>
      <c r="G1387" s="9" t="s">
        <v>158</v>
      </c>
      <c r="H1387" s="9" t="s">
        <v>37</v>
      </c>
      <c r="I1387" s="9" t="s">
        <v>53</v>
      </c>
      <c r="J1387" s="9" t="s">
        <v>39</v>
      </c>
      <c r="K1387" s="9" t="s">
        <v>302</v>
      </c>
      <c r="L1387" s="9" t="s">
        <v>415</v>
      </c>
      <c r="M1387" s="9">
        <v>17</v>
      </c>
      <c r="N1387" s="11">
        <v>41442</v>
      </c>
      <c r="O1387" s="32">
        <f t="shared" si="90"/>
        <v>66</v>
      </c>
      <c r="P1387" s="9">
        <v>643778</v>
      </c>
      <c r="Q1387" s="9">
        <v>14974</v>
      </c>
      <c r="S1387" s="9">
        <v>9</v>
      </c>
      <c r="T1387" s="12">
        <v>8</v>
      </c>
      <c r="U1387" s="9">
        <v>1</v>
      </c>
      <c r="V1387">
        <f t="shared" si="0"/>
        <v>2008</v>
      </c>
      <c r="W1387">
        <f t="shared" si="1"/>
        <v>1</v>
      </c>
      <c r="X1387">
        <f t="shared" si="2"/>
        <v>1</v>
      </c>
      <c r="AJ1387" s="13"/>
      <c r="AK1387" s="14"/>
      <c r="AP1387" s="13"/>
      <c r="AQ1387" s="14"/>
      <c r="AT1387" t="e">
        <f>VLOOKUP(A1387,'Repeat TJ List'!A:A,1,FALSE)</f>
        <v>#N/A</v>
      </c>
    </row>
    <row r="1388" spans="1:46" ht="13">
      <c r="A1388" s="7" t="s">
        <v>2674</v>
      </c>
      <c r="B1388" s="78" t="str">
        <f t="shared" si="87"/>
        <v>Colby</v>
      </c>
      <c r="C1388" s="78" t="str">
        <f t="shared" si="88"/>
        <v>Shreve</v>
      </c>
      <c r="D1388" s="78" t="str">
        <f t="shared" si="89"/>
        <v>shrevco</v>
      </c>
      <c r="E1388" s="8">
        <v>39448</v>
      </c>
      <c r="F1388" s="9" t="s">
        <v>124</v>
      </c>
      <c r="G1388" s="9" t="s">
        <v>63</v>
      </c>
      <c r="H1388" s="26" t="s">
        <v>37</v>
      </c>
      <c r="I1388" s="9" t="s">
        <v>38</v>
      </c>
      <c r="J1388" s="26" t="s">
        <v>39</v>
      </c>
      <c r="K1388" s="9" t="s">
        <v>173</v>
      </c>
      <c r="L1388" s="9" t="s">
        <v>1262</v>
      </c>
      <c r="M1388" s="9">
        <v>20</v>
      </c>
      <c r="N1388" s="11">
        <v>40294</v>
      </c>
      <c r="O1388" s="32">
        <f t="shared" si="90"/>
        <v>28</v>
      </c>
      <c r="P1388" s="9">
        <v>519283</v>
      </c>
      <c r="Q1388" s="9" t="s">
        <v>2675</v>
      </c>
      <c r="S1388" s="9">
        <v>0</v>
      </c>
      <c r="T1388" s="12">
        <v>0</v>
      </c>
      <c r="U1388" s="32">
        <v>0</v>
      </c>
      <c r="V1388">
        <f t="shared" si="0"/>
        <v>2008</v>
      </c>
      <c r="W1388">
        <f t="shared" si="1"/>
        <v>1</v>
      </c>
      <c r="X1388">
        <f t="shared" si="2"/>
        <v>1</v>
      </c>
      <c r="AJ1388" s="13"/>
      <c r="AK1388" s="14"/>
      <c r="AP1388" s="13"/>
      <c r="AQ1388" s="14"/>
      <c r="AT1388" t="e">
        <f>VLOOKUP(A1388,'Repeat TJ List'!A:A,1,FALSE)</f>
        <v>#N/A</v>
      </c>
    </row>
    <row r="1389" spans="1:46" ht="13">
      <c r="A1389" s="7" t="s">
        <v>2676</v>
      </c>
      <c r="B1389" s="78" t="str">
        <f t="shared" si="87"/>
        <v>John</v>
      </c>
      <c r="C1389" s="78" t="str">
        <f t="shared" si="88"/>
        <v>Hussey</v>
      </c>
      <c r="D1389" s="78" t="str">
        <f t="shared" si="89"/>
        <v>hussejo</v>
      </c>
      <c r="E1389" s="8">
        <v>39448</v>
      </c>
      <c r="F1389" s="9" t="s">
        <v>48</v>
      </c>
      <c r="G1389" s="9" t="s">
        <v>115</v>
      </c>
      <c r="H1389" s="26" t="s">
        <v>37</v>
      </c>
      <c r="I1389" s="9" t="s">
        <v>38</v>
      </c>
      <c r="J1389" s="32" t="s">
        <v>169</v>
      </c>
      <c r="K1389" s="26"/>
      <c r="L1389" s="26"/>
      <c r="M1389" s="9">
        <v>21</v>
      </c>
      <c r="N1389" s="11">
        <v>40280</v>
      </c>
      <c r="O1389" s="32">
        <f t="shared" si="90"/>
        <v>27</v>
      </c>
      <c r="P1389" s="9">
        <v>444485</v>
      </c>
      <c r="Q1389" s="9" t="s">
        <v>2677</v>
      </c>
      <c r="S1389" s="9">
        <v>0</v>
      </c>
      <c r="T1389" s="12">
        <v>0</v>
      </c>
      <c r="U1389" s="32">
        <v>0</v>
      </c>
      <c r="V1389">
        <f t="shared" si="0"/>
        <v>2008</v>
      </c>
      <c r="W1389">
        <f t="shared" si="1"/>
        <v>1</v>
      </c>
      <c r="X1389">
        <f t="shared" si="2"/>
        <v>1</v>
      </c>
      <c r="AJ1389" s="13"/>
      <c r="AK1389" s="14"/>
      <c r="AP1389" s="13"/>
      <c r="AQ1389" s="14"/>
      <c r="AT1389" t="e">
        <f>VLOOKUP(A1389,'Repeat TJ List'!A:A,1,FALSE)</f>
        <v>#N/A</v>
      </c>
    </row>
    <row r="1390" spans="1:46" ht="13">
      <c r="A1390" s="7" t="s">
        <v>2678</v>
      </c>
      <c r="B1390" s="78" t="str">
        <f t="shared" si="87"/>
        <v>Dustin</v>
      </c>
      <c r="C1390" s="78" t="str">
        <f t="shared" si="88"/>
        <v>Ackley</v>
      </c>
      <c r="D1390" s="78" t="str">
        <f t="shared" si="89"/>
        <v>ackledu</v>
      </c>
      <c r="E1390" s="8">
        <v>39448</v>
      </c>
      <c r="F1390" s="9" t="s">
        <v>100</v>
      </c>
      <c r="G1390" s="9" t="s">
        <v>63</v>
      </c>
      <c r="H1390" s="9" t="s">
        <v>131</v>
      </c>
      <c r="I1390" s="9" t="s">
        <v>38</v>
      </c>
      <c r="J1390" s="26" t="s">
        <v>39</v>
      </c>
      <c r="K1390" s="9" t="s">
        <v>152</v>
      </c>
      <c r="L1390" s="9" t="s">
        <v>152</v>
      </c>
      <c r="M1390" s="9">
        <v>20</v>
      </c>
      <c r="N1390" s="11">
        <v>40276</v>
      </c>
      <c r="O1390" s="32">
        <f t="shared" si="90"/>
        <v>27</v>
      </c>
      <c r="P1390" s="9">
        <v>554429</v>
      </c>
      <c r="Q1390" s="9">
        <v>10099</v>
      </c>
      <c r="S1390" s="9">
        <v>635</v>
      </c>
      <c r="T1390" s="12">
        <v>2347</v>
      </c>
      <c r="U1390" s="32">
        <v>1</v>
      </c>
      <c r="V1390">
        <f t="shared" si="0"/>
        <v>2008</v>
      </c>
      <c r="W1390">
        <f t="shared" si="1"/>
        <v>1</v>
      </c>
      <c r="X1390">
        <f t="shared" si="2"/>
        <v>1</v>
      </c>
      <c r="AJ1390" s="13"/>
      <c r="AK1390" s="14"/>
      <c r="AP1390" s="13"/>
      <c r="AQ1390" s="14"/>
      <c r="AT1390" t="e">
        <f>VLOOKUP(A1390,'Repeat TJ List'!A:A,1,FALSE)</f>
        <v>#N/A</v>
      </c>
    </row>
    <row r="1391" spans="1:46" ht="13">
      <c r="A1391" s="7" t="s">
        <v>2679</v>
      </c>
      <c r="B1391" s="78" t="str">
        <f t="shared" si="87"/>
        <v>Mark</v>
      </c>
      <c r="C1391" s="78" t="str">
        <f t="shared" si="88"/>
        <v>Minicozzi</v>
      </c>
      <c r="D1391" s="78" t="str">
        <f t="shared" si="89"/>
        <v>minicma</v>
      </c>
      <c r="E1391" s="8">
        <v>39448</v>
      </c>
      <c r="F1391" s="9" t="s">
        <v>78</v>
      </c>
      <c r="G1391" s="9" t="s">
        <v>84</v>
      </c>
      <c r="H1391" s="9" t="s">
        <v>736</v>
      </c>
      <c r="I1391" s="9" t="s">
        <v>38</v>
      </c>
      <c r="J1391" s="9" t="s">
        <v>39</v>
      </c>
      <c r="K1391" s="9" t="s">
        <v>110</v>
      </c>
      <c r="L1391" s="9" t="s">
        <v>279</v>
      </c>
      <c r="M1391" s="9">
        <v>25</v>
      </c>
      <c r="N1391" s="11">
        <v>41061</v>
      </c>
      <c r="O1391" s="32">
        <f t="shared" si="90"/>
        <v>53</v>
      </c>
      <c r="P1391" s="9">
        <v>489126</v>
      </c>
      <c r="Q1391" s="9" t="s">
        <v>2680</v>
      </c>
      <c r="S1391" s="9">
        <v>0</v>
      </c>
      <c r="T1391" s="12">
        <v>0</v>
      </c>
      <c r="U1391" s="9">
        <v>0</v>
      </c>
      <c r="V1391">
        <f t="shared" si="0"/>
        <v>2008</v>
      </c>
      <c r="W1391">
        <f t="shared" si="1"/>
        <v>1</v>
      </c>
      <c r="X1391">
        <f t="shared" si="2"/>
        <v>1</v>
      </c>
      <c r="AJ1391" s="13"/>
      <c r="AK1391" s="14"/>
      <c r="AP1391" s="13"/>
      <c r="AQ1391" s="14"/>
      <c r="AT1391" t="e">
        <f>VLOOKUP(A1391,'Repeat TJ List'!A:A,1,FALSE)</f>
        <v>#N/A</v>
      </c>
    </row>
    <row r="1392" spans="1:46" ht="13">
      <c r="A1392" s="7" t="s">
        <v>2681</v>
      </c>
      <c r="B1392" s="78" t="str">
        <f t="shared" si="87"/>
        <v>Hak-Ju</v>
      </c>
      <c r="C1392" s="78" t="str">
        <f t="shared" si="88"/>
        <v>Lee</v>
      </c>
      <c r="D1392" s="78" t="str">
        <f t="shared" si="89"/>
        <v>leeha</v>
      </c>
      <c r="E1392" s="8">
        <v>39448</v>
      </c>
      <c r="F1392" s="9" t="s">
        <v>257</v>
      </c>
      <c r="G1392" s="9" t="s">
        <v>158</v>
      </c>
      <c r="H1392" s="32" t="s">
        <v>274</v>
      </c>
      <c r="I1392" s="9" t="s">
        <v>38</v>
      </c>
      <c r="J1392" s="9" t="s">
        <v>964</v>
      </c>
      <c r="K1392" s="26"/>
      <c r="L1392" s="26"/>
      <c r="M1392" s="9">
        <v>17</v>
      </c>
      <c r="N1392" s="11">
        <v>39984</v>
      </c>
      <c r="O1392" s="32">
        <f t="shared" si="90"/>
        <v>18</v>
      </c>
      <c r="P1392" s="9">
        <v>573349</v>
      </c>
      <c r="Q1392" s="9" t="s">
        <v>2682</v>
      </c>
      <c r="S1392" s="9">
        <v>0</v>
      </c>
      <c r="T1392" s="12">
        <v>0</v>
      </c>
      <c r="U1392" s="32">
        <v>1</v>
      </c>
      <c r="V1392">
        <f t="shared" si="0"/>
        <v>2008</v>
      </c>
      <c r="W1392">
        <f t="shared" si="1"/>
        <v>1</v>
      </c>
      <c r="X1392">
        <f t="shared" si="2"/>
        <v>1</v>
      </c>
      <c r="AJ1392" s="13"/>
      <c r="AK1392" s="14"/>
      <c r="AP1392" s="13"/>
      <c r="AQ1392" s="14"/>
      <c r="AT1392" t="e">
        <f>VLOOKUP(A1392,'Repeat TJ List'!A:A,1,FALSE)</f>
        <v>#N/A</v>
      </c>
    </row>
    <row r="1393" spans="1:46" ht="13">
      <c r="A1393" s="7" t="s">
        <v>2683</v>
      </c>
      <c r="B1393" s="78" t="str">
        <f t="shared" si="87"/>
        <v>Greg</v>
      </c>
      <c r="C1393" s="78" t="str">
        <f t="shared" si="88"/>
        <v>Wilborn</v>
      </c>
      <c r="D1393" s="78" t="str">
        <f t="shared" si="89"/>
        <v>wilbogr</v>
      </c>
      <c r="E1393" s="8">
        <v>39417</v>
      </c>
      <c r="F1393" s="9" t="s">
        <v>306</v>
      </c>
      <c r="G1393" s="9" t="s">
        <v>63</v>
      </c>
      <c r="H1393" s="9" t="s">
        <v>37</v>
      </c>
      <c r="I1393" s="9" t="s">
        <v>53</v>
      </c>
      <c r="J1393" s="9" t="s">
        <v>39</v>
      </c>
      <c r="K1393" s="9" t="s">
        <v>1389</v>
      </c>
      <c r="L1393" s="9" t="s">
        <v>575</v>
      </c>
      <c r="M1393" s="9">
        <v>20</v>
      </c>
      <c r="N1393" s="11">
        <v>39989</v>
      </c>
      <c r="O1393" s="32">
        <f t="shared" si="90"/>
        <v>19</v>
      </c>
      <c r="P1393" s="9">
        <v>572261</v>
      </c>
      <c r="Q1393" s="9" t="s">
        <v>2684</v>
      </c>
      <c r="S1393" s="9">
        <v>0</v>
      </c>
      <c r="T1393" s="12">
        <v>0</v>
      </c>
      <c r="U1393" s="32">
        <v>0</v>
      </c>
      <c r="V1393">
        <f t="shared" si="0"/>
        <v>2007</v>
      </c>
      <c r="W1393">
        <f t="shared" si="1"/>
        <v>12</v>
      </c>
      <c r="X1393">
        <f t="shared" si="2"/>
        <v>1</v>
      </c>
      <c r="AJ1393" s="13"/>
      <c r="AK1393" s="14"/>
      <c r="AP1393" s="13"/>
      <c r="AQ1393" s="14"/>
      <c r="AT1393" t="e">
        <f>VLOOKUP(A1393,'Repeat TJ List'!A:A,1,FALSE)</f>
        <v>#N/A</v>
      </c>
    </row>
    <row r="1394" spans="1:46" ht="13">
      <c r="A1394" s="7" t="s">
        <v>2685</v>
      </c>
      <c r="B1394" s="78" t="str">
        <f t="shared" si="87"/>
        <v>Casey</v>
      </c>
      <c r="C1394" s="78" t="str">
        <f t="shared" si="88"/>
        <v>Crosby</v>
      </c>
      <c r="D1394" s="78" t="str">
        <f t="shared" si="89"/>
        <v>crosbca</v>
      </c>
      <c r="E1394" s="8">
        <v>39413</v>
      </c>
      <c r="F1394" s="9" t="s">
        <v>87</v>
      </c>
      <c r="G1394" s="9" t="s">
        <v>158</v>
      </c>
      <c r="H1394" s="26" t="s">
        <v>37</v>
      </c>
      <c r="I1394" s="9" t="s">
        <v>53</v>
      </c>
      <c r="J1394" s="26" t="s">
        <v>39</v>
      </c>
      <c r="K1394" s="9" t="s">
        <v>141</v>
      </c>
      <c r="L1394" s="9"/>
      <c r="M1394" s="9">
        <v>18</v>
      </c>
      <c r="N1394" s="11">
        <v>39675</v>
      </c>
      <c r="O1394" s="32">
        <f t="shared" si="90"/>
        <v>9</v>
      </c>
      <c r="P1394" s="9">
        <v>518582</v>
      </c>
      <c r="Q1394" s="9">
        <v>5261</v>
      </c>
      <c r="S1394" s="9">
        <v>3</v>
      </c>
      <c r="T1394" s="12">
        <v>12.333</v>
      </c>
      <c r="U1394" s="32">
        <v>0</v>
      </c>
      <c r="V1394">
        <f t="shared" si="0"/>
        <v>2007</v>
      </c>
      <c r="W1394">
        <f t="shared" si="1"/>
        <v>11</v>
      </c>
      <c r="X1394">
        <f t="shared" si="2"/>
        <v>27</v>
      </c>
      <c r="AJ1394" s="13"/>
      <c r="AK1394" s="14"/>
      <c r="AP1394" s="13"/>
      <c r="AQ1394" s="14"/>
      <c r="AT1394" t="e">
        <f>VLOOKUP(A1394,'Repeat TJ List'!A:A,1,FALSE)</f>
        <v>#N/A</v>
      </c>
    </row>
    <row r="1395" spans="1:46" ht="13">
      <c r="A1395" s="7" t="s">
        <v>2686</v>
      </c>
      <c r="B1395" s="78" t="str">
        <f t="shared" si="87"/>
        <v>Samuel</v>
      </c>
      <c r="C1395" s="78" t="str">
        <f t="shared" si="88"/>
        <v>Deduno</v>
      </c>
      <c r="D1395" s="78" t="str">
        <f t="shared" si="89"/>
        <v>dedunsa</v>
      </c>
      <c r="E1395" s="8">
        <v>39409</v>
      </c>
      <c r="F1395" s="9" t="s">
        <v>44</v>
      </c>
      <c r="G1395" s="9" t="s">
        <v>84</v>
      </c>
      <c r="H1395" s="26" t="s">
        <v>37</v>
      </c>
      <c r="I1395" s="9" t="s">
        <v>38</v>
      </c>
      <c r="J1395" s="32" t="s">
        <v>108</v>
      </c>
      <c r="K1395" s="26"/>
      <c r="L1395" s="26"/>
      <c r="M1395" s="9">
        <v>23</v>
      </c>
      <c r="N1395" s="11">
        <v>39913</v>
      </c>
      <c r="O1395" s="32">
        <f t="shared" si="90"/>
        <v>17</v>
      </c>
      <c r="P1395" s="9">
        <v>465679</v>
      </c>
      <c r="Q1395" s="9">
        <v>5285</v>
      </c>
      <c r="S1395" s="9">
        <v>83</v>
      </c>
      <c r="T1395" s="12">
        <v>314.33300000000003</v>
      </c>
      <c r="U1395" s="9">
        <v>0</v>
      </c>
      <c r="V1395">
        <f t="shared" si="0"/>
        <v>2007</v>
      </c>
      <c r="W1395">
        <f t="shared" si="1"/>
        <v>11</v>
      </c>
      <c r="X1395">
        <f t="shared" si="2"/>
        <v>23</v>
      </c>
      <c r="AJ1395" s="13"/>
      <c r="AK1395" s="14"/>
      <c r="AP1395" s="13"/>
      <c r="AQ1395" s="14"/>
      <c r="AT1395" t="e">
        <f>VLOOKUP(A1395,'Repeat TJ List'!A:A,1,FALSE)</f>
        <v>#N/A</v>
      </c>
    </row>
    <row r="1396" spans="1:46" ht="13">
      <c r="A1396" s="7" t="s">
        <v>2687</v>
      </c>
      <c r="B1396" s="78" t="str">
        <f t="shared" si="87"/>
        <v>Jake</v>
      </c>
      <c r="C1396" s="78" t="str">
        <f t="shared" si="88"/>
        <v>Brigham</v>
      </c>
      <c r="D1396" s="78" t="str">
        <f t="shared" si="89"/>
        <v>brighja</v>
      </c>
      <c r="E1396" s="8">
        <v>39400</v>
      </c>
      <c r="F1396" s="9" t="s">
        <v>211</v>
      </c>
      <c r="G1396" s="9" t="s">
        <v>165</v>
      </c>
      <c r="H1396" s="26" t="s">
        <v>37</v>
      </c>
      <c r="I1396" s="9" t="s">
        <v>38</v>
      </c>
      <c r="J1396" s="26" t="s">
        <v>39</v>
      </c>
      <c r="K1396" s="9" t="s">
        <v>58</v>
      </c>
      <c r="L1396" s="9"/>
      <c r="M1396" s="9">
        <v>19</v>
      </c>
      <c r="N1396" s="11">
        <v>39914</v>
      </c>
      <c r="O1396" s="32">
        <f t="shared" si="90"/>
        <v>17</v>
      </c>
      <c r="P1396" s="9">
        <v>502010</v>
      </c>
      <c r="Q1396" s="9">
        <v>2851</v>
      </c>
      <c r="S1396" s="9">
        <v>12</v>
      </c>
      <c r="T1396" s="12">
        <v>16.667000000000002</v>
      </c>
      <c r="U1396" s="9">
        <v>0</v>
      </c>
      <c r="V1396">
        <f t="shared" si="0"/>
        <v>2007</v>
      </c>
      <c r="W1396">
        <f t="shared" si="1"/>
        <v>11</v>
      </c>
      <c r="X1396">
        <f t="shared" si="2"/>
        <v>14</v>
      </c>
      <c r="AJ1396" s="13"/>
      <c r="AK1396" s="14"/>
      <c r="AP1396" s="13"/>
      <c r="AQ1396" s="14"/>
      <c r="AT1396" t="e">
        <f>VLOOKUP(A1396,'Repeat TJ List'!A:A,1,FALSE)</f>
        <v>#N/A</v>
      </c>
    </row>
    <row r="1397" spans="1:46" ht="13">
      <c r="A1397" s="7" t="s">
        <v>2688</v>
      </c>
      <c r="B1397" s="78" t="str">
        <f t="shared" si="87"/>
        <v>Danys</v>
      </c>
      <c r="C1397" s="78" t="str">
        <f t="shared" si="88"/>
        <v>Baez</v>
      </c>
      <c r="D1397" s="78" t="str">
        <f t="shared" si="89"/>
        <v>baezda</v>
      </c>
      <c r="E1397" s="8">
        <v>39381</v>
      </c>
      <c r="F1397" s="9" t="s">
        <v>52</v>
      </c>
      <c r="G1397" s="9" t="s">
        <v>36</v>
      </c>
      <c r="H1397" s="26" t="s">
        <v>37</v>
      </c>
      <c r="I1397" s="9" t="s">
        <v>38</v>
      </c>
      <c r="J1397" s="32" t="s">
        <v>817</v>
      </c>
      <c r="K1397" s="26"/>
      <c r="L1397" s="26"/>
      <c r="M1397" s="9">
        <v>29</v>
      </c>
      <c r="N1397" s="11">
        <v>39911</v>
      </c>
      <c r="O1397" s="32">
        <f t="shared" si="90"/>
        <v>17</v>
      </c>
      <c r="P1397" s="9">
        <v>276056</v>
      </c>
      <c r="Q1397" s="9">
        <v>367</v>
      </c>
      <c r="R1397" s="7" t="s">
        <v>139</v>
      </c>
      <c r="S1397" s="9">
        <v>139</v>
      </c>
      <c r="T1397" s="40">
        <v>155.33299999999997</v>
      </c>
      <c r="U1397" s="32">
        <v>0</v>
      </c>
      <c r="V1397">
        <f t="shared" si="0"/>
        <v>2007</v>
      </c>
      <c r="W1397">
        <f t="shared" si="1"/>
        <v>10</v>
      </c>
      <c r="X1397">
        <f t="shared" si="2"/>
        <v>26</v>
      </c>
      <c r="AJ1397" s="13"/>
      <c r="AK1397" s="14"/>
      <c r="AP1397" s="13"/>
      <c r="AQ1397" s="14"/>
      <c r="AT1397" t="e">
        <f>VLOOKUP(A1397,'Repeat TJ List'!A:A,1,FALSE)</f>
        <v>#N/A</v>
      </c>
    </row>
    <row r="1398" spans="1:46" ht="13">
      <c r="A1398" s="7" t="s">
        <v>2689</v>
      </c>
      <c r="B1398" s="78" t="str">
        <f t="shared" si="87"/>
        <v>Nick</v>
      </c>
      <c r="C1398" s="78" t="str">
        <f t="shared" si="88"/>
        <v>Schmidt</v>
      </c>
      <c r="D1398" s="78" t="str">
        <f t="shared" si="89"/>
        <v>schmini</v>
      </c>
      <c r="E1398" s="8">
        <v>39362</v>
      </c>
      <c r="F1398" s="9" t="s">
        <v>48</v>
      </c>
      <c r="G1398" s="9" t="s">
        <v>115</v>
      </c>
      <c r="H1398" s="26" t="s">
        <v>37</v>
      </c>
      <c r="I1398" s="9" t="s">
        <v>53</v>
      </c>
      <c r="J1398" s="26" t="s">
        <v>39</v>
      </c>
      <c r="K1398" s="9" t="s">
        <v>553</v>
      </c>
      <c r="L1398" s="9" t="s">
        <v>689</v>
      </c>
      <c r="M1398" s="9">
        <v>21</v>
      </c>
      <c r="N1398" s="11">
        <v>39913</v>
      </c>
      <c r="O1398" s="32">
        <f t="shared" si="90"/>
        <v>18</v>
      </c>
      <c r="P1398" s="9">
        <v>519260</v>
      </c>
      <c r="Q1398" s="9" t="s">
        <v>2690</v>
      </c>
      <c r="S1398" s="9">
        <v>0</v>
      </c>
      <c r="T1398" s="12">
        <v>0</v>
      </c>
      <c r="U1398" s="32">
        <v>0</v>
      </c>
      <c r="V1398">
        <f t="shared" si="0"/>
        <v>2007</v>
      </c>
      <c r="W1398">
        <f t="shared" si="1"/>
        <v>10</v>
      </c>
      <c r="X1398">
        <f t="shared" si="2"/>
        <v>7</v>
      </c>
      <c r="AJ1398" s="13"/>
      <c r="AK1398" s="14"/>
      <c r="AP1398" s="13"/>
      <c r="AQ1398" s="14"/>
      <c r="AT1398" t="e">
        <f>VLOOKUP(A1398,'Repeat TJ List'!A:A,1,FALSE)</f>
        <v>#N/A</v>
      </c>
    </row>
    <row r="1399" spans="1:46" ht="13">
      <c r="A1399" s="7" t="s">
        <v>2691</v>
      </c>
      <c r="B1399" s="78" t="str">
        <f t="shared" si="87"/>
        <v>Shin-Soo</v>
      </c>
      <c r="C1399" s="78" t="str">
        <f t="shared" si="88"/>
        <v>Choo</v>
      </c>
      <c r="D1399" s="78" t="str">
        <f t="shared" si="89"/>
        <v>choosh</v>
      </c>
      <c r="E1399" s="8">
        <v>39350</v>
      </c>
      <c r="F1399" s="9" t="s">
        <v>234</v>
      </c>
      <c r="G1399" s="9" t="s">
        <v>95</v>
      </c>
      <c r="H1399" s="32" t="s">
        <v>131</v>
      </c>
      <c r="I1399" s="9" t="s">
        <v>53</v>
      </c>
      <c r="J1399" s="9" t="s">
        <v>964</v>
      </c>
      <c r="K1399" s="26"/>
      <c r="L1399" s="26"/>
      <c r="M1399" s="9">
        <v>24</v>
      </c>
      <c r="N1399" s="11">
        <v>39599</v>
      </c>
      <c r="O1399" s="32">
        <f t="shared" si="90"/>
        <v>8</v>
      </c>
      <c r="P1399" s="9">
        <v>425783</v>
      </c>
      <c r="Q1399" s="9">
        <v>3174</v>
      </c>
      <c r="R1399" s="7" t="s">
        <v>2078</v>
      </c>
      <c r="S1399" s="9">
        <v>1257</v>
      </c>
      <c r="T1399" s="12">
        <v>5485</v>
      </c>
      <c r="U1399" s="32">
        <v>1</v>
      </c>
      <c r="V1399">
        <f t="shared" si="0"/>
        <v>2007</v>
      </c>
      <c r="W1399">
        <f t="shared" si="1"/>
        <v>9</v>
      </c>
      <c r="X1399">
        <f t="shared" si="2"/>
        <v>25</v>
      </c>
      <c r="AJ1399" s="13"/>
      <c r="AK1399" s="14"/>
      <c r="AP1399" s="13"/>
      <c r="AQ1399" s="14"/>
      <c r="AT1399" t="e">
        <f>VLOOKUP(A1399,'Repeat TJ List'!A:A,1,FALSE)</f>
        <v>#N/A</v>
      </c>
    </row>
    <row r="1400" spans="1:46" ht="13">
      <c r="A1400" s="7" t="s">
        <v>2692</v>
      </c>
      <c r="B1400" s="78" t="str">
        <f t="shared" si="87"/>
        <v>Tim</v>
      </c>
      <c r="C1400" s="78" t="str">
        <f t="shared" si="88"/>
        <v>Gustafson</v>
      </c>
      <c r="D1400" s="78" t="str">
        <f t="shared" si="89"/>
        <v>gustati</v>
      </c>
      <c r="E1400" s="8">
        <v>39332</v>
      </c>
      <c r="F1400" s="9" t="s">
        <v>340</v>
      </c>
      <c r="G1400" s="9" t="s">
        <v>115</v>
      </c>
      <c r="H1400" s="9" t="s">
        <v>37</v>
      </c>
      <c r="I1400" s="9" t="s">
        <v>38</v>
      </c>
      <c r="J1400" s="9" t="s">
        <v>39</v>
      </c>
      <c r="K1400" s="9" t="s">
        <v>203</v>
      </c>
      <c r="L1400" s="9" t="s">
        <v>478</v>
      </c>
      <c r="M1400" s="9">
        <v>22</v>
      </c>
      <c r="N1400" s="11">
        <v>39921</v>
      </c>
      <c r="O1400" s="32">
        <f t="shared" si="90"/>
        <v>19</v>
      </c>
      <c r="P1400" s="9">
        <v>453170</v>
      </c>
      <c r="Q1400" s="9" t="s">
        <v>2693</v>
      </c>
      <c r="S1400" s="9">
        <v>0</v>
      </c>
      <c r="T1400" s="12">
        <v>0</v>
      </c>
      <c r="U1400" s="32">
        <v>0</v>
      </c>
      <c r="V1400">
        <f t="shared" si="0"/>
        <v>2007</v>
      </c>
      <c r="W1400">
        <f t="shared" si="1"/>
        <v>9</v>
      </c>
      <c r="X1400">
        <f t="shared" si="2"/>
        <v>7</v>
      </c>
      <c r="AJ1400" s="13"/>
      <c r="AK1400" s="14"/>
      <c r="AP1400" s="13"/>
      <c r="AQ1400" s="14"/>
      <c r="AT1400" t="e">
        <f>VLOOKUP(A1400,'Repeat TJ List'!A:A,1,FALSE)</f>
        <v>#N/A</v>
      </c>
    </row>
    <row r="1401" spans="1:46" ht="13">
      <c r="A1401" s="7" t="s">
        <v>2694</v>
      </c>
      <c r="B1401" s="78" t="str">
        <f t="shared" si="87"/>
        <v>Angel</v>
      </c>
      <c r="C1401" s="78" t="str">
        <f t="shared" si="88"/>
        <v>Guzman</v>
      </c>
      <c r="D1401" s="78" t="str">
        <f t="shared" si="89"/>
        <v>guzmaan</v>
      </c>
      <c r="E1401" s="8">
        <v>39331</v>
      </c>
      <c r="F1401" s="9" t="s">
        <v>164</v>
      </c>
      <c r="G1401" s="9" t="s">
        <v>128</v>
      </c>
      <c r="H1401" s="26" t="s">
        <v>37</v>
      </c>
      <c r="I1401" s="9" t="s">
        <v>38</v>
      </c>
      <c r="J1401" s="32" t="s">
        <v>150</v>
      </c>
      <c r="K1401" s="26"/>
      <c r="L1401" s="26"/>
      <c r="M1401" s="9">
        <v>25</v>
      </c>
      <c r="N1401" s="11">
        <v>39662</v>
      </c>
      <c r="O1401" s="32">
        <f t="shared" si="90"/>
        <v>11</v>
      </c>
      <c r="P1401" s="9">
        <v>425768</v>
      </c>
      <c r="Q1401" s="9">
        <v>2145</v>
      </c>
      <c r="S1401" s="9">
        <v>61</v>
      </c>
      <c r="T1401" s="12">
        <v>70.667000000000002</v>
      </c>
      <c r="U1401" s="32">
        <v>0</v>
      </c>
      <c r="V1401">
        <f t="shared" si="0"/>
        <v>2007</v>
      </c>
      <c r="W1401">
        <f t="shared" si="1"/>
        <v>9</v>
      </c>
      <c r="X1401">
        <f t="shared" si="2"/>
        <v>6</v>
      </c>
      <c r="AJ1401" s="13"/>
      <c r="AK1401" s="14"/>
      <c r="AP1401" s="13"/>
      <c r="AQ1401" s="14"/>
      <c r="AT1401" t="e">
        <f>VLOOKUP(A1401,'Repeat TJ List'!A:A,1,FALSE)</f>
        <v>#N/A</v>
      </c>
    </row>
    <row r="1402" spans="1:46" ht="13">
      <c r="A1402" s="7" t="s">
        <v>2695</v>
      </c>
      <c r="B1402" s="78" t="str">
        <f t="shared" si="87"/>
        <v>Brian</v>
      </c>
      <c r="C1402" s="78" t="str">
        <f t="shared" si="88"/>
        <v>Ellington</v>
      </c>
      <c r="D1402" s="78" t="str">
        <f t="shared" si="89"/>
        <v>ellinbr</v>
      </c>
      <c r="E1402" s="8">
        <v>39326</v>
      </c>
      <c r="F1402" s="9" t="s">
        <v>157</v>
      </c>
      <c r="G1402" s="9" t="s">
        <v>158</v>
      </c>
      <c r="H1402" s="9" t="s">
        <v>37</v>
      </c>
      <c r="I1402" s="9" t="s">
        <v>38</v>
      </c>
      <c r="J1402" s="9" t="s">
        <v>39</v>
      </c>
      <c r="K1402" s="9" t="s">
        <v>58</v>
      </c>
      <c r="L1402" s="9" t="s">
        <v>2696</v>
      </c>
      <c r="M1402" s="9">
        <v>16</v>
      </c>
      <c r="N1402" s="11">
        <v>41080</v>
      </c>
      <c r="O1402" s="32">
        <f t="shared" si="90"/>
        <v>58</v>
      </c>
      <c r="P1402" s="9">
        <v>623395</v>
      </c>
      <c r="Q1402" s="9">
        <v>17233</v>
      </c>
      <c r="R1402" s="7" t="s">
        <v>139</v>
      </c>
      <c r="S1402" s="9">
        <v>97</v>
      </c>
      <c r="T1402" s="12">
        <v>102.667</v>
      </c>
      <c r="U1402" s="32">
        <v>1</v>
      </c>
      <c r="V1402">
        <f t="shared" si="0"/>
        <v>2007</v>
      </c>
      <c r="W1402">
        <f t="shared" si="1"/>
        <v>9</v>
      </c>
      <c r="X1402">
        <f t="shared" si="2"/>
        <v>1</v>
      </c>
      <c r="Y1402" s="7"/>
      <c r="Z1402" s="7"/>
      <c r="AA1402" s="7"/>
      <c r="AB1402" s="7"/>
      <c r="AC1402" s="7"/>
      <c r="AD1402" s="7"/>
      <c r="AE1402" s="7"/>
      <c r="AF1402" s="7"/>
      <c r="AG1402" s="7"/>
      <c r="AH1402" s="7"/>
      <c r="AI1402" s="7"/>
      <c r="AJ1402" s="45"/>
      <c r="AK1402" s="46"/>
      <c r="AL1402" s="7"/>
      <c r="AM1402" s="7"/>
      <c r="AN1402" s="7"/>
      <c r="AO1402" s="7"/>
      <c r="AP1402" s="45"/>
      <c r="AQ1402" s="46"/>
      <c r="AR1402" s="7"/>
      <c r="AS1402" s="7"/>
      <c r="AT1402" t="e">
        <f>VLOOKUP(A1402,'Repeat TJ List'!A:A,1,FALSE)</f>
        <v>#N/A</v>
      </c>
    </row>
    <row r="1403" spans="1:46" ht="13">
      <c r="A1403" s="7" t="s">
        <v>2697</v>
      </c>
      <c r="B1403" s="78" t="str">
        <f t="shared" si="87"/>
        <v>Russ</v>
      </c>
      <c r="C1403" s="78" t="str">
        <f t="shared" si="88"/>
        <v>Ortiz</v>
      </c>
      <c r="D1403" s="78" t="str">
        <f t="shared" si="89"/>
        <v>ortizru</v>
      </c>
      <c r="E1403" s="8">
        <v>39323</v>
      </c>
      <c r="F1403" s="9" t="s">
        <v>78</v>
      </c>
      <c r="G1403" s="9" t="s">
        <v>36</v>
      </c>
      <c r="H1403" s="26" t="s">
        <v>37</v>
      </c>
      <c r="I1403" s="9" t="s">
        <v>38</v>
      </c>
      <c r="J1403" s="26" t="s">
        <v>39</v>
      </c>
      <c r="K1403" s="9" t="s">
        <v>45</v>
      </c>
      <c r="L1403" s="9" t="s">
        <v>122</v>
      </c>
      <c r="M1403" s="9">
        <v>33</v>
      </c>
      <c r="N1403" s="11">
        <v>39911</v>
      </c>
      <c r="O1403" s="32">
        <f t="shared" si="90"/>
        <v>19</v>
      </c>
      <c r="P1403" s="9">
        <v>133460</v>
      </c>
      <c r="Q1403" s="9">
        <v>1124</v>
      </c>
      <c r="R1403" s="7" t="s">
        <v>98</v>
      </c>
      <c r="S1403" s="9">
        <v>29</v>
      </c>
      <c r="T1403" s="12">
        <v>92.667000000000002</v>
      </c>
      <c r="U1403" s="32">
        <v>0</v>
      </c>
      <c r="V1403">
        <f t="shared" si="0"/>
        <v>2007</v>
      </c>
      <c r="W1403">
        <f t="shared" si="1"/>
        <v>8</v>
      </c>
      <c r="X1403">
        <f t="shared" si="2"/>
        <v>29</v>
      </c>
      <c r="Y1403" s="7"/>
      <c r="Z1403" s="7"/>
      <c r="AA1403" s="7"/>
      <c r="AB1403" s="7"/>
      <c r="AC1403" s="7"/>
      <c r="AD1403" s="7"/>
      <c r="AE1403" s="7"/>
      <c r="AF1403" s="7"/>
      <c r="AG1403" s="7"/>
      <c r="AH1403" s="7">
        <v>12</v>
      </c>
      <c r="AI1403" s="7">
        <v>8</v>
      </c>
      <c r="AJ1403" s="45">
        <v>49</v>
      </c>
      <c r="AK1403" s="46">
        <v>3.1E-2</v>
      </c>
      <c r="AL1403" s="7">
        <v>124</v>
      </c>
      <c r="AM1403" s="7">
        <v>110</v>
      </c>
      <c r="AN1403" s="7">
        <v>23</v>
      </c>
      <c r="AO1403" s="7">
        <v>13</v>
      </c>
      <c r="AP1403" s="45">
        <v>85.667000000000002</v>
      </c>
      <c r="AQ1403" s="46">
        <v>4.3999999999999997E-2</v>
      </c>
      <c r="AR1403" s="7">
        <v>135</v>
      </c>
      <c r="AS1403" s="7">
        <v>108</v>
      </c>
      <c r="AT1403" t="e">
        <f>VLOOKUP(A1403,'Repeat TJ List'!A:A,1,FALSE)</f>
        <v>#N/A</v>
      </c>
    </row>
    <row r="1404" spans="1:46" ht="13">
      <c r="A1404" s="7" t="s">
        <v>2698</v>
      </c>
      <c r="B1404" s="78" t="str">
        <f t="shared" si="87"/>
        <v>Ambiorix</v>
      </c>
      <c r="C1404" s="78" t="str">
        <f t="shared" si="88"/>
        <v>Burgos</v>
      </c>
      <c r="D1404" s="78" t="str">
        <f t="shared" si="89"/>
        <v>burgoam</v>
      </c>
      <c r="E1404" s="8">
        <v>39322</v>
      </c>
      <c r="F1404" s="9" t="s">
        <v>70</v>
      </c>
      <c r="G1404" s="9" t="s">
        <v>36</v>
      </c>
      <c r="H1404" s="26" t="s">
        <v>37</v>
      </c>
      <c r="I1404" s="9" t="s">
        <v>38</v>
      </c>
      <c r="J1404" s="32" t="s">
        <v>108</v>
      </c>
      <c r="K1404" s="26"/>
      <c r="L1404" s="26"/>
      <c r="M1404" s="9">
        <v>23</v>
      </c>
      <c r="N1404" s="26"/>
      <c r="O1404" s="32" t="str">
        <f t="shared" si="90"/>
        <v/>
      </c>
      <c r="P1404" s="9">
        <v>434586</v>
      </c>
      <c r="Q1404" s="9">
        <v>3246</v>
      </c>
      <c r="R1404" s="7" t="s">
        <v>71</v>
      </c>
      <c r="S1404" s="9">
        <v>0</v>
      </c>
      <c r="T1404" s="40">
        <v>0</v>
      </c>
      <c r="U1404" s="32">
        <v>0</v>
      </c>
      <c r="V1404">
        <f t="shared" si="0"/>
        <v>2007</v>
      </c>
      <c r="W1404">
        <f t="shared" si="1"/>
        <v>8</v>
      </c>
      <c r="X1404">
        <f t="shared" si="2"/>
        <v>28</v>
      </c>
      <c r="AJ1404" s="13"/>
      <c r="AK1404" s="14"/>
      <c r="AP1404" s="13"/>
      <c r="AQ1404" s="14"/>
      <c r="AT1404" t="e">
        <f>VLOOKUP(A1404,'Repeat TJ List'!A:A,1,FALSE)</f>
        <v>#N/A</v>
      </c>
    </row>
    <row r="1405" spans="1:46" ht="13">
      <c r="A1405" s="7" t="s">
        <v>2699</v>
      </c>
      <c r="B1405" s="78" t="str">
        <f t="shared" si="87"/>
        <v>Willie</v>
      </c>
      <c r="C1405" s="78" t="str">
        <f t="shared" si="88"/>
        <v>Eyre</v>
      </c>
      <c r="D1405" s="78" t="str">
        <f t="shared" si="89"/>
        <v>eyrewi</v>
      </c>
      <c r="E1405" s="8">
        <v>39321</v>
      </c>
      <c r="F1405" s="9" t="s">
        <v>211</v>
      </c>
      <c r="G1405" s="9" t="s">
        <v>36</v>
      </c>
      <c r="H1405" s="26" t="s">
        <v>37</v>
      </c>
      <c r="I1405" s="9" t="s">
        <v>38</v>
      </c>
      <c r="J1405" s="26" t="s">
        <v>39</v>
      </c>
      <c r="K1405" s="9" t="s">
        <v>546</v>
      </c>
      <c r="L1405" s="9" t="s">
        <v>2700</v>
      </c>
      <c r="M1405" s="9">
        <v>28</v>
      </c>
      <c r="N1405" s="11">
        <v>39918</v>
      </c>
      <c r="O1405" s="32">
        <f t="shared" si="90"/>
        <v>20</v>
      </c>
      <c r="P1405" s="9">
        <v>425466</v>
      </c>
      <c r="Q1405" s="9">
        <v>2078</v>
      </c>
      <c r="R1405" s="7" t="s">
        <v>42</v>
      </c>
      <c r="S1405" s="9">
        <v>36</v>
      </c>
      <c r="T1405" s="40">
        <v>36.333000000000006</v>
      </c>
      <c r="U1405" s="32">
        <v>0</v>
      </c>
      <c r="V1405">
        <f t="shared" si="0"/>
        <v>2007</v>
      </c>
      <c r="W1405">
        <f t="shared" si="1"/>
        <v>8</v>
      </c>
      <c r="X1405">
        <f t="shared" si="2"/>
        <v>27</v>
      </c>
      <c r="AJ1405" s="13"/>
      <c r="AK1405" s="14"/>
      <c r="AP1405" s="13"/>
      <c r="AQ1405" s="14"/>
      <c r="AT1405" t="e">
        <f>VLOOKUP(A1405,'Repeat TJ List'!A:A,1,FALSE)</f>
        <v>#N/A</v>
      </c>
    </row>
    <row r="1406" spans="1:46" ht="13">
      <c r="A1406" s="7" t="s">
        <v>2701</v>
      </c>
      <c r="B1406" s="78" t="str">
        <f t="shared" si="87"/>
        <v>Andrew</v>
      </c>
      <c r="C1406" s="78" t="str">
        <f t="shared" si="88"/>
        <v>Brackman</v>
      </c>
      <c r="D1406" s="78" t="str">
        <f t="shared" si="89"/>
        <v>brackan</v>
      </c>
      <c r="E1406" s="8">
        <v>39318</v>
      </c>
      <c r="F1406" s="9" t="s">
        <v>107</v>
      </c>
      <c r="G1406" s="9" t="s">
        <v>63</v>
      </c>
      <c r="H1406" s="26" t="s">
        <v>37</v>
      </c>
      <c r="I1406" s="9" t="s">
        <v>38</v>
      </c>
      <c r="J1406" s="26" t="s">
        <v>39</v>
      </c>
      <c r="K1406" s="9" t="s">
        <v>253</v>
      </c>
      <c r="L1406" s="9" t="s">
        <v>263</v>
      </c>
      <c r="M1406" s="9">
        <v>21</v>
      </c>
      <c r="N1406" s="11">
        <v>39912</v>
      </c>
      <c r="O1406" s="32">
        <f t="shared" si="90"/>
        <v>20</v>
      </c>
      <c r="P1406" s="9">
        <v>457581</v>
      </c>
      <c r="Q1406" s="9">
        <v>2365</v>
      </c>
      <c r="S1406" s="9">
        <v>3</v>
      </c>
      <c r="T1406" s="12">
        <v>2.3330000000000002</v>
      </c>
      <c r="U1406" s="32">
        <v>0</v>
      </c>
      <c r="V1406">
        <f t="shared" si="0"/>
        <v>2007</v>
      </c>
      <c r="W1406">
        <f t="shared" si="1"/>
        <v>8</v>
      </c>
      <c r="X1406">
        <f t="shared" si="2"/>
        <v>24</v>
      </c>
      <c r="AJ1406" s="13"/>
      <c r="AK1406" s="14"/>
      <c r="AP1406" s="13"/>
      <c r="AQ1406" s="14"/>
      <c r="AT1406" t="e">
        <f>VLOOKUP(A1406,'Repeat TJ List'!A:A,1,FALSE)</f>
        <v>#N/A</v>
      </c>
    </row>
    <row r="1407" spans="1:46" ht="13">
      <c r="A1407" s="7" t="s">
        <v>2702</v>
      </c>
      <c r="B1407" s="78" t="str">
        <f t="shared" si="87"/>
        <v>Rodrigo</v>
      </c>
      <c r="C1407" s="78" t="str">
        <f t="shared" si="88"/>
        <v>Lopez</v>
      </c>
      <c r="D1407" s="78" t="str">
        <f t="shared" si="89"/>
        <v>lopezro</v>
      </c>
      <c r="E1407" s="8">
        <v>39316</v>
      </c>
      <c r="F1407" s="9" t="s">
        <v>44</v>
      </c>
      <c r="G1407" s="9" t="s">
        <v>36</v>
      </c>
      <c r="H1407" s="9" t="s">
        <v>37</v>
      </c>
      <c r="I1407" s="9" t="s">
        <v>38</v>
      </c>
      <c r="J1407" s="9" t="s">
        <v>82</v>
      </c>
      <c r="K1407" s="9"/>
      <c r="L1407" s="9"/>
      <c r="M1407" s="9">
        <v>31</v>
      </c>
      <c r="N1407" s="11">
        <v>39997</v>
      </c>
      <c r="O1407" s="32">
        <f t="shared" si="90"/>
        <v>22</v>
      </c>
      <c r="P1407" s="9">
        <v>150438</v>
      </c>
      <c r="Q1407" s="9">
        <v>150</v>
      </c>
      <c r="R1407" s="7"/>
      <c r="S1407" s="9">
        <v>70</v>
      </c>
      <c r="T1407" s="12">
        <v>334</v>
      </c>
      <c r="U1407" s="32">
        <v>0</v>
      </c>
      <c r="V1407">
        <f t="shared" si="0"/>
        <v>2007</v>
      </c>
      <c r="W1407">
        <f t="shared" si="1"/>
        <v>8</v>
      </c>
      <c r="X1407">
        <f t="shared" si="2"/>
        <v>22</v>
      </c>
      <c r="Y1407" s="7"/>
      <c r="Z1407" s="7"/>
      <c r="AA1407" s="7"/>
      <c r="AB1407" s="7"/>
      <c r="AC1407" s="7"/>
      <c r="AD1407" s="7"/>
      <c r="AE1407" s="7"/>
      <c r="AF1407" s="7"/>
      <c r="AG1407" s="7"/>
      <c r="AH1407" s="7">
        <v>14</v>
      </c>
      <c r="AI1407" s="7">
        <v>14</v>
      </c>
      <c r="AJ1407" s="45">
        <v>79.332999999999998</v>
      </c>
      <c r="AK1407" s="46">
        <v>6.6000000000000003E-2</v>
      </c>
      <c r="AL1407" s="7">
        <v>92</v>
      </c>
      <c r="AM1407" s="7">
        <v>100</v>
      </c>
      <c r="AN1407" s="7">
        <v>7</v>
      </c>
      <c r="AO1407" s="7">
        <v>5</v>
      </c>
      <c r="AP1407" s="45">
        <v>30</v>
      </c>
      <c r="AQ1407" s="46">
        <v>5.8000000000000003E-2</v>
      </c>
      <c r="AR1407" s="7">
        <v>135</v>
      </c>
      <c r="AS1407" s="7">
        <v>98</v>
      </c>
      <c r="AT1407" t="e">
        <f>VLOOKUP(A1407,'Repeat TJ List'!A:A,1,FALSE)</f>
        <v>#N/A</v>
      </c>
    </row>
    <row r="1408" spans="1:46" ht="13">
      <c r="A1408" s="7" t="s">
        <v>2703</v>
      </c>
      <c r="B1408" s="78" t="str">
        <f t="shared" si="87"/>
        <v>Chris</v>
      </c>
      <c r="C1408" s="78" t="str">
        <f t="shared" si="88"/>
        <v>Ray</v>
      </c>
      <c r="D1408" s="78" t="str">
        <f t="shared" si="89"/>
        <v>raych</v>
      </c>
      <c r="E1408" s="8">
        <v>39311</v>
      </c>
      <c r="F1408" s="9" t="s">
        <v>52</v>
      </c>
      <c r="G1408" s="9" t="s">
        <v>36</v>
      </c>
      <c r="H1408" s="26" t="s">
        <v>37</v>
      </c>
      <c r="I1408" s="9" t="s">
        <v>38</v>
      </c>
      <c r="J1408" s="26" t="s">
        <v>39</v>
      </c>
      <c r="K1408" s="9" t="s">
        <v>58</v>
      </c>
      <c r="L1408" s="9" t="s">
        <v>2540</v>
      </c>
      <c r="M1408" s="9">
        <v>25</v>
      </c>
      <c r="N1408" s="11">
        <v>39909</v>
      </c>
      <c r="O1408" s="32">
        <f t="shared" si="90"/>
        <v>20</v>
      </c>
      <c r="P1408" s="9">
        <v>444884</v>
      </c>
      <c r="Q1408" s="9">
        <v>6315</v>
      </c>
      <c r="R1408" s="7" t="s">
        <v>139</v>
      </c>
      <c r="S1408" s="9">
        <v>138</v>
      </c>
      <c r="T1408" s="12">
        <v>130.667</v>
      </c>
      <c r="U1408" s="32">
        <v>0</v>
      </c>
      <c r="V1408">
        <f t="shared" si="0"/>
        <v>2007</v>
      </c>
      <c r="W1408">
        <f t="shared" si="1"/>
        <v>8</v>
      </c>
      <c r="X1408">
        <f t="shared" si="2"/>
        <v>17</v>
      </c>
      <c r="AJ1408" s="13"/>
      <c r="AK1408" s="14"/>
      <c r="AP1408" s="13"/>
      <c r="AQ1408" s="14"/>
      <c r="AT1408" t="e">
        <f>VLOOKUP(A1408,'Repeat TJ List'!A:A,1,FALSE)</f>
        <v>#N/A</v>
      </c>
    </row>
    <row r="1409" spans="1:46" ht="13">
      <c r="A1409" s="7" t="s">
        <v>2704</v>
      </c>
      <c r="B1409" s="78" t="str">
        <f t="shared" si="87"/>
        <v>Brendan</v>
      </c>
      <c r="C1409" s="78" t="str">
        <f t="shared" si="88"/>
        <v>Donnelly</v>
      </c>
      <c r="D1409" s="78" t="str">
        <f t="shared" si="89"/>
        <v>donnebr</v>
      </c>
      <c r="E1409" s="8">
        <v>39308</v>
      </c>
      <c r="F1409" s="9" t="s">
        <v>67</v>
      </c>
      <c r="G1409" s="9" t="s">
        <v>36</v>
      </c>
      <c r="H1409" s="26" t="s">
        <v>37</v>
      </c>
      <c r="I1409" s="9" t="s">
        <v>38</v>
      </c>
      <c r="J1409" s="26" t="s">
        <v>39</v>
      </c>
      <c r="K1409" s="9" t="s">
        <v>1389</v>
      </c>
      <c r="L1409" s="9" t="s">
        <v>2705</v>
      </c>
      <c r="M1409" s="9">
        <v>35</v>
      </c>
      <c r="N1409" s="11">
        <v>39671</v>
      </c>
      <c r="O1409" s="32">
        <f t="shared" si="90"/>
        <v>12</v>
      </c>
      <c r="P1409" s="9">
        <v>407791</v>
      </c>
      <c r="Q1409" s="9">
        <v>1441</v>
      </c>
      <c r="R1409" s="7" t="s">
        <v>2078</v>
      </c>
      <c r="S1409" s="9">
        <v>83</v>
      </c>
      <c r="T1409" s="12">
        <v>69.667000000000002</v>
      </c>
      <c r="U1409" s="32">
        <v>0</v>
      </c>
      <c r="V1409">
        <f t="shared" si="0"/>
        <v>2007</v>
      </c>
      <c r="W1409">
        <f t="shared" si="1"/>
        <v>8</v>
      </c>
      <c r="X1409">
        <f t="shared" si="2"/>
        <v>14</v>
      </c>
      <c r="AJ1409" s="13"/>
      <c r="AK1409" s="14"/>
      <c r="AP1409" s="13"/>
      <c r="AQ1409" s="14"/>
      <c r="AT1409" t="e">
        <f>VLOOKUP(A1409,'Repeat TJ List'!A:A,1,FALSE)</f>
        <v>#N/A</v>
      </c>
    </row>
    <row r="1410" spans="1:46" ht="13">
      <c r="A1410" s="7" t="s">
        <v>1760</v>
      </c>
      <c r="B1410" s="78" t="str">
        <f t="shared" si="87"/>
        <v>Josh</v>
      </c>
      <c r="C1410" s="78" t="str">
        <f t="shared" si="88"/>
        <v>Johnson</v>
      </c>
      <c r="D1410" s="78" t="str">
        <f t="shared" si="89"/>
        <v>johnsjo</v>
      </c>
      <c r="E1410" s="8">
        <v>39297</v>
      </c>
      <c r="F1410" s="9" t="s">
        <v>157</v>
      </c>
      <c r="G1410" s="9" t="s">
        <v>36</v>
      </c>
      <c r="H1410" s="26" t="s">
        <v>37</v>
      </c>
      <c r="I1410" s="9" t="s">
        <v>38</v>
      </c>
      <c r="J1410" s="26" t="s">
        <v>39</v>
      </c>
      <c r="K1410" s="9" t="s">
        <v>122</v>
      </c>
      <c r="L1410" s="9"/>
      <c r="M1410" s="9">
        <v>23</v>
      </c>
      <c r="N1410" s="11">
        <v>39639</v>
      </c>
      <c r="O1410" s="32">
        <f t="shared" si="90"/>
        <v>11</v>
      </c>
      <c r="P1410" s="9">
        <v>435178</v>
      </c>
      <c r="Q1410" s="9">
        <v>4567</v>
      </c>
      <c r="R1410" s="7" t="s">
        <v>139</v>
      </c>
      <c r="S1410" s="9">
        <v>131</v>
      </c>
      <c r="T1410" s="40">
        <v>813</v>
      </c>
      <c r="U1410" s="32">
        <v>0</v>
      </c>
      <c r="V1410">
        <f t="shared" si="0"/>
        <v>2007</v>
      </c>
      <c r="W1410">
        <f t="shared" si="1"/>
        <v>8</v>
      </c>
      <c r="X1410">
        <f t="shared" si="2"/>
        <v>3</v>
      </c>
      <c r="Y1410" s="7"/>
      <c r="Z1410" s="7"/>
      <c r="AA1410" s="7"/>
      <c r="AB1410" s="7"/>
      <c r="AC1410" s="7"/>
      <c r="AD1410" s="7"/>
      <c r="AE1410" s="7"/>
      <c r="AF1410" s="7"/>
      <c r="AG1410" s="7"/>
      <c r="AH1410" s="7">
        <v>4</v>
      </c>
      <c r="AI1410" s="7">
        <v>4</v>
      </c>
      <c r="AJ1410" s="45">
        <v>15.667</v>
      </c>
      <c r="AK1410" s="46">
        <v>2.4E-2</v>
      </c>
      <c r="AL1410" s="7">
        <v>169</v>
      </c>
      <c r="AM1410" s="7">
        <v>104</v>
      </c>
      <c r="AN1410" s="7">
        <v>14</v>
      </c>
      <c r="AO1410" s="7">
        <v>14</v>
      </c>
      <c r="AP1410" s="45">
        <v>87.332999999999998</v>
      </c>
      <c r="AQ1410" s="46">
        <v>0.13700000000000001</v>
      </c>
      <c r="AR1410" s="7">
        <v>83</v>
      </c>
      <c r="AS1410" s="7">
        <v>79</v>
      </c>
      <c r="AT1410" t="str">
        <f>VLOOKUP(A1410,'Repeat TJ List'!A:A,1,FALSE)</f>
        <v>Josh Johnson</v>
      </c>
    </row>
    <row r="1411" spans="1:46" ht="13">
      <c r="A1411" s="7" t="s">
        <v>2706</v>
      </c>
      <c r="B1411" s="78" t="str">
        <f t="shared" ref="B1411:B1474" si="91">LEFT(A1411,SEARCH(" ",A1411,1)-1)</f>
        <v>Daniel</v>
      </c>
      <c r="C1411" s="78" t="str">
        <f t="shared" ref="C1411:C1474" si="92">MID(A1411,SEARCH(" ",A1411,1)+1,LEN(A1411))</f>
        <v>Stange</v>
      </c>
      <c r="D1411" s="78" t="str">
        <f t="shared" ref="D1411:D1474" si="93">LEFT(LOWER((C1411)),5)&amp;LEFT(LOWER(B1411),2)</f>
        <v>stangda</v>
      </c>
      <c r="E1411" s="8">
        <v>39295</v>
      </c>
      <c r="F1411" s="9" t="s">
        <v>323</v>
      </c>
      <c r="G1411" s="9" t="s">
        <v>84</v>
      </c>
      <c r="H1411" s="26" t="s">
        <v>37</v>
      </c>
      <c r="I1411" s="9" t="s">
        <v>38</v>
      </c>
      <c r="J1411" s="26" t="s">
        <v>39</v>
      </c>
      <c r="K1411" s="9" t="s">
        <v>45</v>
      </c>
      <c r="L1411" s="9" t="s">
        <v>2707</v>
      </c>
      <c r="M1411" s="9">
        <v>21</v>
      </c>
      <c r="N1411" s="11">
        <v>39912</v>
      </c>
      <c r="O1411" s="32">
        <f t="shared" si="90"/>
        <v>20</v>
      </c>
      <c r="P1411" s="9">
        <v>458094</v>
      </c>
      <c r="Q1411" s="9">
        <v>9404</v>
      </c>
      <c r="S1411" s="9">
        <v>7</v>
      </c>
      <c r="T1411" s="12">
        <v>5.6669999999999998</v>
      </c>
      <c r="U1411" s="32">
        <v>0</v>
      </c>
      <c r="V1411">
        <f t="shared" si="0"/>
        <v>2007</v>
      </c>
      <c r="W1411">
        <f t="shared" si="1"/>
        <v>8</v>
      </c>
      <c r="X1411">
        <f t="shared" si="2"/>
        <v>1</v>
      </c>
      <c r="AJ1411" s="13"/>
      <c r="AK1411" s="14"/>
      <c r="AP1411" s="13"/>
      <c r="AQ1411" s="14"/>
      <c r="AT1411" t="e">
        <f>VLOOKUP(A1411,'Repeat TJ List'!A:A,1,FALSE)</f>
        <v>#N/A</v>
      </c>
    </row>
    <row r="1412" spans="1:46" ht="13">
      <c r="A1412" s="16" t="s">
        <v>210</v>
      </c>
      <c r="B1412" s="78" t="str">
        <f t="shared" si="91"/>
        <v>Matt</v>
      </c>
      <c r="C1412" s="78" t="str">
        <f t="shared" si="92"/>
        <v>Bush</v>
      </c>
      <c r="D1412" s="78" t="str">
        <f t="shared" si="93"/>
        <v>bushma</v>
      </c>
      <c r="E1412" s="29">
        <v>39295</v>
      </c>
      <c r="F1412" s="18" t="s">
        <v>48</v>
      </c>
      <c r="G1412" s="18" t="s">
        <v>115</v>
      </c>
      <c r="H1412" s="48" t="s">
        <v>37</v>
      </c>
      <c r="I1412" s="18" t="s">
        <v>38</v>
      </c>
      <c r="J1412" s="48" t="s">
        <v>39</v>
      </c>
      <c r="K1412" s="18" t="s">
        <v>45</v>
      </c>
      <c r="L1412" s="18"/>
      <c r="M1412" s="18">
        <v>21</v>
      </c>
      <c r="N1412" s="49">
        <v>40297</v>
      </c>
      <c r="O1412" s="32">
        <f t="shared" si="90"/>
        <v>33</v>
      </c>
      <c r="P1412" s="18">
        <v>456713</v>
      </c>
      <c r="Q1412" s="18">
        <v>1246</v>
      </c>
      <c r="R1412" s="16"/>
      <c r="S1412" s="18">
        <v>0</v>
      </c>
      <c r="T1412" s="20">
        <v>0</v>
      </c>
      <c r="U1412" s="18">
        <v>0</v>
      </c>
      <c r="V1412" s="21">
        <f t="shared" si="0"/>
        <v>2007</v>
      </c>
      <c r="W1412" s="21">
        <f t="shared" si="1"/>
        <v>8</v>
      </c>
      <c r="X1412" s="21">
        <f t="shared" si="2"/>
        <v>1</v>
      </c>
      <c r="Y1412" s="23"/>
      <c r="Z1412" s="23"/>
      <c r="AA1412" s="23"/>
      <c r="AB1412" s="23"/>
      <c r="AC1412" s="23"/>
      <c r="AD1412" s="23"/>
      <c r="AE1412" s="23"/>
      <c r="AF1412" s="23"/>
      <c r="AG1412" s="23"/>
      <c r="AH1412" s="23"/>
      <c r="AI1412" s="23"/>
      <c r="AJ1412" s="24"/>
      <c r="AK1412" s="25"/>
      <c r="AL1412" s="23"/>
      <c r="AM1412" s="23"/>
      <c r="AN1412" s="23"/>
      <c r="AO1412" s="23"/>
      <c r="AP1412" s="24"/>
      <c r="AQ1412" s="25"/>
      <c r="AR1412" s="23"/>
      <c r="AS1412" s="23"/>
      <c r="AT1412" t="str">
        <f>VLOOKUP(A1412,'Repeat TJ List'!A:A,1,FALSE)</f>
        <v>Matt Bush</v>
      </c>
    </row>
    <row r="1413" spans="1:46" ht="13">
      <c r="A1413" s="7" t="s">
        <v>2134</v>
      </c>
      <c r="B1413" s="78" t="str">
        <f t="shared" si="91"/>
        <v>Kyle</v>
      </c>
      <c r="C1413" s="78" t="str">
        <f t="shared" si="92"/>
        <v>Drabek</v>
      </c>
      <c r="D1413" s="78" t="str">
        <f t="shared" si="93"/>
        <v>drabeky</v>
      </c>
      <c r="E1413" s="8">
        <v>39288</v>
      </c>
      <c r="F1413" s="9" t="s">
        <v>124</v>
      </c>
      <c r="G1413" s="9" t="s">
        <v>115</v>
      </c>
      <c r="H1413" s="26" t="s">
        <v>37</v>
      </c>
      <c r="I1413" s="9" t="s">
        <v>38</v>
      </c>
      <c r="J1413" s="26" t="s">
        <v>39</v>
      </c>
      <c r="K1413" s="9" t="s">
        <v>40</v>
      </c>
      <c r="L1413" s="9"/>
      <c r="M1413" s="9">
        <v>19</v>
      </c>
      <c r="N1413" s="11">
        <v>39912</v>
      </c>
      <c r="O1413" s="32">
        <f t="shared" si="90"/>
        <v>21</v>
      </c>
      <c r="P1413" s="9">
        <v>475138</v>
      </c>
      <c r="Q1413" s="9">
        <v>4359</v>
      </c>
      <c r="R1413" s="7" t="s">
        <v>71</v>
      </c>
      <c r="S1413" s="9">
        <v>34</v>
      </c>
      <c r="T1413" s="12">
        <v>167</v>
      </c>
      <c r="U1413" s="32">
        <v>0</v>
      </c>
      <c r="V1413">
        <f t="shared" si="0"/>
        <v>2007</v>
      </c>
      <c r="W1413">
        <f t="shared" si="1"/>
        <v>7</v>
      </c>
      <c r="X1413">
        <f t="shared" si="2"/>
        <v>25</v>
      </c>
      <c r="AJ1413" s="13"/>
      <c r="AK1413" s="14"/>
      <c r="AP1413" s="13"/>
      <c r="AQ1413" s="14"/>
      <c r="AT1413" t="str">
        <f>VLOOKUP(A1413,'Repeat TJ List'!A:A,1,FALSE)</f>
        <v>Kyle Drabek</v>
      </c>
    </row>
    <row r="1414" spans="1:46" ht="13">
      <c r="A1414" s="7" t="s">
        <v>2708</v>
      </c>
      <c r="B1414" s="78" t="str">
        <f t="shared" si="91"/>
        <v>Chris</v>
      </c>
      <c r="C1414" s="78" t="str">
        <f t="shared" si="92"/>
        <v>Carpenter</v>
      </c>
      <c r="D1414" s="78" t="str">
        <f t="shared" si="93"/>
        <v>carpech</v>
      </c>
      <c r="E1414" s="8">
        <v>39287</v>
      </c>
      <c r="F1414" s="9" t="s">
        <v>57</v>
      </c>
      <c r="G1414" s="9" t="s">
        <v>36</v>
      </c>
      <c r="H1414" s="26" t="s">
        <v>37</v>
      </c>
      <c r="I1414" s="9" t="s">
        <v>38</v>
      </c>
      <c r="J1414" s="26" t="s">
        <v>39</v>
      </c>
      <c r="K1414" s="9" t="s">
        <v>998</v>
      </c>
      <c r="L1414" s="9"/>
      <c r="M1414" s="9">
        <v>32</v>
      </c>
      <c r="N1414" s="11">
        <v>39659</v>
      </c>
      <c r="O1414" s="32">
        <f t="shared" si="90"/>
        <v>12</v>
      </c>
      <c r="P1414" s="9">
        <v>112020</v>
      </c>
      <c r="Q1414" s="9">
        <v>1292</v>
      </c>
      <c r="R1414" s="7" t="s">
        <v>60</v>
      </c>
      <c r="S1414" s="9">
        <v>104</v>
      </c>
      <c r="T1414" s="40">
        <v>697.33300000000008</v>
      </c>
      <c r="U1414" s="32">
        <v>0</v>
      </c>
      <c r="V1414">
        <f t="shared" si="0"/>
        <v>2007</v>
      </c>
      <c r="W1414">
        <f t="shared" si="1"/>
        <v>7</v>
      </c>
      <c r="X1414">
        <f t="shared" si="2"/>
        <v>24</v>
      </c>
      <c r="Y1414" s="7"/>
      <c r="Z1414" s="7"/>
      <c r="AA1414" s="7"/>
      <c r="AB1414" s="7"/>
      <c r="AC1414" s="7"/>
      <c r="AD1414" s="7"/>
      <c r="AE1414" s="7"/>
      <c r="AF1414" s="7"/>
      <c r="AG1414" s="7"/>
      <c r="AH1414" s="7">
        <v>1</v>
      </c>
      <c r="AI1414" s="7">
        <v>1</v>
      </c>
      <c r="AJ1414" s="45">
        <v>6</v>
      </c>
      <c r="AK1414" s="46">
        <v>6.9000000000000006E-2</v>
      </c>
      <c r="AL1414" s="7">
        <v>174</v>
      </c>
      <c r="AM1414" s="7">
        <v>73</v>
      </c>
      <c r="AN1414" s="7">
        <v>4</v>
      </c>
      <c r="AO1414" s="7">
        <v>3</v>
      </c>
      <c r="AP1414" s="45">
        <v>15.333</v>
      </c>
      <c r="AQ1414" s="46">
        <v>4.8000000000000001E-2</v>
      </c>
      <c r="AR1414" s="7">
        <v>42</v>
      </c>
      <c r="AS1414" s="7">
        <v>71</v>
      </c>
      <c r="AT1414" t="e">
        <f>VLOOKUP(A1414,'Repeat TJ List'!A:A,1,FALSE)</f>
        <v>#N/A</v>
      </c>
    </row>
    <row r="1415" spans="1:46" ht="13">
      <c r="A1415" s="7" t="s">
        <v>2709</v>
      </c>
      <c r="B1415" s="78" t="str">
        <f t="shared" si="91"/>
        <v>Tony</v>
      </c>
      <c r="C1415" s="78" t="str">
        <f t="shared" si="92"/>
        <v>Sipp</v>
      </c>
      <c r="D1415" s="78" t="str">
        <f t="shared" si="93"/>
        <v>sippto</v>
      </c>
      <c r="E1415" s="8">
        <v>39273</v>
      </c>
      <c r="F1415" s="9" t="s">
        <v>234</v>
      </c>
      <c r="G1415" s="9" t="s">
        <v>84</v>
      </c>
      <c r="H1415" s="26" t="s">
        <v>37</v>
      </c>
      <c r="I1415" s="9" t="s">
        <v>53</v>
      </c>
      <c r="J1415" s="26" t="s">
        <v>39</v>
      </c>
      <c r="K1415" s="9" t="s">
        <v>104</v>
      </c>
      <c r="L1415" s="9" t="s">
        <v>2710</v>
      </c>
      <c r="M1415" s="9">
        <v>23</v>
      </c>
      <c r="N1415" s="11">
        <v>39646</v>
      </c>
      <c r="O1415" s="32">
        <f t="shared" si="90"/>
        <v>12</v>
      </c>
      <c r="P1415" s="9">
        <v>448609</v>
      </c>
      <c r="Q1415" s="9">
        <v>8280</v>
      </c>
      <c r="R1415" s="7" t="s">
        <v>139</v>
      </c>
      <c r="S1415" s="9">
        <v>526</v>
      </c>
      <c r="T1415" s="12">
        <v>444</v>
      </c>
      <c r="U1415" s="32">
        <v>1</v>
      </c>
      <c r="V1415">
        <f t="shared" si="0"/>
        <v>2007</v>
      </c>
      <c r="W1415">
        <f t="shared" si="1"/>
        <v>7</v>
      </c>
      <c r="X1415">
        <f t="shared" si="2"/>
        <v>10</v>
      </c>
      <c r="AJ1415" s="13"/>
      <c r="AK1415" s="14"/>
      <c r="AP1415" s="13"/>
      <c r="AQ1415" s="14"/>
      <c r="AT1415" t="e">
        <f>VLOOKUP(A1415,'Repeat TJ List'!A:A,1,FALSE)</f>
        <v>#N/A</v>
      </c>
    </row>
    <row r="1416" spans="1:46" ht="13">
      <c r="A1416" s="7" t="s">
        <v>2711</v>
      </c>
      <c r="B1416" s="78" t="str">
        <f t="shared" si="91"/>
        <v>Alex</v>
      </c>
      <c r="C1416" s="78" t="str">
        <f t="shared" si="92"/>
        <v>Wilson</v>
      </c>
      <c r="D1416" s="78" t="str">
        <f t="shared" si="93"/>
        <v>wilsoal</v>
      </c>
      <c r="E1416" s="8">
        <v>39269</v>
      </c>
      <c r="F1416" s="9" t="s">
        <v>67</v>
      </c>
      <c r="G1416" s="9" t="s">
        <v>63</v>
      </c>
      <c r="H1416" s="9" t="s">
        <v>37</v>
      </c>
      <c r="I1416" s="9" t="s">
        <v>38</v>
      </c>
      <c r="J1416" s="9" t="s">
        <v>2712</v>
      </c>
      <c r="K1416" s="26"/>
      <c r="L1416" s="26"/>
      <c r="M1416" s="9">
        <v>20</v>
      </c>
      <c r="N1416" s="11">
        <v>39992</v>
      </c>
      <c r="O1416" s="32">
        <f t="shared" si="90"/>
        <v>24</v>
      </c>
      <c r="P1416" s="9">
        <v>543935</v>
      </c>
      <c r="Q1416" s="9">
        <v>9239</v>
      </c>
      <c r="R1416" s="7" t="s">
        <v>191</v>
      </c>
      <c r="S1416" s="9">
        <v>231</v>
      </c>
      <c r="T1416" s="12">
        <v>259</v>
      </c>
      <c r="U1416" s="32">
        <v>1</v>
      </c>
      <c r="V1416">
        <f t="shared" si="0"/>
        <v>2007</v>
      </c>
      <c r="W1416">
        <f t="shared" si="1"/>
        <v>7</v>
      </c>
      <c r="X1416">
        <f t="shared" si="2"/>
        <v>6</v>
      </c>
      <c r="AJ1416" s="13"/>
      <c r="AK1416" s="14"/>
      <c r="AP1416" s="13"/>
      <c r="AQ1416" s="14"/>
      <c r="AT1416" t="e">
        <f>VLOOKUP(A1416,'Repeat TJ List'!A:A,1,FALSE)</f>
        <v>#N/A</v>
      </c>
    </row>
    <row r="1417" spans="1:46" ht="13">
      <c r="A1417" s="7" t="s">
        <v>2713</v>
      </c>
      <c r="B1417" s="78" t="str">
        <f t="shared" si="91"/>
        <v>Rafael</v>
      </c>
      <c r="C1417" s="78" t="str">
        <f t="shared" si="92"/>
        <v>Dolis</v>
      </c>
      <c r="D1417" s="78" t="str">
        <f t="shared" si="93"/>
        <v>dolisra</v>
      </c>
      <c r="E1417" s="8">
        <v>39269</v>
      </c>
      <c r="F1417" s="9" t="s">
        <v>164</v>
      </c>
      <c r="G1417" s="9" t="s">
        <v>115</v>
      </c>
      <c r="H1417" s="26" t="s">
        <v>37</v>
      </c>
      <c r="I1417" s="9" t="s">
        <v>38</v>
      </c>
      <c r="J1417" s="32" t="s">
        <v>108</v>
      </c>
      <c r="K1417" s="26"/>
      <c r="L1417" s="26"/>
      <c r="M1417" s="9">
        <v>19</v>
      </c>
      <c r="N1417" s="11">
        <v>39912</v>
      </c>
      <c r="O1417" s="32">
        <f t="shared" si="90"/>
        <v>21</v>
      </c>
      <c r="P1417" s="9">
        <v>503569</v>
      </c>
      <c r="Q1417" s="9">
        <v>4185</v>
      </c>
      <c r="S1417" s="9">
        <v>40</v>
      </c>
      <c r="T1417" s="12">
        <v>44.332999999999998</v>
      </c>
      <c r="U1417" s="32">
        <v>0</v>
      </c>
      <c r="V1417">
        <f t="shared" si="0"/>
        <v>2007</v>
      </c>
      <c r="W1417">
        <f t="shared" si="1"/>
        <v>7</v>
      </c>
      <c r="X1417">
        <f t="shared" si="2"/>
        <v>6</v>
      </c>
      <c r="AJ1417" s="13"/>
      <c r="AK1417" s="14"/>
      <c r="AP1417" s="13"/>
      <c r="AQ1417" s="14"/>
      <c r="AT1417" t="e">
        <f>VLOOKUP(A1417,'Repeat TJ List'!A:A,1,FALSE)</f>
        <v>#N/A</v>
      </c>
    </row>
    <row r="1418" spans="1:46" ht="13">
      <c r="A1418" s="16" t="s">
        <v>746</v>
      </c>
      <c r="B1418" s="78" t="str">
        <f t="shared" si="91"/>
        <v>Matt</v>
      </c>
      <c r="C1418" s="78" t="str">
        <f t="shared" si="92"/>
        <v>Smith</v>
      </c>
      <c r="D1418" s="78" t="str">
        <f t="shared" si="93"/>
        <v>smithma</v>
      </c>
      <c r="E1418" s="29">
        <v>39267</v>
      </c>
      <c r="F1418" s="18" t="s">
        <v>124</v>
      </c>
      <c r="G1418" s="18" t="s">
        <v>95</v>
      </c>
      <c r="H1418" s="48" t="s">
        <v>37</v>
      </c>
      <c r="I1418" s="18" t="s">
        <v>53</v>
      </c>
      <c r="J1418" s="48" t="s">
        <v>39</v>
      </c>
      <c r="K1418" s="18" t="s">
        <v>173</v>
      </c>
      <c r="L1418" s="18" t="s">
        <v>332</v>
      </c>
      <c r="M1418" s="18">
        <v>28</v>
      </c>
      <c r="N1418" s="37"/>
      <c r="O1418" s="32" t="str">
        <f t="shared" si="90"/>
        <v/>
      </c>
      <c r="P1418" s="18">
        <v>445224</v>
      </c>
      <c r="Q1418" s="18" t="s">
        <v>2714</v>
      </c>
      <c r="R1418" s="16" t="s">
        <v>71</v>
      </c>
      <c r="S1418" s="18">
        <v>0</v>
      </c>
      <c r="T1418" s="20">
        <v>0</v>
      </c>
      <c r="U1418" s="18">
        <v>0</v>
      </c>
      <c r="V1418" s="21">
        <f t="shared" si="0"/>
        <v>2007</v>
      </c>
      <c r="W1418" s="21">
        <f t="shared" si="1"/>
        <v>7</v>
      </c>
      <c r="X1418" s="21">
        <f t="shared" si="2"/>
        <v>4</v>
      </c>
      <c r="Y1418" s="16"/>
      <c r="Z1418" s="16"/>
      <c r="AA1418" s="16"/>
      <c r="AB1418" s="16"/>
      <c r="AC1418" s="16"/>
      <c r="AD1418" s="16"/>
      <c r="AE1418" s="16"/>
      <c r="AF1418" s="16"/>
      <c r="AG1418" s="16"/>
      <c r="AH1418" s="16"/>
      <c r="AI1418" s="16"/>
      <c r="AJ1418" s="24"/>
      <c r="AK1418" s="25"/>
      <c r="AL1418" s="16"/>
      <c r="AM1418" s="16"/>
      <c r="AN1418" s="16"/>
      <c r="AO1418" s="16"/>
      <c r="AP1418" s="24"/>
      <c r="AQ1418" s="25"/>
      <c r="AR1418" s="16"/>
      <c r="AS1418" s="16"/>
      <c r="AT1418" t="e">
        <f>VLOOKUP(A1418,'Repeat TJ List'!A:A,1,FALSE)</f>
        <v>#N/A</v>
      </c>
    </row>
    <row r="1419" spans="1:46" ht="13">
      <c r="A1419" s="7" t="s">
        <v>2715</v>
      </c>
      <c r="B1419" s="78" t="str">
        <f t="shared" si="91"/>
        <v>Anthony</v>
      </c>
      <c r="C1419" s="78" t="str">
        <f t="shared" si="92"/>
        <v>Lerew</v>
      </c>
      <c r="D1419" s="78" t="str">
        <f t="shared" si="93"/>
        <v>lerewan</v>
      </c>
      <c r="E1419" s="8">
        <v>39252</v>
      </c>
      <c r="F1419" s="9" t="s">
        <v>340</v>
      </c>
      <c r="G1419" s="9" t="s">
        <v>36</v>
      </c>
      <c r="H1419" s="26" t="s">
        <v>37</v>
      </c>
      <c r="I1419" s="9" t="s">
        <v>38</v>
      </c>
      <c r="J1419" s="26" t="s">
        <v>39</v>
      </c>
      <c r="K1419" s="9" t="s">
        <v>110</v>
      </c>
      <c r="L1419" s="9"/>
      <c r="M1419" s="9">
        <v>24</v>
      </c>
      <c r="N1419" s="11">
        <v>40080</v>
      </c>
      <c r="O1419" s="32">
        <f t="shared" si="90"/>
        <v>27</v>
      </c>
      <c r="P1419" s="9">
        <v>434679</v>
      </c>
      <c r="Q1419" s="9">
        <v>3440</v>
      </c>
      <c r="R1419" s="7" t="s">
        <v>139</v>
      </c>
      <c r="S1419" s="9">
        <v>9</v>
      </c>
      <c r="T1419" s="12">
        <v>39.667000000000002</v>
      </c>
      <c r="U1419" s="32">
        <v>0</v>
      </c>
      <c r="V1419">
        <f t="shared" si="0"/>
        <v>2007</v>
      </c>
      <c r="W1419">
        <f t="shared" si="1"/>
        <v>6</v>
      </c>
      <c r="X1419">
        <f t="shared" si="2"/>
        <v>19</v>
      </c>
      <c r="Y1419" s="7"/>
      <c r="Z1419" s="7"/>
      <c r="AA1419" s="7"/>
      <c r="AB1419" s="7"/>
      <c r="AC1419" s="7"/>
      <c r="AD1419" s="7"/>
      <c r="AE1419" s="7"/>
      <c r="AF1419" s="7"/>
      <c r="AG1419" s="7"/>
      <c r="AH1419" s="7">
        <v>3</v>
      </c>
      <c r="AI1419" s="7">
        <v>3</v>
      </c>
      <c r="AJ1419" s="45">
        <v>11.67</v>
      </c>
      <c r="AK1419" s="46">
        <v>3.5000000000000003E-2</v>
      </c>
      <c r="AL1419" s="7">
        <v>176</v>
      </c>
      <c r="AM1419" s="7">
        <v>179</v>
      </c>
      <c r="AN1419" s="7">
        <v>3</v>
      </c>
      <c r="AO1419" s="7">
        <v>2</v>
      </c>
      <c r="AP1419" s="45">
        <v>13.333</v>
      </c>
      <c r="AQ1419" s="46">
        <v>-1.6E-2</v>
      </c>
      <c r="AR1419" s="7">
        <v>90</v>
      </c>
      <c r="AS1419" s="7">
        <v>176</v>
      </c>
      <c r="AT1419" t="e">
        <f>VLOOKUP(A1419,'Repeat TJ List'!A:A,1,FALSE)</f>
        <v>#N/A</v>
      </c>
    </row>
    <row r="1420" spans="1:46" ht="13">
      <c r="A1420" s="7" t="s">
        <v>2716</v>
      </c>
      <c r="B1420" s="78" t="str">
        <f t="shared" si="91"/>
        <v>Eric</v>
      </c>
      <c r="C1420" s="78" t="str">
        <f t="shared" si="92"/>
        <v>Milton</v>
      </c>
      <c r="D1420" s="78" t="str">
        <f t="shared" si="93"/>
        <v>miltoer</v>
      </c>
      <c r="E1420" s="8">
        <v>39248</v>
      </c>
      <c r="F1420" s="9" t="s">
        <v>187</v>
      </c>
      <c r="G1420" s="9" t="s">
        <v>36</v>
      </c>
      <c r="H1420" s="26" t="s">
        <v>37</v>
      </c>
      <c r="I1420" s="9" t="s">
        <v>53</v>
      </c>
      <c r="J1420" s="26" t="s">
        <v>39</v>
      </c>
      <c r="K1420" s="9" t="s">
        <v>110</v>
      </c>
      <c r="L1420" s="9" t="s">
        <v>285</v>
      </c>
      <c r="M1420" s="9">
        <v>31</v>
      </c>
      <c r="N1420" s="11">
        <v>39949</v>
      </c>
      <c r="O1420" s="32">
        <f t="shared" si="90"/>
        <v>23</v>
      </c>
      <c r="P1420" s="9">
        <v>132980</v>
      </c>
      <c r="Q1420" s="9">
        <v>743</v>
      </c>
      <c r="R1420" s="7" t="s">
        <v>191</v>
      </c>
      <c r="S1420" s="9">
        <v>5</v>
      </c>
      <c r="T1420" s="12">
        <v>23.667000000000002</v>
      </c>
      <c r="U1420" s="32">
        <v>0</v>
      </c>
      <c r="V1420">
        <f t="shared" si="0"/>
        <v>2007</v>
      </c>
      <c r="W1420">
        <f t="shared" si="1"/>
        <v>6</v>
      </c>
      <c r="X1420">
        <f t="shared" si="2"/>
        <v>15</v>
      </c>
      <c r="Y1420" s="7"/>
      <c r="Z1420" s="7"/>
      <c r="AA1420" s="7"/>
      <c r="AB1420" s="7"/>
      <c r="AC1420" s="7"/>
      <c r="AD1420" s="7"/>
      <c r="AE1420" s="7"/>
      <c r="AF1420" s="7"/>
      <c r="AG1420" s="7"/>
      <c r="AH1420" s="7">
        <v>6</v>
      </c>
      <c r="AI1420" s="7">
        <v>6</v>
      </c>
      <c r="AJ1420" s="45">
        <v>31.332999999999998</v>
      </c>
      <c r="AK1420" s="46">
        <v>6.3E-2</v>
      </c>
      <c r="AL1420" s="7">
        <v>113</v>
      </c>
      <c r="AM1420" s="7">
        <v>99</v>
      </c>
      <c r="AN1420" s="7">
        <v>5</v>
      </c>
      <c r="AO1420" s="7">
        <v>5</v>
      </c>
      <c r="AP1420" s="45">
        <v>23.667000000000002</v>
      </c>
      <c r="AQ1420" s="46">
        <v>0.13</v>
      </c>
      <c r="AR1420" s="7">
        <v>94</v>
      </c>
      <c r="AS1420" s="7">
        <v>84</v>
      </c>
      <c r="AT1420" t="e">
        <f>VLOOKUP(A1420,'Repeat TJ List'!A:A,1,FALSE)</f>
        <v>#N/A</v>
      </c>
    </row>
    <row r="1421" spans="1:46" ht="13">
      <c r="A1421" s="7" t="s">
        <v>2632</v>
      </c>
      <c r="B1421" s="78" t="str">
        <f t="shared" si="91"/>
        <v>Vance</v>
      </c>
      <c r="C1421" s="78" t="str">
        <f t="shared" si="92"/>
        <v>Wilson</v>
      </c>
      <c r="D1421" s="78" t="str">
        <f t="shared" si="93"/>
        <v>wilsova</v>
      </c>
      <c r="E1421" s="8">
        <v>39246</v>
      </c>
      <c r="F1421" s="9" t="s">
        <v>87</v>
      </c>
      <c r="G1421" s="9" t="s">
        <v>36</v>
      </c>
      <c r="H1421" s="32" t="s">
        <v>330</v>
      </c>
      <c r="I1421" s="9" t="s">
        <v>38</v>
      </c>
      <c r="J1421" s="26" t="s">
        <v>39</v>
      </c>
      <c r="K1421" s="9" t="s">
        <v>220</v>
      </c>
      <c r="L1421" s="9" t="s">
        <v>2633</v>
      </c>
      <c r="M1421" s="9">
        <v>27</v>
      </c>
      <c r="N1421" s="26"/>
      <c r="O1421" s="32" t="str">
        <f t="shared" si="90"/>
        <v/>
      </c>
      <c r="P1421" s="9">
        <v>136300</v>
      </c>
      <c r="Q1421" s="9">
        <v>903</v>
      </c>
      <c r="R1421" s="7" t="s">
        <v>71</v>
      </c>
      <c r="S1421" s="9">
        <v>0</v>
      </c>
      <c r="T1421" s="40">
        <v>0</v>
      </c>
      <c r="U1421" s="32">
        <v>0</v>
      </c>
      <c r="V1421">
        <f t="shared" si="0"/>
        <v>2007</v>
      </c>
      <c r="W1421">
        <f t="shared" si="1"/>
        <v>6</v>
      </c>
      <c r="X1421">
        <f t="shared" si="2"/>
        <v>13</v>
      </c>
      <c r="AJ1421" s="13"/>
      <c r="AK1421" s="14"/>
      <c r="AP1421" s="13"/>
      <c r="AQ1421" s="14"/>
      <c r="AT1421" t="str">
        <f>VLOOKUP(A1421,'Repeat TJ List'!A:A,1,FALSE)</f>
        <v>Vance Wilson</v>
      </c>
    </row>
    <row r="1422" spans="1:46" ht="13">
      <c r="A1422" s="7" t="s">
        <v>2717</v>
      </c>
      <c r="B1422" s="78" t="str">
        <f t="shared" si="91"/>
        <v>Carl</v>
      </c>
      <c r="C1422" s="78" t="str">
        <f t="shared" si="92"/>
        <v>Pavano</v>
      </c>
      <c r="D1422" s="78" t="str">
        <f t="shared" si="93"/>
        <v>pavanca</v>
      </c>
      <c r="E1422" s="8">
        <v>39238</v>
      </c>
      <c r="F1422" s="9" t="s">
        <v>107</v>
      </c>
      <c r="G1422" s="9" t="s">
        <v>36</v>
      </c>
      <c r="H1422" s="26" t="s">
        <v>37</v>
      </c>
      <c r="I1422" s="9" t="s">
        <v>38</v>
      </c>
      <c r="J1422" s="26" t="s">
        <v>39</v>
      </c>
      <c r="K1422" s="9" t="s">
        <v>96</v>
      </c>
      <c r="L1422" s="9"/>
      <c r="M1422" s="9">
        <v>31</v>
      </c>
      <c r="N1422" s="11">
        <v>39683</v>
      </c>
      <c r="O1422" s="32">
        <f t="shared" si="90"/>
        <v>15</v>
      </c>
      <c r="P1422" s="9">
        <v>134321</v>
      </c>
      <c r="Q1422" s="9">
        <v>790</v>
      </c>
      <c r="R1422" s="7" t="s">
        <v>139</v>
      </c>
      <c r="S1422" s="9">
        <v>116</v>
      </c>
      <c r="T1422" s="12">
        <v>739.66700000000003</v>
      </c>
      <c r="U1422" s="32">
        <v>0</v>
      </c>
      <c r="V1422">
        <f t="shared" si="0"/>
        <v>2007</v>
      </c>
      <c r="W1422">
        <f t="shared" si="1"/>
        <v>6</v>
      </c>
      <c r="X1422">
        <f t="shared" si="2"/>
        <v>5</v>
      </c>
      <c r="Y1422" s="7"/>
      <c r="Z1422" s="7"/>
      <c r="AA1422" s="7"/>
      <c r="AB1422" s="7"/>
      <c r="AC1422" s="7"/>
      <c r="AD1422" s="7"/>
      <c r="AE1422" s="7"/>
      <c r="AF1422" s="7"/>
      <c r="AG1422" s="7"/>
      <c r="AH1422" s="7">
        <v>2</v>
      </c>
      <c r="AI1422" s="7">
        <v>2</v>
      </c>
      <c r="AJ1422" s="45">
        <v>11.333</v>
      </c>
      <c r="AK1422" s="46">
        <v>4.2999999999999997E-2</v>
      </c>
      <c r="AL1422" s="7">
        <v>106</v>
      </c>
      <c r="AM1422" s="7">
        <v>95</v>
      </c>
      <c r="AN1422" s="7">
        <v>7</v>
      </c>
      <c r="AO1422" s="7">
        <v>7</v>
      </c>
      <c r="AP1422" s="45">
        <v>34.332999999999998</v>
      </c>
      <c r="AQ1422" s="46">
        <v>3.2000000000000001E-2</v>
      </c>
      <c r="AR1422" s="7">
        <v>133</v>
      </c>
      <c r="AS1422" s="7">
        <v>124</v>
      </c>
      <c r="AT1422" t="e">
        <f>VLOOKUP(A1422,'Repeat TJ List'!A:A,1,FALSE)</f>
        <v>#N/A</v>
      </c>
    </row>
    <row r="1423" spans="1:46" ht="13">
      <c r="A1423" s="7" t="s">
        <v>2718</v>
      </c>
      <c r="B1423" s="78" t="str">
        <f t="shared" si="91"/>
        <v>Keith</v>
      </c>
      <c r="C1423" s="78" t="str">
        <f t="shared" si="92"/>
        <v>Hessler</v>
      </c>
      <c r="D1423" s="78" t="str">
        <f t="shared" si="93"/>
        <v>hesslke</v>
      </c>
      <c r="E1423" s="8">
        <v>39234</v>
      </c>
      <c r="F1423" s="9" t="s">
        <v>323</v>
      </c>
      <c r="G1423" s="9" t="s">
        <v>158</v>
      </c>
      <c r="H1423" s="9" t="s">
        <v>37</v>
      </c>
      <c r="I1423" s="9" t="s">
        <v>53</v>
      </c>
      <c r="J1423" s="9" t="s">
        <v>39</v>
      </c>
      <c r="K1423" s="9" t="s">
        <v>285</v>
      </c>
      <c r="L1423" s="9" t="s">
        <v>1156</v>
      </c>
      <c r="M1423" s="9">
        <v>18</v>
      </c>
      <c r="N1423" s="11">
        <v>40715</v>
      </c>
      <c r="O1423" s="32">
        <f t="shared" si="90"/>
        <v>49</v>
      </c>
      <c r="P1423" s="9">
        <v>594857</v>
      </c>
      <c r="Q1423" s="9">
        <v>12220</v>
      </c>
      <c r="S1423" s="9">
        <v>35</v>
      </c>
      <c r="T1423" s="12">
        <v>34</v>
      </c>
      <c r="U1423" s="32">
        <v>1</v>
      </c>
      <c r="V1423">
        <f t="shared" si="0"/>
        <v>2007</v>
      </c>
      <c r="W1423">
        <f t="shared" si="1"/>
        <v>6</v>
      </c>
      <c r="X1423">
        <f t="shared" si="2"/>
        <v>1</v>
      </c>
      <c r="AJ1423" s="13"/>
      <c r="AK1423" s="14"/>
      <c r="AP1423" s="13"/>
      <c r="AQ1423" s="14"/>
      <c r="AT1423" t="e">
        <f>VLOOKUP(A1423,'Repeat TJ List'!A:A,1,FALSE)</f>
        <v>#N/A</v>
      </c>
    </row>
    <row r="1424" spans="1:46" ht="13">
      <c r="A1424" s="7" t="s">
        <v>2719</v>
      </c>
      <c r="B1424" s="78" t="str">
        <f t="shared" si="91"/>
        <v>Dallas</v>
      </c>
      <c r="C1424" s="78" t="str">
        <f t="shared" si="92"/>
        <v>Buck</v>
      </c>
      <c r="D1424" s="78" t="str">
        <f t="shared" si="93"/>
        <v>buckda</v>
      </c>
      <c r="E1424" s="8">
        <v>39234</v>
      </c>
      <c r="F1424" s="9" t="s">
        <v>187</v>
      </c>
      <c r="G1424" s="9" t="s">
        <v>91</v>
      </c>
      <c r="H1424" s="9" t="s">
        <v>37</v>
      </c>
      <c r="I1424" s="9" t="s">
        <v>38</v>
      </c>
      <c r="J1424" s="9" t="s">
        <v>39</v>
      </c>
      <c r="K1424" s="9" t="s">
        <v>64</v>
      </c>
      <c r="L1424" s="9" t="s">
        <v>677</v>
      </c>
      <c r="M1424" s="9">
        <v>22</v>
      </c>
      <c r="N1424" s="11">
        <v>39667</v>
      </c>
      <c r="O1424" s="32">
        <f t="shared" si="90"/>
        <v>14</v>
      </c>
      <c r="P1424" s="9">
        <v>453271</v>
      </c>
      <c r="Q1424" s="9" t="s">
        <v>2720</v>
      </c>
      <c r="S1424" s="9">
        <v>0</v>
      </c>
      <c r="T1424" s="12">
        <v>0</v>
      </c>
      <c r="U1424" s="32">
        <v>0</v>
      </c>
      <c r="V1424">
        <f t="shared" si="0"/>
        <v>2007</v>
      </c>
      <c r="W1424">
        <f t="shared" si="1"/>
        <v>6</v>
      </c>
      <c r="X1424">
        <f t="shared" si="2"/>
        <v>1</v>
      </c>
      <c r="AJ1424" s="13"/>
      <c r="AK1424" s="14"/>
      <c r="AP1424" s="13"/>
      <c r="AQ1424" s="14"/>
      <c r="AT1424" t="e">
        <f>VLOOKUP(A1424,'Repeat TJ List'!A:A,1,FALSE)</f>
        <v>#N/A</v>
      </c>
    </row>
    <row r="1425" spans="1:46" ht="13">
      <c r="A1425" s="7" t="s">
        <v>2721</v>
      </c>
      <c r="B1425" s="78" t="str">
        <f t="shared" si="91"/>
        <v>Mike</v>
      </c>
      <c r="C1425" s="78" t="str">
        <f t="shared" si="92"/>
        <v>Jones</v>
      </c>
      <c r="D1425" s="78" t="str">
        <f t="shared" si="93"/>
        <v>jonesmi</v>
      </c>
      <c r="E1425" s="8">
        <v>39234</v>
      </c>
      <c r="F1425" s="9" t="s">
        <v>127</v>
      </c>
      <c r="G1425" s="9" t="s">
        <v>84</v>
      </c>
      <c r="H1425" s="9" t="s">
        <v>37</v>
      </c>
      <c r="I1425" s="9" t="s">
        <v>38</v>
      </c>
      <c r="J1425" s="26" t="s">
        <v>39</v>
      </c>
      <c r="K1425" s="9" t="s">
        <v>220</v>
      </c>
      <c r="L1425" s="9"/>
      <c r="M1425" s="9">
        <v>24</v>
      </c>
      <c r="N1425" s="11">
        <v>39587</v>
      </c>
      <c r="O1425" s="32">
        <f t="shared" si="90"/>
        <v>12</v>
      </c>
      <c r="P1425" s="9">
        <v>434523</v>
      </c>
      <c r="Q1425" s="9" t="s">
        <v>2722</v>
      </c>
      <c r="S1425" s="9">
        <v>0</v>
      </c>
      <c r="T1425" s="12">
        <v>0</v>
      </c>
      <c r="U1425" s="32">
        <v>0</v>
      </c>
      <c r="V1425">
        <f t="shared" si="0"/>
        <v>2007</v>
      </c>
      <c r="W1425">
        <f t="shared" si="1"/>
        <v>6</v>
      </c>
      <c r="X1425">
        <f t="shared" si="2"/>
        <v>1</v>
      </c>
      <c r="AJ1425" s="13"/>
      <c r="AK1425" s="14"/>
      <c r="AP1425" s="13"/>
      <c r="AQ1425" s="14"/>
      <c r="AT1425" t="e">
        <f>VLOOKUP(A1425,'Repeat TJ List'!A:A,1,FALSE)</f>
        <v>#N/A</v>
      </c>
    </row>
    <row r="1426" spans="1:46" ht="13">
      <c r="A1426" s="7" t="s">
        <v>2723</v>
      </c>
      <c r="B1426" s="78" t="str">
        <f t="shared" si="91"/>
        <v>Michael</v>
      </c>
      <c r="C1426" s="78" t="str">
        <f t="shared" si="92"/>
        <v>Gonzalez</v>
      </c>
      <c r="D1426" s="78" t="str">
        <f t="shared" si="93"/>
        <v>gonzami</v>
      </c>
      <c r="E1426" s="8">
        <v>39233</v>
      </c>
      <c r="F1426" s="9" t="s">
        <v>340</v>
      </c>
      <c r="G1426" s="9" t="s">
        <v>36</v>
      </c>
      <c r="H1426" s="26" t="s">
        <v>37</v>
      </c>
      <c r="I1426" s="9" t="s">
        <v>53</v>
      </c>
      <c r="J1426" s="26" t="s">
        <v>39</v>
      </c>
      <c r="K1426" s="9" t="s">
        <v>40</v>
      </c>
      <c r="L1426" s="9" t="s">
        <v>456</v>
      </c>
      <c r="M1426" s="9">
        <v>29</v>
      </c>
      <c r="N1426" s="11">
        <v>39617</v>
      </c>
      <c r="O1426" s="32">
        <f t="shared" si="90"/>
        <v>13</v>
      </c>
      <c r="P1426" s="9">
        <v>283166</v>
      </c>
      <c r="Q1426" s="9">
        <v>1794</v>
      </c>
      <c r="S1426" s="9">
        <v>323</v>
      </c>
      <c r="T1426" s="12">
        <v>271.66699999999997</v>
      </c>
      <c r="U1426" s="32">
        <v>0</v>
      </c>
      <c r="V1426">
        <f t="shared" si="0"/>
        <v>2007</v>
      </c>
      <c r="W1426">
        <f t="shared" si="1"/>
        <v>5</v>
      </c>
      <c r="X1426">
        <f t="shared" si="2"/>
        <v>31</v>
      </c>
      <c r="AJ1426" s="13"/>
      <c r="AK1426" s="14"/>
      <c r="AP1426" s="13"/>
      <c r="AQ1426" s="14"/>
      <c r="AT1426" t="e">
        <f>VLOOKUP(A1426,'Repeat TJ List'!A:A,1,FALSE)</f>
        <v>#N/A</v>
      </c>
    </row>
    <row r="1427" spans="1:46" ht="13">
      <c r="A1427" s="7" t="s">
        <v>1014</v>
      </c>
      <c r="B1427" s="78" t="str">
        <f t="shared" si="91"/>
        <v>Nathan</v>
      </c>
      <c r="C1427" s="78" t="str">
        <f t="shared" si="92"/>
        <v>Eovaldi</v>
      </c>
      <c r="D1427" s="78" t="str">
        <f t="shared" si="93"/>
        <v>eovalna</v>
      </c>
      <c r="E1427" s="8">
        <v>39229</v>
      </c>
      <c r="F1427" s="9" t="s">
        <v>306</v>
      </c>
      <c r="G1427" s="9" t="s">
        <v>158</v>
      </c>
      <c r="H1427" s="26" t="s">
        <v>37</v>
      </c>
      <c r="I1427" s="9" t="s">
        <v>38</v>
      </c>
      <c r="J1427" s="26" t="s">
        <v>39</v>
      </c>
      <c r="K1427" s="9" t="s">
        <v>40</v>
      </c>
      <c r="L1427" s="9"/>
      <c r="M1427" s="9">
        <v>17</v>
      </c>
      <c r="N1427" s="11">
        <v>39661</v>
      </c>
      <c r="O1427" s="32">
        <f t="shared" si="90"/>
        <v>14</v>
      </c>
      <c r="P1427" s="9">
        <v>543135</v>
      </c>
      <c r="Q1427" s="9">
        <v>9132</v>
      </c>
      <c r="R1427" s="7" t="s">
        <v>2724</v>
      </c>
      <c r="S1427" s="9">
        <v>134</v>
      </c>
      <c r="T1427" s="12">
        <v>739</v>
      </c>
      <c r="U1427" s="9">
        <v>0</v>
      </c>
      <c r="V1427">
        <f t="shared" si="0"/>
        <v>2007</v>
      </c>
      <c r="W1427">
        <f t="shared" si="1"/>
        <v>5</v>
      </c>
      <c r="X1427">
        <f t="shared" si="2"/>
        <v>27</v>
      </c>
      <c r="AJ1427" s="13"/>
      <c r="AK1427" s="14"/>
      <c r="AP1427" s="13"/>
      <c r="AQ1427" s="14"/>
      <c r="AT1427" t="str">
        <f>VLOOKUP(A1427,'Repeat TJ List'!A:A,1,FALSE)</f>
        <v>Nathan Eovaldi</v>
      </c>
    </row>
    <row r="1428" spans="1:46" ht="13">
      <c r="A1428" s="7" t="s">
        <v>2725</v>
      </c>
      <c r="B1428" s="78" t="str">
        <f t="shared" si="91"/>
        <v>Cesar</v>
      </c>
      <c r="C1428" s="78" t="str">
        <f t="shared" si="92"/>
        <v>Carrillo</v>
      </c>
      <c r="D1428" s="78" t="str">
        <f t="shared" si="93"/>
        <v>carrice</v>
      </c>
      <c r="E1428" s="8">
        <v>39217</v>
      </c>
      <c r="F1428" s="9" t="s">
        <v>48</v>
      </c>
      <c r="G1428" s="9" t="s">
        <v>95</v>
      </c>
      <c r="H1428" s="26" t="s">
        <v>37</v>
      </c>
      <c r="I1428" s="9" t="s">
        <v>38</v>
      </c>
      <c r="J1428" s="26" t="s">
        <v>39</v>
      </c>
      <c r="K1428" s="9" t="s">
        <v>141</v>
      </c>
      <c r="L1428" s="9" t="s">
        <v>593</v>
      </c>
      <c r="M1428" s="9">
        <v>23</v>
      </c>
      <c r="N1428" s="11">
        <v>39914</v>
      </c>
      <c r="O1428" s="32">
        <f t="shared" si="90"/>
        <v>23</v>
      </c>
      <c r="P1428" s="9">
        <v>460044</v>
      </c>
      <c r="Q1428" s="9">
        <v>4697</v>
      </c>
      <c r="S1428" s="9">
        <v>3</v>
      </c>
      <c r="T1428" s="12">
        <v>10.333</v>
      </c>
      <c r="U1428" s="32">
        <v>0</v>
      </c>
      <c r="V1428">
        <f t="shared" si="0"/>
        <v>2007</v>
      </c>
      <c r="W1428">
        <f t="shared" si="1"/>
        <v>5</v>
      </c>
      <c r="X1428">
        <f t="shared" si="2"/>
        <v>15</v>
      </c>
      <c r="AJ1428" s="13"/>
      <c r="AK1428" s="14"/>
      <c r="AP1428" s="13"/>
      <c r="AQ1428" s="14"/>
      <c r="AT1428" t="e">
        <f>VLOOKUP(A1428,'Repeat TJ List'!A:A,1,FALSE)</f>
        <v>#N/A</v>
      </c>
    </row>
    <row r="1429" spans="1:46" ht="13">
      <c r="A1429" s="7" t="s">
        <v>1076</v>
      </c>
      <c r="B1429" s="78" t="str">
        <f t="shared" si="91"/>
        <v>Jose</v>
      </c>
      <c r="C1429" s="78" t="str">
        <f t="shared" si="92"/>
        <v>Garcia</v>
      </c>
      <c r="D1429" s="78" t="str">
        <f t="shared" si="93"/>
        <v>garcijo</v>
      </c>
      <c r="E1429" s="8">
        <v>39211</v>
      </c>
      <c r="F1429" s="9" t="s">
        <v>157</v>
      </c>
      <c r="G1429" s="9" t="s">
        <v>36</v>
      </c>
      <c r="H1429" s="9" t="s">
        <v>37</v>
      </c>
      <c r="I1429" s="9" t="s">
        <v>38</v>
      </c>
      <c r="J1429" s="9" t="s">
        <v>108</v>
      </c>
      <c r="K1429" s="9"/>
      <c r="L1429" s="9"/>
      <c r="M1429" s="9">
        <v>22</v>
      </c>
      <c r="N1429" s="11"/>
      <c r="O1429" s="32" t="str">
        <f t="shared" si="90"/>
        <v/>
      </c>
      <c r="P1429" s="9">
        <v>462911</v>
      </c>
      <c r="Q1429" s="9" t="s">
        <v>2726</v>
      </c>
      <c r="R1429" s="7"/>
      <c r="S1429" s="9">
        <v>0</v>
      </c>
      <c r="T1429" s="12">
        <v>0</v>
      </c>
      <c r="U1429" s="32">
        <v>0</v>
      </c>
      <c r="V1429">
        <f t="shared" si="0"/>
        <v>2007</v>
      </c>
      <c r="W1429">
        <f t="shared" si="1"/>
        <v>5</v>
      </c>
      <c r="X1429">
        <f t="shared" si="2"/>
        <v>9</v>
      </c>
      <c r="AJ1429" s="13"/>
      <c r="AK1429" s="14"/>
      <c r="AP1429" s="13"/>
      <c r="AQ1429" s="14"/>
      <c r="AT1429" t="e">
        <f>VLOOKUP(A1429,'Repeat TJ List'!A:A,1,FALSE)</f>
        <v>#N/A</v>
      </c>
    </row>
    <row r="1430" spans="1:46" ht="13">
      <c r="A1430" s="7" t="s">
        <v>2727</v>
      </c>
      <c r="B1430" s="78" t="str">
        <f t="shared" si="91"/>
        <v>B.J.</v>
      </c>
      <c r="C1430" s="78" t="str">
        <f t="shared" si="92"/>
        <v>Ryan</v>
      </c>
      <c r="D1430" s="78" t="str">
        <f t="shared" si="93"/>
        <v>ryanb.</v>
      </c>
      <c r="E1430" s="8">
        <v>39203</v>
      </c>
      <c r="F1430" s="9" t="s">
        <v>114</v>
      </c>
      <c r="G1430" s="9" t="s">
        <v>36</v>
      </c>
      <c r="H1430" s="26" t="s">
        <v>37</v>
      </c>
      <c r="I1430" s="9" t="s">
        <v>53</v>
      </c>
      <c r="J1430" s="26" t="s">
        <v>39</v>
      </c>
      <c r="K1430" s="9" t="s">
        <v>575</v>
      </c>
      <c r="L1430" s="9" t="s">
        <v>2728</v>
      </c>
      <c r="M1430" s="9">
        <v>31</v>
      </c>
      <c r="N1430" s="11">
        <v>39551</v>
      </c>
      <c r="O1430" s="32">
        <f t="shared" si="90"/>
        <v>11</v>
      </c>
      <c r="P1430" s="9">
        <v>124805</v>
      </c>
      <c r="Q1430" s="9">
        <v>168</v>
      </c>
      <c r="R1430" s="7" t="s">
        <v>191</v>
      </c>
      <c r="S1430" s="9">
        <v>85</v>
      </c>
      <c r="T1430" s="12">
        <v>78.667000000000002</v>
      </c>
      <c r="U1430" s="32">
        <v>0</v>
      </c>
      <c r="V1430">
        <f t="shared" si="0"/>
        <v>2007</v>
      </c>
      <c r="W1430">
        <f t="shared" si="1"/>
        <v>5</v>
      </c>
      <c r="X1430">
        <f t="shared" si="2"/>
        <v>1</v>
      </c>
      <c r="AJ1430" s="13"/>
      <c r="AK1430" s="14"/>
      <c r="AP1430" s="13"/>
      <c r="AQ1430" s="14"/>
      <c r="AT1430" t="e">
        <f>VLOOKUP(A1430,'Repeat TJ List'!A:A,1,FALSE)</f>
        <v>#N/A</v>
      </c>
    </row>
    <row r="1431" spans="1:46" ht="13">
      <c r="A1431" s="7" t="s">
        <v>2729</v>
      </c>
      <c r="B1431" s="78" t="str">
        <f t="shared" si="91"/>
        <v>Tip</v>
      </c>
      <c r="C1431" s="78" t="str">
        <f t="shared" si="92"/>
        <v>Fairchild</v>
      </c>
      <c r="D1431" s="78" t="str">
        <f t="shared" si="93"/>
        <v>faircti</v>
      </c>
      <c r="E1431" s="8">
        <v>39203</v>
      </c>
      <c r="F1431" s="9" t="s">
        <v>121</v>
      </c>
      <c r="G1431" s="9" t="s">
        <v>84</v>
      </c>
      <c r="H1431" s="9" t="s">
        <v>37</v>
      </c>
      <c r="I1431" s="9" t="s">
        <v>38</v>
      </c>
      <c r="J1431" s="9" t="s">
        <v>39</v>
      </c>
      <c r="K1431" s="9" t="s">
        <v>2639</v>
      </c>
      <c r="L1431" s="9" t="s">
        <v>2730</v>
      </c>
      <c r="M1431" s="9">
        <v>23</v>
      </c>
      <c r="N1431" s="11">
        <v>39589</v>
      </c>
      <c r="O1431" s="32">
        <f t="shared" si="90"/>
        <v>13</v>
      </c>
      <c r="P1431" s="9">
        <v>488868</v>
      </c>
      <c r="Q1431" s="9" t="s">
        <v>2731</v>
      </c>
      <c r="R1431" s="7"/>
      <c r="S1431" s="9">
        <v>0</v>
      </c>
      <c r="T1431" s="12">
        <v>0</v>
      </c>
      <c r="U1431" s="32">
        <v>0</v>
      </c>
      <c r="V1431">
        <f t="shared" si="0"/>
        <v>2007</v>
      </c>
      <c r="W1431">
        <f t="shared" si="1"/>
        <v>5</v>
      </c>
      <c r="X1431">
        <f t="shared" si="2"/>
        <v>1</v>
      </c>
      <c r="AJ1431" s="13"/>
      <c r="AK1431" s="14"/>
      <c r="AP1431" s="13"/>
      <c r="AQ1431" s="14"/>
      <c r="AT1431" t="e">
        <f>VLOOKUP(A1431,'Repeat TJ List'!A:A,1,FALSE)</f>
        <v>#N/A</v>
      </c>
    </row>
    <row r="1432" spans="1:46" ht="13">
      <c r="A1432" s="7" t="s">
        <v>2732</v>
      </c>
      <c r="B1432" s="78" t="str">
        <f t="shared" si="91"/>
        <v>Matt</v>
      </c>
      <c r="C1432" s="78" t="str">
        <f t="shared" si="92"/>
        <v>Hensley</v>
      </c>
      <c r="D1432" s="78" t="str">
        <f t="shared" si="93"/>
        <v>henslma</v>
      </c>
      <c r="E1432" s="8">
        <v>39203</v>
      </c>
      <c r="F1432" s="9" t="s">
        <v>35</v>
      </c>
      <c r="G1432" s="9" t="s">
        <v>95</v>
      </c>
      <c r="H1432" s="9" t="s">
        <v>37</v>
      </c>
      <c r="I1432" s="9" t="s">
        <v>38</v>
      </c>
      <c r="J1432" s="9" t="s">
        <v>39</v>
      </c>
      <c r="K1432" s="9" t="s">
        <v>45</v>
      </c>
      <c r="L1432" s="9" t="s">
        <v>2733</v>
      </c>
      <c r="M1432" s="9">
        <v>28</v>
      </c>
      <c r="N1432" s="11"/>
      <c r="O1432" s="32" t="str">
        <f t="shared" si="90"/>
        <v/>
      </c>
      <c r="P1432" s="9">
        <v>425778</v>
      </c>
      <c r="Q1432" s="9">
        <v>1924</v>
      </c>
      <c r="R1432" s="7"/>
      <c r="S1432" s="9">
        <v>0</v>
      </c>
      <c r="T1432" s="12">
        <v>0</v>
      </c>
      <c r="U1432" s="32">
        <v>0</v>
      </c>
      <c r="V1432">
        <f t="shared" si="0"/>
        <v>2007</v>
      </c>
      <c r="W1432">
        <f t="shared" si="1"/>
        <v>5</v>
      </c>
      <c r="X1432">
        <f t="shared" si="2"/>
        <v>1</v>
      </c>
      <c r="AJ1432" s="13"/>
      <c r="AK1432" s="14"/>
      <c r="AP1432" s="13"/>
      <c r="AQ1432" s="14"/>
      <c r="AT1432" t="e">
        <f>VLOOKUP(A1432,'Repeat TJ List'!A:A,1,FALSE)</f>
        <v>#N/A</v>
      </c>
    </row>
    <row r="1433" spans="1:46" ht="13">
      <c r="A1433" s="7" t="s">
        <v>2734</v>
      </c>
      <c r="B1433" s="78" t="str">
        <f t="shared" si="91"/>
        <v>Fernando</v>
      </c>
      <c r="C1433" s="78" t="str">
        <f t="shared" si="92"/>
        <v>Nieve</v>
      </c>
      <c r="D1433" s="78" t="str">
        <f t="shared" si="93"/>
        <v>nievefe</v>
      </c>
      <c r="E1433" s="8">
        <v>39200</v>
      </c>
      <c r="F1433" s="9" t="s">
        <v>121</v>
      </c>
      <c r="G1433" s="9" t="s">
        <v>36</v>
      </c>
      <c r="H1433" s="26" t="s">
        <v>37</v>
      </c>
      <c r="I1433" s="9" t="s">
        <v>38</v>
      </c>
      <c r="J1433" s="32" t="s">
        <v>150</v>
      </c>
      <c r="K1433" s="26"/>
      <c r="L1433" s="26"/>
      <c r="M1433" s="9">
        <v>24</v>
      </c>
      <c r="N1433" s="11">
        <v>39585</v>
      </c>
      <c r="O1433" s="32">
        <f t="shared" si="90"/>
        <v>13</v>
      </c>
      <c r="P1433" s="9">
        <v>430588</v>
      </c>
      <c r="Q1433" s="9">
        <v>2173</v>
      </c>
      <c r="R1433" s="7" t="s">
        <v>139</v>
      </c>
      <c r="S1433" s="9">
        <v>59</v>
      </c>
      <c r="T1433" s="40">
        <v>89.332999999999984</v>
      </c>
      <c r="U1433" s="32">
        <v>0</v>
      </c>
      <c r="V1433">
        <f t="shared" si="0"/>
        <v>2007</v>
      </c>
      <c r="W1433">
        <f t="shared" si="1"/>
        <v>4</v>
      </c>
      <c r="X1433">
        <f t="shared" si="2"/>
        <v>28</v>
      </c>
      <c r="AJ1433" s="13"/>
      <c r="AK1433" s="14"/>
      <c r="AP1433" s="13"/>
      <c r="AQ1433" s="14"/>
      <c r="AT1433" t="e">
        <f>VLOOKUP(A1433,'Repeat TJ List'!A:A,1,FALSE)</f>
        <v>#N/A</v>
      </c>
    </row>
    <row r="1434" spans="1:46" ht="13">
      <c r="A1434" s="7" t="s">
        <v>2735</v>
      </c>
      <c r="B1434" s="78" t="str">
        <f t="shared" si="91"/>
        <v>Humberto</v>
      </c>
      <c r="C1434" s="78" t="str">
        <f t="shared" si="92"/>
        <v>Sanchez</v>
      </c>
      <c r="D1434" s="78" t="str">
        <f t="shared" si="93"/>
        <v>sanchhu</v>
      </c>
      <c r="E1434" s="8">
        <v>39191</v>
      </c>
      <c r="F1434" s="9" t="s">
        <v>87</v>
      </c>
      <c r="G1434" s="9" t="s">
        <v>95</v>
      </c>
      <c r="H1434" s="26" t="s">
        <v>37</v>
      </c>
      <c r="I1434" s="9" t="s">
        <v>38</v>
      </c>
      <c r="J1434" s="32" t="s">
        <v>108</v>
      </c>
      <c r="K1434" s="26"/>
      <c r="L1434" s="26"/>
      <c r="M1434" s="9">
        <v>24</v>
      </c>
      <c r="N1434" s="11">
        <v>40057</v>
      </c>
      <c r="O1434" s="32">
        <f t="shared" si="90"/>
        <v>28</v>
      </c>
      <c r="P1434" s="9">
        <v>458008</v>
      </c>
      <c r="Q1434" s="9">
        <v>4303</v>
      </c>
      <c r="S1434" s="9">
        <v>2</v>
      </c>
      <c r="T1434" s="12">
        <v>2</v>
      </c>
      <c r="U1434" s="32">
        <v>0</v>
      </c>
      <c r="V1434">
        <f t="shared" si="0"/>
        <v>2007</v>
      </c>
      <c r="W1434">
        <f t="shared" si="1"/>
        <v>4</v>
      </c>
      <c r="X1434">
        <f t="shared" si="2"/>
        <v>19</v>
      </c>
      <c r="AJ1434" s="13"/>
      <c r="AK1434" s="14"/>
      <c r="AP1434" s="13"/>
      <c r="AQ1434" s="14"/>
      <c r="AT1434" t="e">
        <f>VLOOKUP(A1434,'Repeat TJ List'!A:A,1,FALSE)</f>
        <v>#N/A</v>
      </c>
    </row>
    <row r="1435" spans="1:46" ht="13">
      <c r="A1435" s="7" t="s">
        <v>2736</v>
      </c>
      <c r="B1435" s="78" t="str">
        <f t="shared" si="91"/>
        <v>Chris</v>
      </c>
      <c r="C1435" s="78" t="str">
        <f t="shared" si="92"/>
        <v>Denorfia</v>
      </c>
      <c r="D1435" s="78" t="str">
        <f t="shared" si="93"/>
        <v>denorch</v>
      </c>
      <c r="E1435" s="8">
        <v>39175</v>
      </c>
      <c r="F1435" s="9" t="s">
        <v>187</v>
      </c>
      <c r="G1435" s="9" t="s">
        <v>36</v>
      </c>
      <c r="H1435" s="9" t="s">
        <v>131</v>
      </c>
      <c r="I1435" s="9" t="s">
        <v>38</v>
      </c>
      <c r="J1435" s="26" t="s">
        <v>39</v>
      </c>
      <c r="K1435" s="9" t="s">
        <v>96</v>
      </c>
      <c r="L1435" s="9" t="s">
        <v>1105</v>
      </c>
      <c r="M1435" s="9">
        <v>26</v>
      </c>
      <c r="N1435" s="11">
        <v>39533</v>
      </c>
      <c r="O1435" s="32">
        <f t="shared" ref="O1435:O1498" si="94">IF(N1435&gt;0,ROUND(((N1435-E1435)/365)*12,0),"")</f>
        <v>12</v>
      </c>
      <c r="P1435" s="9">
        <v>456121</v>
      </c>
      <c r="Q1435" s="9">
        <v>4400</v>
      </c>
      <c r="R1435" s="7" t="s">
        <v>191</v>
      </c>
      <c r="S1435" s="9">
        <v>741</v>
      </c>
      <c r="T1435" s="12">
        <v>2221</v>
      </c>
      <c r="U1435" s="9">
        <v>0</v>
      </c>
      <c r="V1435">
        <f t="shared" si="0"/>
        <v>2007</v>
      </c>
      <c r="W1435">
        <f t="shared" si="1"/>
        <v>4</v>
      </c>
      <c r="X1435">
        <f t="shared" si="2"/>
        <v>3</v>
      </c>
      <c r="AJ1435" s="13"/>
      <c r="AK1435" s="14"/>
      <c r="AP1435" s="13"/>
      <c r="AQ1435" s="14"/>
      <c r="AT1435" t="e">
        <f>VLOOKUP(A1435,'Repeat TJ List'!A:A,1,FALSE)</f>
        <v>#N/A</v>
      </c>
    </row>
    <row r="1436" spans="1:46" ht="13">
      <c r="A1436" s="7" t="s">
        <v>2737</v>
      </c>
      <c r="B1436" s="78" t="str">
        <f t="shared" si="91"/>
        <v>Brad</v>
      </c>
      <c r="C1436" s="78" t="str">
        <f t="shared" si="92"/>
        <v>Lincoln</v>
      </c>
      <c r="D1436" s="78" t="str">
        <f t="shared" si="93"/>
        <v>lincobr</v>
      </c>
      <c r="E1436" s="8">
        <v>39175</v>
      </c>
      <c r="F1436" s="9" t="s">
        <v>176</v>
      </c>
      <c r="G1436" s="9" t="s">
        <v>115</v>
      </c>
      <c r="H1436" s="26" t="s">
        <v>37</v>
      </c>
      <c r="I1436" s="9" t="s">
        <v>38</v>
      </c>
      <c r="J1436" s="26" t="s">
        <v>39</v>
      </c>
      <c r="K1436" s="9" t="s">
        <v>40</v>
      </c>
      <c r="L1436" s="9" t="s">
        <v>396</v>
      </c>
      <c r="M1436" s="9">
        <v>22</v>
      </c>
      <c r="N1436" s="11">
        <v>39586</v>
      </c>
      <c r="O1436" s="32">
        <f t="shared" si="94"/>
        <v>14</v>
      </c>
      <c r="P1436" s="9">
        <v>453184</v>
      </c>
      <c r="Q1436" s="9">
        <v>4241</v>
      </c>
      <c r="S1436" s="9">
        <v>99</v>
      </c>
      <c r="T1436" s="12">
        <v>222.333</v>
      </c>
      <c r="U1436" s="9">
        <v>0</v>
      </c>
      <c r="V1436">
        <f t="shared" si="0"/>
        <v>2007</v>
      </c>
      <c r="W1436">
        <f t="shared" si="1"/>
        <v>4</v>
      </c>
      <c r="X1436">
        <f t="shared" si="2"/>
        <v>3</v>
      </c>
      <c r="AJ1436" s="13"/>
      <c r="AK1436" s="14"/>
      <c r="AP1436" s="13"/>
      <c r="AQ1436" s="14"/>
      <c r="AT1436" t="e">
        <f>VLOOKUP(A1436,'Repeat TJ List'!A:A,1,FALSE)</f>
        <v>#N/A</v>
      </c>
    </row>
    <row r="1437" spans="1:46" ht="13">
      <c r="A1437" s="7" t="s">
        <v>2738</v>
      </c>
      <c r="B1437" s="78" t="str">
        <f t="shared" si="91"/>
        <v>Navery</v>
      </c>
      <c r="C1437" s="78" t="str">
        <f t="shared" si="92"/>
        <v>Moore</v>
      </c>
      <c r="D1437" s="78" t="str">
        <f t="shared" si="93"/>
        <v>moorena</v>
      </c>
      <c r="E1437" s="8">
        <v>39173</v>
      </c>
      <c r="F1437" s="9" t="s">
        <v>340</v>
      </c>
      <c r="G1437" s="9" t="s">
        <v>158</v>
      </c>
      <c r="H1437" s="26" t="s">
        <v>37</v>
      </c>
      <c r="I1437" s="9" t="s">
        <v>38</v>
      </c>
      <c r="J1437" s="26" t="s">
        <v>39</v>
      </c>
      <c r="K1437" s="9" t="s">
        <v>312</v>
      </c>
      <c r="L1437" s="9" t="s">
        <v>80</v>
      </c>
      <c r="M1437" s="9">
        <v>16</v>
      </c>
      <c r="N1437" s="11">
        <v>41006</v>
      </c>
      <c r="O1437" s="32">
        <f t="shared" si="94"/>
        <v>60</v>
      </c>
      <c r="P1437" s="9">
        <v>543563</v>
      </c>
      <c r="Q1437" s="9" t="s">
        <v>2739</v>
      </c>
      <c r="S1437" s="9">
        <v>0</v>
      </c>
      <c r="T1437" s="12">
        <v>0</v>
      </c>
      <c r="U1437" s="9">
        <v>0</v>
      </c>
      <c r="V1437">
        <f t="shared" si="0"/>
        <v>2007</v>
      </c>
      <c r="W1437">
        <f t="shared" si="1"/>
        <v>4</v>
      </c>
      <c r="X1437">
        <f t="shared" si="2"/>
        <v>1</v>
      </c>
      <c r="AJ1437" s="13"/>
      <c r="AK1437" s="14"/>
      <c r="AP1437" s="13"/>
      <c r="AQ1437" s="14"/>
      <c r="AT1437" t="e">
        <f>VLOOKUP(A1437,'Repeat TJ List'!A:A,1,FALSE)</f>
        <v>#N/A</v>
      </c>
    </row>
    <row r="1438" spans="1:46" ht="13">
      <c r="A1438" s="7" t="s">
        <v>2740</v>
      </c>
      <c r="B1438" s="78" t="str">
        <f t="shared" si="91"/>
        <v>Arthur</v>
      </c>
      <c r="C1438" s="78" t="str">
        <f t="shared" si="92"/>
        <v>Rhodes</v>
      </c>
      <c r="D1438" s="78" t="str">
        <f t="shared" si="93"/>
        <v>rhodear</v>
      </c>
      <c r="E1438" s="8">
        <v>39172</v>
      </c>
      <c r="F1438" s="9" t="s">
        <v>124</v>
      </c>
      <c r="G1438" s="9" t="s">
        <v>36</v>
      </c>
      <c r="H1438" s="26" t="s">
        <v>37</v>
      </c>
      <c r="I1438" s="9" t="s">
        <v>53</v>
      </c>
      <c r="J1438" s="26" t="s">
        <v>39</v>
      </c>
      <c r="K1438" s="9" t="s">
        <v>40</v>
      </c>
      <c r="L1438" s="9"/>
      <c r="M1438" s="9">
        <v>37</v>
      </c>
      <c r="N1438" s="11">
        <v>39553</v>
      </c>
      <c r="O1438" s="32">
        <f t="shared" si="94"/>
        <v>13</v>
      </c>
      <c r="P1438" s="9">
        <v>121125</v>
      </c>
      <c r="Q1438" s="9">
        <v>1097</v>
      </c>
      <c r="R1438" s="7" t="s">
        <v>2078</v>
      </c>
      <c r="S1438" s="9">
        <v>247</v>
      </c>
      <c r="T1438" s="12">
        <v>176.667</v>
      </c>
      <c r="U1438" s="32">
        <v>0</v>
      </c>
      <c r="V1438">
        <f t="shared" si="0"/>
        <v>2007</v>
      </c>
      <c r="W1438">
        <f t="shared" si="1"/>
        <v>3</v>
      </c>
      <c r="X1438">
        <f t="shared" si="2"/>
        <v>31</v>
      </c>
      <c r="AJ1438" s="13"/>
      <c r="AK1438" s="14"/>
      <c r="AP1438" s="13"/>
      <c r="AQ1438" s="14"/>
      <c r="AT1438" t="e">
        <f>VLOOKUP(A1438,'Repeat TJ List'!A:A,1,FALSE)</f>
        <v>#N/A</v>
      </c>
    </row>
    <row r="1439" spans="1:46" ht="13">
      <c r="A1439" s="7" t="s">
        <v>2741</v>
      </c>
      <c r="B1439" s="78" t="str">
        <f t="shared" si="91"/>
        <v>Edward</v>
      </c>
      <c r="C1439" s="78" t="str">
        <f t="shared" si="92"/>
        <v>Campusano</v>
      </c>
      <c r="D1439" s="78" t="str">
        <f t="shared" si="93"/>
        <v>campued</v>
      </c>
      <c r="E1439" s="8">
        <v>39168</v>
      </c>
      <c r="F1439" s="9" t="s">
        <v>164</v>
      </c>
      <c r="G1439" s="9" t="s">
        <v>84</v>
      </c>
      <c r="H1439" s="9" t="s">
        <v>37</v>
      </c>
      <c r="I1439" s="9" t="s">
        <v>53</v>
      </c>
      <c r="J1439" s="9" t="s">
        <v>108</v>
      </c>
      <c r="K1439" s="9"/>
      <c r="L1439" s="9"/>
      <c r="M1439" s="9">
        <v>24</v>
      </c>
      <c r="N1439" s="11">
        <v>39543</v>
      </c>
      <c r="O1439" s="32">
        <f t="shared" si="94"/>
        <v>12</v>
      </c>
      <c r="P1439" s="9">
        <v>462943</v>
      </c>
      <c r="Q1439" s="9" t="s">
        <v>2742</v>
      </c>
      <c r="R1439" s="7" t="s">
        <v>139</v>
      </c>
      <c r="S1439" s="9">
        <v>0</v>
      </c>
      <c r="T1439" s="12">
        <v>0</v>
      </c>
      <c r="U1439" s="32">
        <v>0</v>
      </c>
      <c r="V1439">
        <f t="shared" si="0"/>
        <v>2007</v>
      </c>
      <c r="W1439">
        <f t="shared" si="1"/>
        <v>3</v>
      </c>
      <c r="X1439">
        <f t="shared" si="2"/>
        <v>27</v>
      </c>
      <c r="AJ1439" s="13"/>
      <c r="AK1439" s="14"/>
      <c r="AP1439" s="13"/>
      <c r="AQ1439" s="14"/>
      <c r="AT1439" t="e">
        <f>VLOOKUP(A1439,'Repeat TJ List'!A:A,1,FALSE)</f>
        <v>#N/A</v>
      </c>
    </row>
    <row r="1440" spans="1:46" ht="13">
      <c r="A1440" s="7" t="s">
        <v>2743</v>
      </c>
      <c r="B1440" s="78" t="str">
        <f t="shared" si="91"/>
        <v>Thomas</v>
      </c>
      <c r="C1440" s="78" t="str">
        <f t="shared" si="92"/>
        <v>Diamond</v>
      </c>
      <c r="D1440" s="78" t="str">
        <f t="shared" si="93"/>
        <v>diamoth</v>
      </c>
      <c r="E1440" s="8">
        <v>39159</v>
      </c>
      <c r="F1440" s="9" t="s">
        <v>211</v>
      </c>
      <c r="G1440" s="9" t="s">
        <v>84</v>
      </c>
      <c r="H1440" s="26" t="s">
        <v>37</v>
      </c>
      <c r="I1440" s="9" t="s">
        <v>38</v>
      </c>
      <c r="J1440" s="26" t="s">
        <v>39</v>
      </c>
      <c r="K1440" s="9" t="s">
        <v>575</v>
      </c>
      <c r="L1440" s="9" t="s">
        <v>2744</v>
      </c>
      <c r="M1440" s="9">
        <v>24</v>
      </c>
      <c r="N1440" s="11">
        <v>39589</v>
      </c>
      <c r="O1440" s="32">
        <f t="shared" si="94"/>
        <v>14</v>
      </c>
      <c r="P1440" s="9">
        <v>435080</v>
      </c>
      <c r="Q1440" s="9">
        <v>8025</v>
      </c>
      <c r="S1440" s="9">
        <v>16</v>
      </c>
      <c r="T1440" s="12">
        <v>29</v>
      </c>
      <c r="U1440" s="32">
        <v>0</v>
      </c>
      <c r="V1440">
        <f t="shared" si="0"/>
        <v>2007</v>
      </c>
      <c r="W1440">
        <f t="shared" si="1"/>
        <v>3</v>
      </c>
      <c r="X1440">
        <f t="shared" si="2"/>
        <v>18</v>
      </c>
      <c r="AJ1440" s="13"/>
      <c r="AK1440" s="14"/>
      <c r="AP1440" s="13"/>
      <c r="AQ1440" s="14"/>
      <c r="AT1440" t="e">
        <f>VLOOKUP(A1440,'Repeat TJ List'!A:A,1,FALSE)</f>
        <v>#N/A</v>
      </c>
    </row>
    <row r="1441" spans="1:46" ht="13">
      <c r="A1441" s="7" t="s">
        <v>2745</v>
      </c>
      <c r="B1441" s="78" t="str">
        <f t="shared" si="91"/>
        <v>Josh</v>
      </c>
      <c r="C1441" s="78" t="str">
        <f t="shared" si="92"/>
        <v>Kinney</v>
      </c>
      <c r="D1441" s="78" t="str">
        <f t="shared" si="93"/>
        <v>kinnejo</v>
      </c>
      <c r="E1441" s="8">
        <v>39154</v>
      </c>
      <c r="F1441" s="9" t="s">
        <v>57</v>
      </c>
      <c r="G1441" s="9" t="s">
        <v>36</v>
      </c>
      <c r="H1441" s="26" t="s">
        <v>37</v>
      </c>
      <c r="I1441" s="9" t="s">
        <v>38</v>
      </c>
      <c r="J1441" s="26" t="s">
        <v>39</v>
      </c>
      <c r="K1441" s="9" t="s">
        <v>110</v>
      </c>
      <c r="L1441" s="9" t="s">
        <v>2746</v>
      </c>
      <c r="M1441" s="9">
        <v>28</v>
      </c>
      <c r="N1441" s="11">
        <v>39684</v>
      </c>
      <c r="O1441" s="32">
        <f t="shared" si="94"/>
        <v>17</v>
      </c>
      <c r="P1441" s="9">
        <v>448337</v>
      </c>
      <c r="Q1441" s="9">
        <v>3638</v>
      </c>
      <c r="R1441" s="7" t="s">
        <v>60</v>
      </c>
      <c r="S1441" s="9">
        <v>72</v>
      </c>
      <c r="T1441" s="12">
        <v>72</v>
      </c>
      <c r="U1441" s="32">
        <v>0</v>
      </c>
      <c r="V1441">
        <f t="shared" si="0"/>
        <v>2007</v>
      </c>
      <c r="W1441">
        <f t="shared" si="1"/>
        <v>3</v>
      </c>
      <c r="X1441">
        <f t="shared" si="2"/>
        <v>13</v>
      </c>
      <c r="AJ1441" s="13"/>
      <c r="AK1441" s="14"/>
      <c r="AP1441" s="13"/>
      <c r="AQ1441" s="14"/>
      <c r="AT1441" t="e">
        <f>VLOOKUP(A1441,'Repeat TJ List'!A:A,1,FALSE)</f>
        <v>#N/A</v>
      </c>
    </row>
    <row r="1442" spans="1:46" ht="13">
      <c r="A1442" s="7" t="s">
        <v>2747</v>
      </c>
      <c r="B1442" s="78" t="str">
        <f t="shared" si="91"/>
        <v>Adam</v>
      </c>
      <c r="C1442" s="78" t="str">
        <f t="shared" si="92"/>
        <v>Bernero</v>
      </c>
      <c r="D1442" s="78" t="str">
        <f t="shared" si="93"/>
        <v>bernead</v>
      </c>
      <c r="E1442" s="8">
        <v>39142</v>
      </c>
      <c r="F1442" s="9" t="s">
        <v>329</v>
      </c>
      <c r="G1442" s="9" t="s">
        <v>36</v>
      </c>
      <c r="H1442" s="26" t="s">
        <v>37</v>
      </c>
      <c r="I1442" s="9" t="s">
        <v>38</v>
      </c>
      <c r="J1442" s="26" t="s">
        <v>39</v>
      </c>
      <c r="K1442" s="9" t="s">
        <v>45</v>
      </c>
      <c r="L1442" s="9" t="s">
        <v>2748</v>
      </c>
      <c r="M1442" s="9">
        <v>30</v>
      </c>
      <c r="N1442" s="26"/>
      <c r="O1442" s="32" t="str">
        <f t="shared" si="94"/>
        <v/>
      </c>
      <c r="P1442" s="9">
        <v>333293</v>
      </c>
      <c r="Q1442" s="9">
        <v>460</v>
      </c>
      <c r="R1442" s="7" t="s">
        <v>139</v>
      </c>
      <c r="S1442" s="9">
        <v>0</v>
      </c>
      <c r="T1442" s="40">
        <v>0</v>
      </c>
      <c r="U1442" s="32">
        <v>0</v>
      </c>
      <c r="V1442">
        <f t="shared" si="0"/>
        <v>2007</v>
      </c>
      <c r="W1442">
        <f t="shared" si="1"/>
        <v>3</v>
      </c>
      <c r="X1442">
        <f t="shared" si="2"/>
        <v>1</v>
      </c>
      <c r="AJ1442" s="13"/>
      <c r="AK1442" s="14"/>
      <c r="AP1442" s="13"/>
      <c r="AQ1442" s="14"/>
      <c r="AT1442" t="e">
        <f>VLOOKUP(A1442,'Repeat TJ List'!A:A,1,FALSE)</f>
        <v>#N/A</v>
      </c>
    </row>
    <row r="1443" spans="1:46" ht="13">
      <c r="A1443" s="7" t="s">
        <v>2749</v>
      </c>
      <c r="B1443" s="78" t="str">
        <f t="shared" si="91"/>
        <v>Carlos</v>
      </c>
      <c r="C1443" s="78" t="str">
        <f t="shared" si="92"/>
        <v>Gutierrez</v>
      </c>
      <c r="D1443" s="78" t="str">
        <f t="shared" si="93"/>
        <v>gutieca</v>
      </c>
      <c r="E1443" s="8">
        <v>39142</v>
      </c>
      <c r="F1443" s="9" t="s">
        <v>73</v>
      </c>
      <c r="G1443" s="9" t="s">
        <v>63</v>
      </c>
      <c r="H1443" s="26" t="s">
        <v>37</v>
      </c>
      <c r="I1443" s="9" t="s">
        <v>38</v>
      </c>
      <c r="J1443" s="26" t="s">
        <v>39</v>
      </c>
      <c r="K1443" s="9" t="s">
        <v>58</v>
      </c>
      <c r="L1443" s="9" t="s">
        <v>593</v>
      </c>
      <c r="M1443" s="9">
        <v>20</v>
      </c>
      <c r="N1443" s="11">
        <v>39527</v>
      </c>
      <c r="O1443" s="32">
        <f t="shared" si="94"/>
        <v>13</v>
      </c>
      <c r="P1443" s="9">
        <v>493555</v>
      </c>
      <c r="Q1443" s="9" t="s">
        <v>2750</v>
      </c>
      <c r="S1443" s="9">
        <v>0</v>
      </c>
      <c r="T1443" s="12">
        <v>0</v>
      </c>
      <c r="U1443" s="32">
        <v>0</v>
      </c>
      <c r="V1443">
        <f t="shared" si="0"/>
        <v>2007</v>
      </c>
      <c r="W1443">
        <f t="shared" si="1"/>
        <v>3</v>
      </c>
      <c r="X1443">
        <f t="shared" si="2"/>
        <v>1</v>
      </c>
      <c r="AJ1443" s="13"/>
      <c r="AK1443" s="14"/>
      <c r="AP1443" s="13"/>
      <c r="AQ1443" s="14"/>
      <c r="AT1443" t="e">
        <f>VLOOKUP(A1443,'Repeat TJ List'!A:A,1,FALSE)</f>
        <v>#N/A</v>
      </c>
    </row>
    <row r="1444" spans="1:46" ht="13">
      <c r="A1444" s="7" t="s">
        <v>2751</v>
      </c>
      <c r="B1444" s="78" t="str">
        <f t="shared" si="91"/>
        <v>Bruce</v>
      </c>
      <c r="C1444" s="78" t="str">
        <f t="shared" si="92"/>
        <v>Chen</v>
      </c>
      <c r="D1444" s="78" t="str">
        <f t="shared" si="93"/>
        <v>chenbr</v>
      </c>
      <c r="E1444" s="8">
        <v>39083</v>
      </c>
      <c r="F1444" s="9" t="s">
        <v>211</v>
      </c>
      <c r="G1444" s="9" t="s">
        <v>36</v>
      </c>
      <c r="H1444" s="26" t="s">
        <v>37</v>
      </c>
      <c r="I1444" s="9" t="s">
        <v>53</v>
      </c>
      <c r="J1444" s="32" t="s">
        <v>739</v>
      </c>
      <c r="K1444" s="26"/>
      <c r="L1444" s="26"/>
      <c r="M1444" s="9">
        <v>30</v>
      </c>
      <c r="N1444" s="11">
        <v>39991</v>
      </c>
      <c r="O1444" s="32">
        <f t="shared" si="94"/>
        <v>30</v>
      </c>
      <c r="P1444" s="9">
        <v>136600</v>
      </c>
      <c r="Q1444" s="9">
        <v>769</v>
      </c>
      <c r="R1444" s="7" t="s">
        <v>2078</v>
      </c>
      <c r="S1444" s="9">
        <v>158</v>
      </c>
      <c r="T1444" s="12">
        <v>725</v>
      </c>
      <c r="U1444" s="32">
        <v>0</v>
      </c>
      <c r="V1444">
        <f t="shared" si="0"/>
        <v>2007</v>
      </c>
      <c r="W1444">
        <f t="shared" si="1"/>
        <v>1</v>
      </c>
      <c r="X1444">
        <f t="shared" si="2"/>
        <v>1</v>
      </c>
      <c r="Y1444" s="7"/>
      <c r="Z1444" s="7"/>
      <c r="AA1444" s="7"/>
      <c r="AB1444" s="7"/>
      <c r="AC1444" s="7"/>
      <c r="AD1444" s="7"/>
      <c r="AE1444" s="7"/>
      <c r="AF1444" s="7"/>
      <c r="AG1444" s="7"/>
      <c r="AH1444" s="7">
        <v>5</v>
      </c>
      <c r="AI1444" s="7">
        <v>0</v>
      </c>
      <c r="AJ1444" s="45">
        <v>10</v>
      </c>
      <c r="AK1444" s="46">
        <v>2.1999999999999999E-2</v>
      </c>
      <c r="AL1444" s="7">
        <v>155</v>
      </c>
      <c r="AM1444" s="7">
        <v>166</v>
      </c>
      <c r="AN1444" s="7">
        <v>17</v>
      </c>
      <c r="AO1444" s="7">
        <v>9</v>
      </c>
      <c r="AP1444" s="45">
        <v>62.332999999999998</v>
      </c>
      <c r="AQ1444" s="46">
        <v>7.1999999999999995E-2</v>
      </c>
      <c r="AR1444" s="7">
        <v>129</v>
      </c>
      <c r="AS1444" s="7">
        <v>126</v>
      </c>
      <c r="AT1444" t="e">
        <f>VLOOKUP(A1444,'Repeat TJ List'!A:A,1,FALSE)</f>
        <v>#N/A</v>
      </c>
    </row>
    <row r="1445" spans="1:46" ht="13">
      <c r="A1445" s="7" t="s">
        <v>2752</v>
      </c>
      <c r="B1445" s="78" t="str">
        <f t="shared" si="91"/>
        <v>Paul</v>
      </c>
      <c r="C1445" s="78" t="str">
        <f t="shared" si="92"/>
        <v>Bush</v>
      </c>
      <c r="D1445" s="78" t="str">
        <f t="shared" si="93"/>
        <v>bushpa</v>
      </c>
      <c r="E1445" s="8">
        <v>39083</v>
      </c>
      <c r="F1445" s="9" t="s">
        <v>340</v>
      </c>
      <c r="G1445" s="9" t="s">
        <v>84</v>
      </c>
      <c r="H1445" s="26" t="s">
        <v>37</v>
      </c>
      <c r="I1445" s="9" t="s">
        <v>38</v>
      </c>
      <c r="J1445" s="26" t="s">
        <v>39</v>
      </c>
      <c r="K1445" s="9" t="s">
        <v>58</v>
      </c>
      <c r="L1445" s="9" t="s">
        <v>2753</v>
      </c>
      <c r="M1445" s="9">
        <v>27</v>
      </c>
      <c r="N1445" s="11">
        <v>39652</v>
      </c>
      <c r="O1445" s="32">
        <f t="shared" si="94"/>
        <v>19</v>
      </c>
      <c r="P1445" s="9">
        <v>453450</v>
      </c>
      <c r="Q1445" s="9" t="s">
        <v>2754</v>
      </c>
      <c r="S1445" s="9">
        <v>0</v>
      </c>
      <c r="T1445" s="12">
        <v>0</v>
      </c>
      <c r="U1445" s="32">
        <v>0</v>
      </c>
      <c r="V1445">
        <f t="shared" si="0"/>
        <v>2007</v>
      </c>
      <c r="W1445">
        <f t="shared" si="1"/>
        <v>1</v>
      </c>
      <c r="X1445">
        <f t="shared" si="2"/>
        <v>1</v>
      </c>
      <c r="AJ1445" s="13"/>
      <c r="AK1445" s="14"/>
      <c r="AP1445" s="13"/>
      <c r="AQ1445" s="14"/>
      <c r="AT1445" t="e">
        <f>VLOOKUP(A1445,'Repeat TJ List'!A:A,1,FALSE)</f>
        <v>#N/A</v>
      </c>
    </row>
    <row r="1446" spans="1:46" ht="13">
      <c r="A1446" s="7" t="s">
        <v>2755</v>
      </c>
      <c r="B1446" s="78" t="str">
        <f t="shared" si="91"/>
        <v>Lee</v>
      </c>
      <c r="C1446" s="78" t="str">
        <f t="shared" si="92"/>
        <v>Hyde</v>
      </c>
      <c r="D1446" s="78" t="str">
        <f t="shared" si="93"/>
        <v>hydele</v>
      </c>
      <c r="E1446" s="8">
        <v>39083</v>
      </c>
      <c r="F1446" s="9" t="s">
        <v>340</v>
      </c>
      <c r="G1446" s="9" t="s">
        <v>91</v>
      </c>
      <c r="H1446" s="26" t="s">
        <v>37</v>
      </c>
      <c r="I1446" s="9" t="s">
        <v>53</v>
      </c>
      <c r="J1446" s="26" t="s">
        <v>39</v>
      </c>
      <c r="K1446" s="9" t="s">
        <v>203</v>
      </c>
      <c r="L1446" s="9" t="s">
        <v>478</v>
      </c>
      <c r="M1446" s="9">
        <v>22</v>
      </c>
      <c r="N1446" s="11">
        <v>39650</v>
      </c>
      <c r="O1446" s="32">
        <f t="shared" si="94"/>
        <v>19</v>
      </c>
      <c r="P1446" s="9">
        <v>453173</v>
      </c>
      <c r="Q1446" s="9" t="s">
        <v>2756</v>
      </c>
      <c r="S1446" s="9">
        <v>0</v>
      </c>
      <c r="T1446" s="12">
        <v>0</v>
      </c>
      <c r="U1446" s="32">
        <v>0</v>
      </c>
      <c r="V1446">
        <f t="shared" si="0"/>
        <v>2007</v>
      </c>
      <c r="W1446">
        <f t="shared" si="1"/>
        <v>1</v>
      </c>
      <c r="X1446">
        <f t="shared" si="2"/>
        <v>1</v>
      </c>
      <c r="AJ1446" s="13"/>
      <c r="AK1446" s="14"/>
      <c r="AP1446" s="13"/>
      <c r="AQ1446" s="14"/>
      <c r="AT1446" t="e">
        <f>VLOOKUP(A1446,'Repeat TJ List'!A:A,1,FALSE)</f>
        <v>#N/A</v>
      </c>
    </row>
    <row r="1447" spans="1:46" ht="13">
      <c r="A1447" s="7" t="s">
        <v>2757</v>
      </c>
      <c r="B1447" s="78" t="str">
        <f t="shared" si="91"/>
        <v>Caleb</v>
      </c>
      <c r="C1447" s="78" t="str">
        <f t="shared" si="92"/>
        <v>Clay</v>
      </c>
      <c r="D1447" s="78" t="str">
        <f t="shared" si="93"/>
        <v>clayca</v>
      </c>
      <c r="E1447" s="8">
        <v>39083</v>
      </c>
      <c r="F1447" s="9" t="s">
        <v>67</v>
      </c>
      <c r="G1447" s="9" t="s">
        <v>165</v>
      </c>
      <c r="H1447" s="26" t="s">
        <v>37</v>
      </c>
      <c r="I1447" s="9" t="s">
        <v>38</v>
      </c>
      <c r="J1447" s="26" t="s">
        <v>39</v>
      </c>
      <c r="K1447" s="9" t="s">
        <v>49</v>
      </c>
      <c r="L1447" s="9"/>
      <c r="M1447" s="9">
        <v>19</v>
      </c>
      <c r="N1447" s="11">
        <v>39915</v>
      </c>
      <c r="O1447" s="32">
        <f t="shared" si="94"/>
        <v>27</v>
      </c>
      <c r="P1447" s="9">
        <v>502175</v>
      </c>
      <c r="Q1447" s="9" t="s">
        <v>2758</v>
      </c>
      <c r="S1447" s="9">
        <v>0</v>
      </c>
      <c r="T1447" s="12">
        <v>0</v>
      </c>
      <c r="U1447" s="9">
        <v>0</v>
      </c>
      <c r="V1447">
        <f t="shared" si="0"/>
        <v>2007</v>
      </c>
      <c r="W1447">
        <f t="shared" si="1"/>
        <v>1</v>
      </c>
      <c r="X1447">
        <f t="shared" si="2"/>
        <v>1</v>
      </c>
      <c r="AJ1447" s="13"/>
      <c r="AK1447" s="14"/>
      <c r="AP1447" s="13"/>
      <c r="AQ1447" s="14"/>
      <c r="AT1447" t="e">
        <f>VLOOKUP(A1447,'Repeat TJ List'!A:A,1,FALSE)</f>
        <v>#N/A</v>
      </c>
    </row>
    <row r="1448" spans="1:46" ht="13">
      <c r="A1448" s="7" t="s">
        <v>2759</v>
      </c>
      <c r="B1448" s="78" t="str">
        <f t="shared" si="91"/>
        <v>Josh</v>
      </c>
      <c r="C1448" s="78" t="str">
        <f t="shared" si="92"/>
        <v>Smith</v>
      </c>
      <c r="D1448" s="78" t="str">
        <f t="shared" si="93"/>
        <v>smithjo</v>
      </c>
      <c r="E1448" s="8">
        <v>39083</v>
      </c>
      <c r="F1448" s="9" t="s">
        <v>187</v>
      </c>
      <c r="G1448" s="9" t="s">
        <v>63</v>
      </c>
      <c r="H1448" s="9" t="s">
        <v>37</v>
      </c>
      <c r="I1448" s="9" t="s">
        <v>38</v>
      </c>
      <c r="J1448" s="9" t="s">
        <v>39</v>
      </c>
      <c r="K1448" s="9" t="s">
        <v>58</v>
      </c>
      <c r="L1448" s="9" t="s">
        <v>313</v>
      </c>
      <c r="M1448" s="9">
        <v>19</v>
      </c>
      <c r="N1448" s="11">
        <v>40352</v>
      </c>
      <c r="O1448" s="32">
        <f t="shared" si="94"/>
        <v>42</v>
      </c>
      <c r="P1448" s="9">
        <v>595001</v>
      </c>
      <c r="Q1448" s="9">
        <v>10946</v>
      </c>
      <c r="S1448" s="9">
        <v>0</v>
      </c>
      <c r="T1448" s="12">
        <v>0</v>
      </c>
      <c r="U1448" s="32">
        <v>0</v>
      </c>
      <c r="V1448">
        <f t="shared" si="0"/>
        <v>2007</v>
      </c>
      <c r="W1448">
        <f t="shared" si="1"/>
        <v>1</v>
      </c>
      <c r="X1448">
        <f t="shared" si="2"/>
        <v>1</v>
      </c>
      <c r="AJ1448" s="13"/>
      <c r="AK1448" s="14"/>
      <c r="AP1448" s="13"/>
      <c r="AQ1448" s="14"/>
      <c r="AT1448" t="e">
        <f>VLOOKUP(A1448,'Repeat TJ List'!A:A,1,FALSE)</f>
        <v>#N/A</v>
      </c>
    </row>
    <row r="1449" spans="1:46" ht="13">
      <c r="A1449" s="7" t="s">
        <v>2760</v>
      </c>
      <c r="B1449" s="78" t="str">
        <f t="shared" si="91"/>
        <v>Tyler</v>
      </c>
      <c r="C1449" s="78" t="str">
        <f t="shared" si="92"/>
        <v>Sturdevant</v>
      </c>
      <c r="D1449" s="78" t="str">
        <f t="shared" si="93"/>
        <v>sturdty</v>
      </c>
      <c r="E1449" s="8">
        <v>39083</v>
      </c>
      <c r="F1449" s="9" t="s">
        <v>234</v>
      </c>
      <c r="G1449" s="9" t="s">
        <v>63</v>
      </c>
      <c r="H1449" s="9" t="s">
        <v>37</v>
      </c>
      <c r="I1449" s="9" t="s">
        <v>38</v>
      </c>
      <c r="J1449" s="9" t="s">
        <v>39</v>
      </c>
      <c r="K1449" s="9" t="s">
        <v>54</v>
      </c>
      <c r="L1449" s="9" t="s">
        <v>2761</v>
      </c>
      <c r="M1449" s="9">
        <v>21</v>
      </c>
      <c r="N1449" s="11">
        <v>39985</v>
      </c>
      <c r="O1449" s="32">
        <f t="shared" si="94"/>
        <v>30</v>
      </c>
      <c r="P1449" s="9">
        <v>573188</v>
      </c>
      <c r="Q1449" s="9">
        <v>6780</v>
      </c>
      <c r="S1449" s="9">
        <v>16</v>
      </c>
      <c r="T1449" s="12">
        <v>18.332999999999998</v>
      </c>
      <c r="U1449" s="32">
        <v>1</v>
      </c>
      <c r="V1449">
        <f t="shared" si="0"/>
        <v>2007</v>
      </c>
      <c r="W1449">
        <f t="shared" si="1"/>
        <v>1</v>
      </c>
      <c r="X1449">
        <f t="shared" si="2"/>
        <v>1</v>
      </c>
      <c r="AJ1449" s="13"/>
      <c r="AK1449" s="14"/>
      <c r="AP1449" s="13"/>
      <c r="AQ1449" s="14"/>
      <c r="AT1449" t="e">
        <f>VLOOKUP(A1449,'Repeat TJ List'!A:A,1,FALSE)</f>
        <v>#N/A</v>
      </c>
    </row>
    <row r="1450" spans="1:46" ht="13">
      <c r="A1450" s="7" t="s">
        <v>2762</v>
      </c>
      <c r="B1450" s="78" t="str">
        <f t="shared" si="91"/>
        <v>Ethan</v>
      </c>
      <c r="C1450" s="78" t="str">
        <f t="shared" si="92"/>
        <v>Katz</v>
      </c>
      <c r="D1450" s="78" t="str">
        <f t="shared" si="93"/>
        <v>katzet</v>
      </c>
      <c r="E1450" s="8">
        <v>39083</v>
      </c>
      <c r="F1450" s="9" t="s">
        <v>44</v>
      </c>
      <c r="G1450" s="9" t="s">
        <v>115</v>
      </c>
      <c r="H1450" s="26" t="s">
        <v>37</v>
      </c>
      <c r="I1450" s="9" t="s">
        <v>38</v>
      </c>
      <c r="J1450" s="26" t="s">
        <v>39</v>
      </c>
      <c r="K1450" s="9" t="s">
        <v>45</v>
      </c>
      <c r="L1450" s="9" t="s">
        <v>2763</v>
      </c>
      <c r="M1450" s="9">
        <v>23</v>
      </c>
      <c r="N1450" s="11">
        <v>39645</v>
      </c>
      <c r="O1450" s="32">
        <f t="shared" si="94"/>
        <v>18</v>
      </c>
      <c r="P1450" s="9">
        <v>446363</v>
      </c>
      <c r="Q1450" s="9" t="s">
        <v>2764</v>
      </c>
      <c r="S1450" s="9">
        <v>0</v>
      </c>
      <c r="T1450" s="12">
        <v>0</v>
      </c>
      <c r="U1450" s="32">
        <v>0</v>
      </c>
      <c r="V1450">
        <f t="shared" si="0"/>
        <v>2007</v>
      </c>
      <c r="W1450">
        <f t="shared" si="1"/>
        <v>1</v>
      </c>
      <c r="X1450">
        <f t="shared" si="2"/>
        <v>1</v>
      </c>
      <c r="AJ1450" s="13"/>
      <c r="AK1450" s="14"/>
      <c r="AP1450" s="13"/>
      <c r="AQ1450" s="14"/>
      <c r="AT1450" t="e">
        <f>VLOOKUP(A1450,'Repeat TJ List'!A:A,1,FALSE)</f>
        <v>#N/A</v>
      </c>
    </row>
    <row r="1451" spans="1:46" ht="13">
      <c r="A1451" s="7" t="s">
        <v>2765</v>
      </c>
      <c r="B1451" s="78" t="str">
        <f t="shared" si="91"/>
        <v>Denny</v>
      </c>
      <c r="C1451" s="78" t="str">
        <f t="shared" si="92"/>
        <v>Stark</v>
      </c>
      <c r="D1451" s="78" t="str">
        <f t="shared" si="93"/>
        <v>starkde</v>
      </c>
      <c r="E1451" s="8">
        <v>39083</v>
      </c>
      <c r="F1451" s="9" t="s">
        <v>44</v>
      </c>
      <c r="G1451" s="9" t="s">
        <v>95</v>
      </c>
      <c r="H1451" s="26" t="s">
        <v>37</v>
      </c>
      <c r="I1451" s="9" t="s">
        <v>38</v>
      </c>
      <c r="J1451" s="26" t="s">
        <v>39</v>
      </c>
      <c r="K1451" s="9" t="s">
        <v>253</v>
      </c>
      <c r="L1451" s="9" t="s">
        <v>2766</v>
      </c>
      <c r="M1451" s="9">
        <v>32</v>
      </c>
      <c r="N1451" s="11">
        <v>39544</v>
      </c>
      <c r="O1451" s="32">
        <f t="shared" si="94"/>
        <v>15</v>
      </c>
      <c r="P1451" s="9">
        <v>150128</v>
      </c>
      <c r="Q1451" s="9">
        <v>452</v>
      </c>
      <c r="S1451" s="9">
        <v>9</v>
      </c>
      <c r="T1451" s="12">
        <v>11</v>
      </c>
      <c r="U1451" s="32">
        <v>0</v>
      </c>
      <c r="V1451">
        <f t="shared" si="0"/>
        <v>2007</v>
      </c>
      <c r="W1451">
        <f t="shared" si="1"/>
        <v>1</v>
      </c>
      <c r="X1451">
        <f t="shared" si="2"/>
        <v>1</v>
      </c>
      <c r="AJ1451" s="13"/>
      <c r="AK1451" s="14"/>
      <c r="AP1451" s="13"/>
      <c r="AQ1451" s="14"/>
      <c r="AT1451" t="str">
        <f>VLOOKUP(A1451,'Repeat TJ List'!A:A,1,FALSE)</f>
        <v>Denny Stark</v>
      </c>
    </row>
    <row r="1452" spans="1:46" ht="13">
      <c r="A1452" s="7" t="s">
        <v>2767</v>
      </c>
      <c r="B1452" s="78" t="str">
        <f t="shared" si="91"/>
        <v>P.J.</v>
      </c>
      <c r="C1452" s="78" t="str">
        <f t="shared" si="92"/>
        <v>Finigan</v>
      </c>
      <c r="D1452" s="78" t="str">
        <f t="shared" si="93"/>
        <v>finigp.</v>
      </c>
      <c r="E1452" s="8">
        <v>39083</v>
      </c>
      <c r="F1452" s="9" t="s">
        <v>87</v>
      </c>
      <c r="G1452" s="9" t="s">
        <v>84</v>
      </c>
      <c r="H1452" s="26" t="s">
        <v>37</v>
      </c>
      <c r="I1452" s="9" t="s">
        <v>38</v>
      </c>
      <c r="J1452" s="26" t="s">
        <v>39</v>
      </c>
      <c r="K1452" s="9" t="s">
        <v>141</v>
      </c>
      <c r="L1452" s="9" t="s">
        <v>665</v>
      </c>
      <c r="M1452" s="9">
        <v>24</v>
      </c>
      <c r="N1452" s="26"/>
      <c r="O1452" s="32" t="str">
        <f t="shared" si="94"/>
        <v/>
      </c>
      <c r="P1452" s="9">
        <v>458698</v>
      </c>
      <c r="Q1452" s="9" t="s">
        <v>2768</v>
      </c>
      <c r="S1452" s="9">
        <v>0</v>
      </c>
      <c r="T1452" s="12">
        <v>0</v>
      </c>
      <c r="U1452" s="32">
        <v>0</v>
      </c>
      <c r="V1452">
        <f t="shared" si="0"/>
        <v>2007</v>
      </c>
      <c r="W1452">
        <f t="shared" si="1"/>
        <v>1</v>
      </c>
      <c r="X1452">
        <f t="shared" si="2"/>
        <v>1</v>
      </c>
      <c r="AJ1452" s="13"/>
      <c r="AK1452" s="14"/>
      <c r="AP1452" s="13"/>
      <c r="AQ1452" s="14"/>
      <c r="AT1452" t="e">
        <f>VLOOKUP(A1452,'Repeat TJ List'!A:A,1,FALSE)</f>
        <v>#N/A</v>
      </c>
    </row>
    <row r="1453" spans="1:46" ht="13">
      <c r="A1453" s="7" t="s">
        <v>2769</v>
      </c>
      <c r="B1453" s="78" t="str">
        <f t="shared" si="91"/>
        <v>Eli</v>
      </c>
      <c r="C1453" s="78" t="str">
        <f t="shared" si="92"/>
        <v>Iorg</v>
      </c>
      <c r="D1453" s="78" t="str">
        <f t="shared" si="93"/>
        <v>iorgel</v>
      </c>
      <c r="E1453" s="8">
        <v>39083</v>
      </c>
      <c r="F1453" s="9" t="s">
        <v>121</v>
      </c>
      <c r="G1453" s="9" t="s">
        <v>91</v>
      </c>
      <c r="H1453" s="9" t="s">
        <v>131</v>
      </c>
      <c r="I1453" s="9" t="s">
        <v>38</v>
      </c>
      <c r="J1453" s="9" t="s">
        <v>39</v>
      </c>
      <c r="K1453" s="9" t="s">
        <v>45</v>
      </c>
      <c r="L1453" s="9" t="s">
        <v>312</v>
      </c>
      <c r="M1453" s="9">
        <v>24</v>
      </c>
      <c r="N1453" s="11">
        <v>39541</v>
      </c>
      <c r="O1453" s="32">
        <f t="shared" si="94"/>
        <v>15</v>
      </c>
      <c r="P1453" s="9">
        <v>457524</v>
      </c>
      <c r="Q1453" s="9" t="s">
        <v>2770</v>
      </c>
      <c r="S1453" s="9">
        <v>0</v>
      </c>
      <c r="T1453" s="12">
        <v>0</v>
      </c>
      <c r="U1453" s="32">
        <v>0</v>
      </c>
      <c r="V1453">
        <f t="shared" si="0"/>
        <v>2007</v>
      </c>
      <c r="W1453">
        <f t="shared" si="1"/>
        <v>1</v>
      </c>
      <c r="X1453">
        <f t="shared" si="2"/>
        <v>1</v>
      </c>
      <c r="AJ1453" s="13"/>
      <c r="AK1453" s="14"/>
      <c r="AP1453" s="13"/>
      <c r="AQ1453" s="14"/>
      <c r="AT1453" t="e">
        <f>VLOOKUP(A1453,'Repeat TJ List'!A:A,1,FALSE)</f>
        <v>#N/A</v>
      </c>
    </row>
    <row r="1454" spans="1:46" ht="13">
      <c r="A1454" s="7" t="s">
        <v>2771</v>
      </c>
      <c r="B1454" s="78" t="str">
        <f t="shared" si="91"/>
        <v>Andrew</v>
      </c>
      <c r="C1454" s="78" t="str">
        <f t="shared" si="92"/>
        <v>Triggs</v>
      </c>
      <c r="D1454" s="78" t="str">
        <f t="shared" si="93"/>
        <v>triggan</v>
      </c>
      <c r="E1454" s="8">
        <v>39083</v>
      </c>
      <c r="F1454" s="9" t="s">
        <v>329</v>
      </c>
      <c r="G1454" s="9" t="s">
        <v>158</v>
      </c>
      <c r="H1454" s="9" t="s">
        <v>37</v>
      </c>
      <c r="I1454" s="9" t="s">
        <v>38</v>
      </c>
      <c r="J1454" s="9" t="s">
        <v>39</v>
      </c>
      <c r="K1454" s="9" t="s">
        <v>312</v>
      </c>
      <c r="L1454" s="9" t="s">
        <v>903</v>
      </c>
      <c r="M1454" s="9">
        <v>18</v>
      </c>
      <c r="N1454" s="11">
        <v>41080</v>
      </c>
      <c r="O1454" s="32">
        <f t="shared" si="94"/>
        <v>66</v>
      </c>
      <c r="P1454" s="9">
        <v>592811</v>
      </c>
      <c r="Q1454" s="9">
        <v>13533</v>
      </c>
      <c r="S1454" s="9">
        <v>36</v>
      </c>
      <c r="T1454" s="12">
        <v>121.667</v>
      </c>
      <c r="U1454" s="32">
        <v>1</v>
      </c>
      <c r="V1454">
        <f t="shared" si="0"/>
        <v>2007</v>
      </c>
      <c r="W1454">
        <f t="shared" si="1"/>
        <v>1</v>
      </c>
      <c r="X1454">
        <f t="shared" si="2"/>
        <v>1</v>
      </c>
      <c r="AJ1454" s="13"/>
      <c r="AK1454" s="14"/>
      <c r="AP1454" s="13"/>
      <c r="AQ1454" s="14"/>
      <c r="AT1454" t="e">
        <f>VLOOKUP(A1454,'Repeat TJ List'!A:A,1,FALSE)</f>
        <v>#N/A</v>
      </c>
    </row>
    <row r="1455" spans="1:46" ht="13">
      <c r="A1455" s="7" t="s">
        <v>2772</v>
      </c>
      <c r="B1455" s="78" t="str">
        <f t="shared" si="91"/>
        <v>Brian</v>
      </c>
      <c r="C1455" s="78" t="str">
        <f t="shared" si="92"/>
        <v>Akin</v>
      </c>
      <c r="D1455" s="78" t="str">
        <f t="shared" si="93"/>
        <v>akinbr</v>
      </c>
      <c r="E1455" s="8">
        <v>39083</v>
      </c>
      <c r="F1455" s="9" t="s">
        <v>306</v>
      </c>
      <c r="G1455" s="9" t="s">
        <v>95</v>
      </c>
      <c r="H1455" s="9" t="s">
        <v>37</v>
      </c>
      <c r="I1455" s="9" t="s">
        <v>38</v>
      </c>
      <c r="J1455" s="9" t="s">
        <v>39</v>
      </c>
      <c r="K1455" s="9" t="s">
        <v>337</v>
      </c>
      <c r="L1455" s="9" t="s">
        <v>2057</v>
      </c>
      <c r="M1455" s="9">
        <v>25</v>
      </c>
      <c r="N1455" s="11">
        <v>39619</v>
      </c>
      <c r="O1455" s="32">
        <f t="shared" si="94"/>
        <v>18</v>
      </c>
      <c r="P1455" s="9">
        <v>454662</v>
      </c>
      <c r="Q1455" s="9" t="s">
        <v>2773</v>
      </c>
      <c r="S1455" s="9">
        <v>0</v>
      </c>
      <c r="T1455" s="12">
        <v>0</v>
      </c>
      <c r="U1455" s="32">
        <v>0</v>
      </c>
      <c r="V1455">
        <f t="shared" si="0"/>
        <v>2007</v>
      </c>
      <c r="W1455">
        <f t="shared" si="1"/>
        <v>1</v>
      </c>
      <c r="X1455">
        <f t="shared" si="2"/>
        <v>1</v>
      </c>
      <c r="AJ1455" s="13"/>
      <c r="AK1455" s="14"/>
      <c r="AP1455" s="13"/>
      <c r="AQ1455" s="14"/>
      <c r="AT1455" t="e">
        <f>VLOOKUP(A1455,'Repeat TJ List'!A:A,1,FALSE)</f>
        <v>#N/A</v>
      </c>
    </row>
    <row r="1456" spans="1:46" ht="13">
      <c r="A1456" s="7" t="s">
        <v>2774</v>
      </c>
      <c r="B1456" s="78" t="str">
        <f t="shared" si="91"/>
        <v>Jumbo</v>
      </c>
      <c r="C1456" s="78" t="str">
        <f t="shared" si="92"/>
        <v>Diaz</v>
      </c>
      <c r="D1456" s="78" t="str">
        <f t="shared" si="93"/>
        <v>diazju</v>
      </c>
      <c r="E1456" s="8">
        <v>39083</v>
      </c>
      <c r="F1456" s="9" t="s">
        <v>306</v>
      </c>
      <c r="G1456" s="9" t="s">
        <v>115</v>
      </c>
      <c r="H1456" s="9" t="s">
        <v>37</v>
      </c>
      <c r="I1456" s="9" t="s">
        <v>38</v>
      </c>
      <c r="J1456" s="9" t="s">
        <v>108</v>
      </c>
      <c r="K1456" s="9"/>
      <c r="L1456" s="9"/>
      <c r="M1456" s="9">
        <v>23</v>
      </c>
      <c r="N1456" s="11">
        <v>39914</v>
      </c>
      <c r="O1456" s="32">
        <f t="shared" si="94"/>
        <v>27</v>
      </c>
      <c r="P1456" s="9">
        <v>471822</v>
      </c>
      <c r="Q1456" s="9">
        <v>3397</v>
      </c>
      <c r="S1456" s="9">
        <v>173</v>
      </c>
      <c r="T1456" s="12">
        <v>168</v>
      </c>
      <c r="U1456" s="32">
        <v>1</v>
      </c>
      <c r="V1456">
        <f t="shared" si="0"/>
        <v>2007</v>
      </c>
      <c r="W1456">
        <f t="shared" si="1"/>
        <v>1</v>
      </c>
      <c r="X1456">
        <f t="shared" si="2"/>
        <v>1</v>
      </c>
      <c r="AJ1456" s="13"/>
      <c r="AK1456" s="14"/>
      <c r="AP1456" s="13"/>
      <c r="AQ1456" s="14"/>
      <c r="AT1456" t="e">
        <f>VLOOKUP(A1456,'Repeat TJ List'!A:A,1,FALSE)</f>
        <v>#N/A</v>
      </c>
    </row>
    <row r="1457" spans="1:46" ht="13">
      <c r="A1457" s="7" t="s">
        <v>2775</v>
      </c>
      <c r="B1457" s="78" t="str">
        <f t="shared" si="91"/>
        <v>Wily</v>
      </c>
      <c r="C1457" s="78" t="str">
        <f t="shared" si="92"/>
        <v>Peralta</v>
      </c>
      <c r="D1457" s="78" t="str">
        <f t="shared" si="93"/>
        <v>peralwi</v>
      </c>
      <c r="E1457" s="8">
        <v>39083</v>
      </c>
      <c r="F1457" s="9" t="s">
        <v>127</v>
      </c>
      <c r="G1457" s="9" t="s">
        <v>128</v>
      </c>
      <c r="H1457" s="26" t="s">
        <v>37</v>
      </c>
      <c r="I1457" s="9" t="s">
        <v>38</v>
      </c>
      <c r="J1457" s="32" t="s">
        <v>108</v>
      </c>
      <c r="K1457" s="26"/>
      <c r="L1457" s="26"/>
      <c r="M1457" s="9">
        <v>18</v>
      </c>
      <c r="N1457" s="11">
        <v>39617</v>
      </c>
      <c r="O1457" s="32">
        <f t="shared" si="94"/>
        <v>18</v>
      </c>
      <c r="P1457" s="9">
        <v>503449</v>
      </c>
      <c r="Q1457" s="9">
        <v>7738</v>
      </c>
      <c r="S1457" s="9">
        <v>132</v>
      </c>
      <c r="T1457" s="12">
        <v>704.66700000000003</v>
      </c>
      <c r="U1457" s="32">
        <v>1</v>
      </c>
      <c r="V1457">
        <f t="shared" si="0"/>
        <v>2007</v>
      </c>
      <c r="W1457">
        <f t="shared" si="1"/>
        <v>1</v>
      </c>
      <c r="X1457">
        <f t="shared" si="2"/>
        <v>1</v>
      </c>
      <c r="AJ1457" s="13"/>
      <c r="AK1457" s="14"/>
      <c r="AP1457" s="13"/>
      <c r="AQ1457" s="14"/>
      <c r="AT1457" t="e">
        <f>VLOOKUP(A1457,'Repeat TJ List'!A:A,1,FALSE)</f>
        <v>#N/A</v>
      </c>
    </row>
    <row r="1458" spans="1:46" ht="13">
      <c r="A1458" s="7" t="s">
        <v>2776</v>
      </c>
      <c r="B1458" s="78" t="str">
        <f t="shared" si="91"/>
        <v>Erik</v>
      </c>
      <c r="C1458" s="78" t="str">
        <f t="shared" si="92"/>
        <v>Goeddel</v>
      </c>
      <c r="D1458" s="78" t="str">
        <f t="shared" si="93"/>
        <v>goedder</v>
      </c>
      <c r="E1458" s="8">
        <v>39083</v>
      </c>
      <c r="F1458" s="9" t="s">
        <v>70</v>
      </c>
      <c r="G1458" s="9" t="s">
        <v>158</v>
      </c>
      <c r="H1458" s="9" t="s">
        <v>37</v>
      </c>
      <c r="I1458" s="9" t="s">
        <v>38</v>
      </c>
      <c r="J1458" s="9" t="s">
        <v>39</v>
      </c>
      <c r="K1458" s="9" t="s">
        <v>45</v>
      </c>
      <c r="L1458" s="9" t="s">
        <v>621</v>
      </c>
      <c r="M1458" s="9">
        <v>18</v>
      </c>
      <c r="N1458" s="11">
        <v>40404</v>
      </c>
      <c r="O1458" s="32">
        <f t="shared" si="94"/>
        <v>43</v>
      </c>
      <c r="P1458" s="9">
        <v>592340</v>
      </c>
      <c r="Q1458" s="9">
        <v>11712</v>
      </c>
      <c r="S1458" s="9">
        <v>110</v>
      </c>
      <c r="T1458" s="12">
        <v>104.667</v>
      </c>
      <c r="U1458" s="32">
        <v>1</v>
      </c>
      <c r="V1458">
        <f t="shared" si="0"/>
        <v>2007</v>
      </c>
      <c r="W1458">
        <f t="shared" si="1"/>
        <v>1</v>
      </c>
      <c r="X1458">
        <f t="shared" si="2"/>
        <v>1</v>
      </c>
      <c r="AJ1458" s="13"/>
      <c r="AK1458" s="14"/>
      <c r="AP1458" s="13"/>
      <c r="AQ1458" s="14"/>
      <c r="AT1458" t="e">
        <f>VLOOKUP(A1458,'Repeat TJ List'!A:A,1,FALSE)</f>
        <v>#N/A</v>
      </c>
    </row>
    <row r="1459" spans="1:46" ht="13">
      <c r="A1459" s="7" t="s">
        <v>2777</v>
      </c>
      <c r="B1459" s="78" t="str">
        <f t="shared" si="91"/>
        <v>Ryota</v>
      </c>
      <c r="C1459" s="78" t="str">
        <f t="shared" si="92"/>
        <v>Igarashi</v>
      </c>
      <c r="D1459" s="78" t="str">
        <f t="shared" si="93"/>
        <v>igarary</v>
      </c>
      <c r="E1459" s="8">
        <v>39083</v>
      </c>
      <c r="F1459" s="9" t="s">
        <v>70</v>
      </c>
      <c r="G1459" s="9" t="s">
        <v>63</v>
      </c>
      <c r="H1459" s="26" t="s">
        <v>37</v>
      </c>
      <c r="I1459" s="9" t="s">
        <v>38</v>
      </c>
      <c r="J1459" s="32" t="s">
        <v>384</v>
      </c>
      <c r="K1459" s="26"/>
      <c r="L1459" s="26"/>
      <c r="M1459" s="9">
        <v>28</v>
      </c>
      <c r="N1459" s="11">
        <v>40276</v>
      </c>
      <c r="O1459" s="32">
        <f t="shared" si="94"/>
        <v>39</v>
      </c>
      <c r="P1459" s="9">
        <v>579799</v>
      </c>
      <c r="Q1459" s="9">
        <v>10232</v>
      </c>
      <c r="S1459" s="9">
        <v>83</v>
      </c>
      <c r="T1459" s="12">
        <v>73</v>
      </c>
      <c r="U1459" s="32">
        <v>0</v>
      </c>
      <c r="V1459">
        <f t="shared" si="0"/>
        <v>2007</v>
      </c>
      <c r="W1459">
        <f t="shared" si="1"/>
        <v>1</v>
      </c>
      <c r="X1459">
        <f t="shared" si="2"/>
        <v>1</v>
      </c>
      <c r="AJ1459" s="13"/>
      <c r="AK1459" s="14"/>
      <c r="AP1459" s="13"/>
      <c r="AQ1459" s="14"/>
      <c r="AT1459" t="e">
        <f>VLOOKUP(A1459,'Repeat TJ List'!A:A,1,FALSE)</f>
        <v>#N/A</v>
      </c>
    </row>
    <row r="1460" spans="1:46" ht="13">
      <c r="A1460" s="7" t="s">
        <v>2778</v>
      </c>
      <c r="B1460" s="78" t="str">
        <f t="shared" si="91"/>
        <v>Hector</v>
      </c>
      <c r="C1460" s="78" t="str">
        <f t="shared" si="92"/>
        <v>Noesi</v>
      </c>
      <c r="D1460" s="78" t="str">
        <f t="shared" si="93"/>
        <v>noesihe</v>
      </c>
      <c r="E1460" s="8">
        <v>39083</v>
      </c>
      <c r="F1460" s="9" t="s">
        <v>107</v>
      </c>
      <c r="G1460" s="9" t="s">
        <v>115</v>
      </c>
      <c r="H1460" s="26" t="s">
        <v>37</v>
      </c>
      <c r="I1460" s="9" t="s">
        <v>38</v>
      </c>
      <c r="J1460" s="32" t="s">
        <v>108</v>
      </c>
      <c r="K1460" s="26"/>
      <c r="L1460" s="26"/>
      <c r="M1460" s="9">
        <v>20</v>
      </c>
      <c r="N1460" s="11">
        <v>39912</v>
      </c>
      <c r="O1460" s="32">
        <f t="shared" si="94"/>
        <v>27</v>
      </c>
      <c r="P1460" s="9">
        <v>456051</v>
      </c>
      <c r="Q1460" s="9">
        <v>3292</v>
      </c>
      <c r="S1460" s="9">
        <v>107</v>
      </c>
      <c r="T1460" s="12">
        <v>395.33300000000003</v>
      </c>
      <c r="U1460" s="9">
        <v>0</v>
      </c>
      <c r="V1460">
        <f t="shared" si="0"/>
        <v>2007</v>
      </c>
      <c r="W1460">
        <f t="shared" si="1"/>
        <v>1</v>
      </c>
      <c r="X1460">
        <f t="shared" si="2"/>
        <v>1</v>
      </c>
      <c r="AJ1460" s="13"/>
      <c r="AK1460" s="14"/>
      <c r="AP1460" s="13"/>
      <c r="AQ1460" s="14"/>
      <c r="AT1460" t="e">
        <f>VLOOKUP(A1460,'Repeat TJ List'!A:A,1,FALSE)</f>
        <v>#N/A</v>
      </c>
    </row>
    <row r="1461" spans="1:46" ht="13">
      <c r="A1461" s="7" t="s">
        <v>2779</v>
      </c>
      <c r="B1461" s="78" t="str">
        <f t="shared" si="91"/>
        <v>Hayden</v>
      </c>
      <c r="C1461" s="78" t="str">
        <f t="shared" si="92"/>
        <v>Hurst</v>
      </c>
      <c r="D1461" s="78" t="str">
        <f t="shared" si="93"/>
        <v>hurstha</v>
      </c>
      <c r="E1461" s="8">
        <v>39083</v>
      </c>
      <c r="F1461" s="9" t="s">
        <v>176</v>
      </c>
      <c r="G1461" s="9" t="s">
        <v>158</v>
      </c>
      <c r="H1461" s="26" t="s">
        <v>37</v>
      </c>
      <c r="I1461" s="9" t="s">
        <v>38</v>
      </c>
      <c r="J1461" s="26" t="s">
        <v>39</v>
      </c>
      <c r="K1461" s="9" t="s">
        <v>58</v>
      </c>
      <c r="L1461" s="9"/>
      <c r="M1461" s="9">
        <v>13</v>
      </c>
      <c r="N1461" s="11">
        <v>41449</v>
      </c>
      <c r="O1461" s="32">
        <f t="shared" si="94"/>
        <v>78</v>
      </c>
      <c r="P1461" s="9">
        <v>621152</v>
      </c>
      <c r="Q1461" s="9" t="s">
        <v>2780</v>
      </c>
      <c r="R1461" s="7" t="s">
        <v>139</v>
      </c>
      <c r="S1461" s="9">
        <v>0</v>
      </c>
      <c r="T1461" s="12">
        <v>0</v>
      </c>
      <c r="U1461" s="32">
        <v>0</v>
      </c>
      <c r="V1461">
        <f t="shared" si="0"/>
        <v>2007</v>
      </c>
      <c r="W1461">
        <f t="shared" si="1"/>
        <v>1</v>
      </c>
      <c r="X1461">
        <f t="shared" si="2"/>
        <v>1</v>
      </c>
      <c r="AJ1461" s="13"/>
      <c r="AK1461" s="14"/>
      <c r="AP1461" s="13"/>
      <c r="AQ1461" s="14"/>
      <c r="AT1461" t="e">
        <f>VLOOKUP(A1461,'Repeat TJ List'!A:A,1,FALSE)</f>
        <v>#N/A</v>
      </c>
    </row>
    <row r="1462" spans="1:46" ht="13">
      <c r="A1462" s="7" t="s">
        <v>2781</v>
      </c>
      <c r="B1462" s="78" t="str">
        <f t="shared" si="91"/>
        <v>Kenn</v>
      </c>
      <c r="C1462" s="78" t="str">
        <f t="shared" si="92"/>
        <v>Kasparek</v>
      </c>
      <c r="D1462" s="78" t="str">
        <f t="shared" si="93"/>
        <v>kaspake</v>
      </c>
      <c r="E1462" s="8">
        <v>39083</v>
      </c>
      <c r="F1462" s="9" t="s">
        <v>100</v>
      </c>
      <c r="G1462" s="9" t="s">
        <v>63</v>
      </c>
      <c r="H1462" s="26" t="s">
        <v>37</v>
      </c>
      <c r="I1462" s="9" t="s">
        <v>38</v>
      </c>
      <c r="J1462" s="26" t="s">
        <v>39</v>
      </c>
      <c r="K1462" s="9" t="s">
        <v>40</v>
      </c>
      <c r="L1462" s="9" t="s">
        <v>40</v>
      </c>
      <c r="M1462" s="9">
        <v>21</v>
      </c>
      <c r="N1462" s="11">
        <v>39620</v>
      </c>
      <c r="O1462" s="32">
        <f t="shared" si="94"/>
        <v>18</v>
      </c>
      <c r="P1462" s="9">
        <v>459420</v>
      </c>
      <c r="Q1462" s="9" t="s">
        <v>2782</v>
      </c>
      <c r="S1462" s="9">
        <v>0</v>
      </c>
      <c r="T1462" s="12">
        <v>0</v>
      </c>
      <c r="U1462" s="9">
        <v>0</v>
      </c>
      <c r="V1462">
        <f t="shared" si="0"/>
        <v>2007</v>
      </c>
      <c r="W1462">
        <f t="shared" si="1"/>
        <v>1</v>
      </c>
      <c r="X1462">
        <f t="shared" si="2"/>
        <v>1</v>
      </c>
      <c r="AJ1462" s="13"/>
      <c r="AK1462" s="14"/>
      <c r="AP1462" s="13"/>
      <c r="AQ1462" s="14"/>
      <c r="AT1462" t="e">
        <f>VLOOKUP(A1462,'Repeat TJ List'!A:A,1,FALSE)</f>
        <v>#N/A</v>
      </c>
    </row>
    <row r="1463" spans="1:46" ht="13">
      <c r="A1463" s="7" t="s">
        <v>2783</v>
      </c>
      <c r="B1463" s="78" t="str">
        <f t="shared" si="91"/>
        <v>Matt</v>
      </c>
      <c r="C1463" s="78" t="str">
        <f t="shared" si="92"/>
        <v>Carpenter</v>
      </c>
      <c r="D1463" s="78" t="str">
        <f t="shared" si="93"/>
        <v>carpema</v>
      </c>
      <c r="E1463" s="8">
        <v>39083</v>
      </c>
      <c r="F1463" s="9" t="s">
        <v>57</v>
      </c>
      <c r="G1463" s="9" t="s">
        <v>63</v>
      </c>
      <c r="H1463" s="9" t="s">
        <v>149</v>
      </c>
      <c r="I1463" s="9" t="s">
        <v>38</v>
      </c>
      <c r="J1463" s="9" t="s">
        <v>39</v>
      </c>
      <c r="K1463" s="9" t="s">
        <v>40</v>
      </c>
      <c r="L1463" s="9" t="s">
        <v>882</v>
      </c>
      <c r="M1463" s="9">
        <v>21</v>
      </c>
      <c r="N1463" s="11">
        <v>39983</v>
      </c>
      <c r="O1463" s="32">
        <f t="shared" si="94"/>
        <v>30</v>
      </c>
      <c r="P1463" s="9">
        <v>572761</v>
      </c>
      <c r="Q1463" s="9">
        <v>8090</v>
      </c>
      <c r="S1463" s="9">
        <v>864</v>
      </c>
      <c r="T1463" s="12">
        <v>3638</v>
      </c>
      <c r="U1463" s="32">
        <v>1</v>
      </c>
      <c r="V1463">
        <f t="shared" si="0"/>
        <v>2007</v>
      </c>
      <c r="W1463">
        <f t="shared" si="1"/>
        <v>1</v>
      </c>
      <c r="X1463">
        <f t="shared" si="2"/>
        <v>1</v>
      </c>
      <c r="AJ1463" s="13"/>
      <c r="AK1463" s="14"/>
      <c r="AP1463" s="13"/>
      <c r="AQ1463" s="14"/>
      <c r="AT1463" t="e">
        <f>VLOOKUP(A1463,'Repeat TJ List'!A:A,1,FALSE)</f>
        <v>#N/A</v>
      </c>
    </row>
    <row r="1464" spans="1:46" ht="13">
      <c r="A1464" s="7" t="s">
        <v>2784</v>
      </c>
      <c r="B1464" s="78" t="str">
        <f t="shared" si="91"/>
        <v>John</v>
      </c>
      <c r="C1464" s="78" t="str">
        <f t="shared" si="92"/>
        <v>Bannister</v>
      </c>
      <c r="D1464" s="78" t="str">
        <f t="shared" si="93"/>
        <v>bannijo</v>
      </c>
      <c r="E1464" s="8">
        <v>39083</v>
      </c>
      <c r="F1464" s="9" t="s">
        <v>211</v>
      </c>
      <c r="G1464" s="9" t="s">
        <v>91</v>
      </c>
      <c r="H1464" s="9" t="s">
        <v>37</v>
      </c>
      <c r="I1464" s="9" t="s">
        <v>38</v>
      </c>
      <c r="J1464" s="9" t="s">
        <v>39</v>
      </c>
      <c r="K1464" s="9" t="s">
        <v>220</v>
      </c>
      <c r="L1464" s="9"/>
      <c r="M1464" s="9">
        <v>23</v>
      </c>
      <c r="N1464" s="11">
        <v>39545</v>
      </c>
      <c r="O1464" s="32">
        <f t="shared" si="94"/>
        <v>15</v>
      </c>
      <c r="P1464" s="9">
        <v>452673</v>
      </c>
      <c r="Q1464" s="9" t="s">
        <v>2785</v>
      </c>
      <c r="S1464" s="9">
        <v>0</v>
      </c>
      <c r="T1464" s="12">
        <v>0</v>
      </c>
      <c r="U1464" s="32">
        <v>0</v>
      </c>
      <c r="V1464">
        <f t="shared" si="0"/>
        <v>2007</v>
      </c>
      <c r="W1464">
        <f t="shared" si="1"/>
        <v>1</v>
      </c>
      <c r="X1464">
        <f t="shared" si="2"/>
        <v>1</v>
      </c>
      <c r="AJ1464" s="13"/>
      <c r="AK1464" s="14"/>
      <c r="AP1464" s="13"/>
      <c r="AQ1464" s="14"/>
      <c r="AT1464" t="e">
        <f>VLOOKUP(A1464,'Repeat TJ List'!A:A,1,FALSE)</f>
        <v>#N/A</v>
      </c>
    </row>
    <row r="1465" spans="1:46" ht="13">
      <c r="A1465" s="7" t="s">
        <v>2786</v>
      </c>
      <c r="B1465" s="78" t="str">
        <f t="shared" si="91"/>
        <v>Erik</v>
      </c>
      <c r="C1465" s="78" t="str">
        <f t="shared" si="92"/>
        <v>Cordier</v>
      </c>
      <c r="D1465" s="78" t="str">
        <f t="shared" si="93"/>
        <v>cordier</v>
      </c>
      <c r="E1465" s="8">
        <v>39052</v>
      </c>
      <c r="F1465" s="9" t="s">
        <v>329</v>
      </c>
      <c r="G1465" s="9" t="s">
        <v>115</v>
      </c>
      <c r="H1465" s="26" t="s">
        <v>37</v>
      </c>
      <c r="I1465" s="9" t="s">
        <v>38</v>
      </c>
      <c r="J1465" s="26" t="s">
        <v>39</v>
      </c>
      <c r="K1465" s="9" t="s">
        <v>429</v>
      </c>
      <c r="L1465" s="9"/>
      <c r="M1465" s="9">
        <v>20</v>
      </c>
      <c r="N1465" s="11">
        <v>39637</v>
      </c>
      <c r="O1465" s="32">
        <f t="shared" si="94"/>
        <v>19</v>
      </c>
      <c r="P1465" s="9">
        <v>449170</v>
      </c>
      <c r="Q1465" s="9">
        <v>4086</v>
      </c>
      <c r="S1465" s="9">
        <v>15</v>
      </c>
      <c r="T1465" s="12">
        <v>18.332999999999998</v>
      </c>
      <c r="U1465" s="9">
        <v>0</v>
      </c>
      <c r="V1465">
        <f t="shared" si="0"/>
        <v>2006</v>
      </c>
      <c r="W1465">
        <f t="shared" si="1"/>
        <v>12</v>
      </c>
      <c r="X1465">
        <f t="shared" si="2"/>
        <v>1</v>
      </c>
      <c r="AJ1465" s="13"/>
      <c r="AK1465" s="14"/>
      <c r="AP1465" s="13"/>
      <c r="AQ1465" s="14"/>
      <c r="AT1465" t="e">
        <f>VLOOKUP(A1465,'Repeat TJ List'!A:A,1,FALSE)</f>
        <v>#N/A</v>
      </c>
    </row>
    <row r="1466" spans="1:46" ht="13">
      <c r="A1466" s="7" t="s">
        <v>2787</v>
      </c>
      <c r="B1466" s="78" t="str">
        <f t="shared" si="91"/>
        <v>Francisco</v>
      </c>
      <c r="C1466" s="78" t="str">
        <f t="shared" si="92"/>
        <v>Liriano</v>
      </c>
      <c r="D1466" s="78" t="str">
        <f t="shared" si="93"/>
        <v>liriafr</v>
      </c>
      <c r="E1466" s="8">
        <v>39027</v>
      </c>
      <c r="F1466" s="9" t="s">
        <v>73</v>
      </c>
      <c r="G1466" s="9" t="s">
        <v>36</v>
      </c>
      <c r="H1466" s="26" t="s">
        <v>37</v>
      </c>
      <c r="I1466" s="9" t="s">
        <v>53</v>
      </c>
      <c r="J1466" s="32" t="s">
        <v>108</v>
      </c>
      <c r="K1466" s="26"/>
      <c r="L1466" s="26"/>
      <c r="M1466" s="9">
        <v>22</v>
      </c>
      <c r="N1466" s="11">
        <v>39551</v>
      </c>
      <c r="O1466" s="32">
        <f t="shared" si="94"/>
        <v>17</v>
      </c>
      <c r="P1466" s="9">
        <v>434538</v>
      </c>
      <c r="Q1466" s="9">
        <v>3201</v>
      </c>
      <c r="R1466" s="7" t="s">
        <v>2078</v>
      </c>
      <c r="S1466" s="9">
        <v>271</v>
      </c>
      <c r="T1466" s="12">
        <v>1382.6669999999999</v>
      </c>
      <c r="U1466" s="32">
        <v>1</v>
      </c>
      <c r="V1466">
        <f t="shared" si="0"/>
        <v>2006</v>
      </c>
      <c r="W1466">
        <f t="shared" si="1"/>
        <v>11</v>
      </c>
      <c r="X1466">
        <f t="shared" si="2"/>
        <v>6</v>
      </c>
      <c r="Y1466" s="7"/>
      <c r="Z1466" s="7"/>
      <c r="AA1466" s="7"/>
      <c r="AB1466" s="7"/>
      <c r="AC1466" s="7"/>
      <c r="AD1466" s="7"/>
      <c r="AE1466" s="7"/>
      <c r="AF1466" s="7"/>
      <c r="AG1466" s="7"/>
      <c r="AH1466" s="7">
        <v>28</v>
      </c>
      <c r="AI1466" s="7">
        <v>16</v>
      </c>
      <c r="AJ1466" s="45">
        <v>121</v>
      </c>
      <c r="AK1466" s="46">
        <v>0.23699999999999999</v>
      </c>
      <c r="AL1466" s="7">
        <v>48</v>
      </c>
      <c r="AM1466" s="7">
        <v>57</v>
      </c>
      <c r="AN1466" s="7">
        <v>14</v>
      </c>
      <c r="AO1466" s="7">
        <v>14</v>
      </c>
      <c r="AP1466" s="45">
        <v>76</v>
      </c>
      <c r="AQ1466" s="46">
        <v>0.106</v>
      </c>
      <c r="AR1466" s="7">
        <v>91</v>
      </c>
      <c r="AS1466" s="7">
        <v>90</v>
      </c>
      <c r="AT1466" t="e">
        <f>VLOOKUP(A1466,'Repeat TJ List'!A:A,1,FALSE)</f>
        <v>#N/A</v>
      </c>
    </row>
    <row r="1467" spans="1:46" ht="13">
      <c r="A1467" s="7" t="s">
        <v>2788</v>
      </c>
      <c r="B1467" s="78" t="str">
        <f t="shared" si="91"/>
        <v>Mark</v>
      </c>
      <c r="C1467" s="78" t="str">
        <f t="shared" si="92"/>
        <v>Melancon</v>
      </c>
      <c r="D1467" s="78" t="str">
        <f t="shared" si="93"/>
        <v>melanma</v>
      </c>
      <c r="E1467" s="8">
        <v>39021</v>
      </c>
      <c r="F1467" s="9" t="s">
        <v>107</v>
      </c>
      <c r="G1467" s="9" t="s">
        <v>165</v>
      </c>
      <c r="H1467" s="26" t="s">
        <v>37</v>
      </c>
      <c r="I1467" s="9" t="s">
        <v>38</v>
      </c>
      <c r="J1467" s="26" t="s">
        <v>39</v>
      </c>
      <c r="K1467" s="9" t="s">
        <v>54</v>
      </c>
      <c r="L1467" s="9" t="s">
        <v>220</v>
      </c>
      <c r="M1467" s="9">
        <v>21</v>
      </c>
      <c r="N1467" s="11">
        <v>39542</v>
      </c>
      <c r="O1467" s="32">
        <f t="shared" si="94"/>
        <v>17</v>
      </c>
      <c r="P1467" s="9">
        <v>453343</v>
      </c>
      <c r="Q1467" s="9">
        <v>4264</v>
      </c>
      <c r="S1467" s="9">
        <v>476</v>
      </c>
      <c r="T1467" s="12">
        <v>477</v>
      </c>
      <c r="U1467" s="32">
        <v>1</v>
      </c>
      <c r="V1467">
        <f t="shared" si="0"/>
        <v>2006</v>
      </c>
      <c r="W1467">
        <f t="shared" si="1"/>
        <v>10</v>
      </c>
      <c r="X1467">
        <f t="shared" si="2"/>
        <v>31</v>
      </c>
      <c r="AJ1467" s="13"/>
      <c r="AK1467" s="14"/>
      <c r="AP1467" s="13"/>
      <c r="AQ1467" s="14"/>
      <c r="AT1467" t="e">
        <f>VLOOKUP(A1467,'Repeat TJ List'!A:A,1,FALSE)</f>
        <v>#N/A</v>
      </c>
    </row>
    <row r="1468" spans="1:46" ht="13">
      <c r="A1468" s="7" t="s">
        <v>2649</v>
      </c>
      <c r="B1468" s="78" t="str">
        <f t="shared" si="91"/>
        <v>Scott</v>
      </c>
      <c r="C1468" s="78" t="str">
        <f t="shared" si="92"/>
        <v>Mathieson</v>
      </c>
      <c r="D1468" s="78" t="str">
        <f t="shared" si="93"/>
        <v>mathisc</v>
      </c>
      <c r="E1468" s="8">
        <v>38989</v>
      </c>
      <c r="F1468" s="9" t="s">
        <v>124</v>
      </c>
      <c r="G1468" s="9" t="s">
        <v>36</v>
      </c>
      <c r="H1468" s="26" t="s">
        <v>37</v>
      </c>
      <c r="I1468" s="9" t="s">
        <v>38</v>
      </c>
      <c r="J1468" s="32" t="s">
        <v>161</v>
      </c>
      <c r="K1468" s="26"/>
      <c r="L1468" s="26"/>
      <c r="M1468" s="9">
        <v>22</v>
      </c>
      <c r="N1468" s="11">
        <v>40347</v>
      </c>
      <c r="O1468" s="32">
        <f t="shared" si="94"/>
        <v>45</v>
      </c>
      <c r="P1468" s="9">
        <v>455949</v>
      </c>
      <c r="Q1468" s="9">
        <v>4771</v>
      </c>
      <c r="R1468" s="7" t="s">
        <v>2078</v>
      </c>
      <c r="S1468" s="9">
        <v>0</v>
      </c>
      <c r="T1468" s="12">
        <v>0</v>
      </c>
      <c r="U1468" s="32">
        <v>0</v>
      </c>
      <c r="V1468">
        <f t="shared" si="0"/>
        <v>2006</v>
      </c>
      <c r="W1468">
        <f t="shared" si="1"/>
        <v>9</v>
      </c>
      <c r="X1468">
        <f t="shared" si="2"/>
        <v>29</v>
      </c>
      <c r="AJ1468" s="13"/>
      <c r="AK1468" s="14"/>
      <c r="AP1468" s="13"/>
      <c r="AQ1468" s="14"/>
      <c r="AT1468" t="str">
        <f>VLOOKUP(A1468,'Repeat TJ List'!A:A,1,FALSE)</f>
        <v>Scott Mathieson</v>
      </c>
    </row>
    <row r="1469" spans="1:46" ht="13">
      <c r="A1469" s="7" t="s">
        <v>2789</v>
      </c>
      <c r="B1469" s="78" t="str">
        <f t="shared" si="91"/>
        <v>Bryan</v>
      </c>
      <c r="C1469" s="78" t="str">
        <f t="shared" si="92"/>
        <v>Morris</v>
      </c>
      <c r="D1469" s="78" t="str">
        <f t="shared" si="93"/>
        <v>morribr</v>
      </c>
      <c r="E1469" s="8">
        <v>38988</v>
      </c>
      <c r="F1469" s="9" t="s">
        <v>306</v>
      </c>
      <c r="G1469" s="9" t="s">
        <v>128</v>
      </c>
      <c r="H1469" s="26" t="s">
        <v>37</v>
      </c>
      <c r="I1469" s="9" t="s">
        <v>38</v>
      </c>
      <c r="J1469" s="26" t="s">
        <v>39</v>
      </c>
      <c r="K1469" s="9" t="s">
        <v>312</v>
      </c>
      <c r="L1469" s="9" t="s">
        <v>2790</v>
      </c>
      <c r="M1469" s="9">
        <v>19</v>
      </c>
      <c r="N1469" s="11">
        <v>39542</v>
      </c>
      <c r="O1469" s="32">
        <f t="shared" si="94"/>
        <v>18</v>
      </c>
      <c r="P1469" s="9">
        <v>457768</v>
      </c>
      <c r="Q1469" s="9">
        <v>10234</v>
      </c>
      <c r="S1469" s="9">
        <v>231</v>
      </c>
      <c r="T1469" s="12">
        <v>236</v>
      </c>
      <c r="U1469" s="32">
        <v>1</v>
      </c>
      <c r="V1469">
        <f t="shared" si="0"/>
        <v>2006</v>
      </c>
      <c r="W1469">
        <f t="shared" si="1"/>
        <v>9</v>
      </c>
      <c r="X1469">
        <f t="shared" si="2"/>
        <v>28</v>
      </c>
      <c r="AJ1469" s="13"/>
      <c r="AK1469" s="14"/>
      <c r="AP1469" s="13"/>
      <c r="AQ1469" s="14"/>
      <c r="AT1469" t="e">
        <f>VLOOKUP(A1469,'Repeat TJ List'!A:A,1,FALSE)</f>
        <v>#N/A</v>
      </c>
    </row>
    <row r="1470" spans="1:46" ht="13">
      <c r="A1470" s="7" t="s">
        <v>2791</v>
      </c>
      <c r="B1470" s="78" t="str">
        <f t="shared" si="91"/>
        <v>Merkin</v>
      </c>
      <c r="C1470" s="78" t="str">
        <f t="shared" si="92"/>
        <v>Valdez</v>
      </c>
      <c r="D1470" s="78" t="str">
        <f t="shared" si="93"/>
        <v>valdeme</v>
      </c>
      <c r="E1470" s="8">
        <v>38987</v>
      </c>
      <c r="F1470" s="9" t="s">
        <v>78</v>
      </c>
      <c r="G1470" s="9" t="s">
        <v>95</v>
      </c>
      <c r="H1470" s="26" t="s">
        <v>37</v>
      </c>
      <c r="I1470" s="9" t="s">
        <v>38</v>
      </c>
      <c r="J1470" s="32" t="s">
        <v>108</v>
      </c>
      <c r="K1470" s="26"/>
      <c r="L1470" s="26"/>
      <c r="M1470" s="9">
        <v>24</v>
      </c>
      <c r="N1470" s="11">
        <v>40282</v>
      </c>
      <c r="O1470" s="32">
        <f t="shared" si="94"/>
        <v>43</v>
      </c>
      <c r="P1470" s="9">
        <v>429723</v>
      </c>
      <c r="Q1470" s="9">
        <v>7019</v>
      </c>
      <c r="S1470" s="9">
        <v>72</v>
      </c>
      <c r="T1470" s="12">
        <v>71</v>
      </c>
      <c r="U1470" s="32">
        <v>0</v>
      </c>
      <c r="V1470">
        <f t="shared" si="0"/>
        <v>2006</v>
      </c>
      <c r="W1470">
        <f t="shared" si="1"/>
        <v>9</v>
      </c>
      <c r="X1470">
        <f t="shared" si="2"/>
        <v>27</v>
      </c>
      <c r="AJ1470" s="13"/>
      <c r="AK1470" s="14"/>
      <c r="AP1470" s="13"/>
      <c r="AQ1470" s="14"/>
      <c r="AT1470" t="e">
        <f>VLOOKUP(A1470,'Repeat TJ List'!A:A,1,FALSE)</f>
        <v>#N/A</v>
      </c>
    </row>
    <row r="1471" spans="1:46" ht="13">
      <c r="A1471" s="7" t="s">
        <v>2792</v>
      </c>
      <c r="B1471" s="78" t="str">
        <f t="shared" si="91"/>
        <v>Mike</v>
      </c>
      <c r="C1471" s="78" t="str">
        <f t="shared" si="92"/>
        <v>Lincoln</v>
      </c>
      <c r="D1471" s="78" t="str">
        <f t="shared" si="93"/>
        <v>lincomi</v>
      </c>
      <c r="E1471" s="8">
        <v>38984</v>
      </c>
      <c r="F1471" s="9" t="s">
        <v>57</v>
      </c>
      <c r="G1471" s="9" t="s">
        <v>36</v>
      </c>
      <c r="H1471" s="26" t="s">
        <v>37</v>
      </c>
      <c r="I1471" s="9" t="s">
        <v>38</v>
      </c>
      <c r="J1471" s="26" t="s">
        <v>39</v>
      </c>
      <c r="K1471" s="9" t="s">
        <v>45</v>
      </c>
      <c r="L1471" s="9" t="s">
        <v>2793</v>
      </c>
      <c r="M1471" s="9">
        <v>31</v>
      </c>
      <c r="N1471" s="11">
        <v>39541</v>
      </c>
      <c r="O1471" s="32">
        <f t="shared" si="94"/>
        <v>18</v>
      </c>
      <c r="P1471" s="9">
        <v>150221</v>
      </c>
      <c r="Q1471" s="9">
        <v>1457</v>
      </c>
      <c r="R1471" s="7" t="s">
        <v>2794</v>
      </c>
      <c r="S1471" s="9">
        <v>102</v>
      </c>
      <c r="T1471" s="40">
        <v>113</v>
      </c>
      <c r="U1471" s="32">
        <v>0</v>
      </c>
      <c r="V1471">
        <f t="shared" si="0"/>
        <v>2006</v>
      </c>
      <c r="W1471">
        <f t="shared" si="1"/>
        <v>9</v>
      </c>
      <c r="X1471">
        <f t="shared" si="2"/>
        <v>24</v>
      </c>
      <c r="AJ1471" s="13"/>
      <c r="AK1471" s="14"/>
      <c r="AP1471" s="13"/>
      <c r="AQ1471" s="14"/>
      <c r="AT1471" t="str">
        <f>VLOOKUP(A1471,'Repeat TJ List'!A:A,1,FALSE)</f>
        <v>Mike Lincoln</v>
      </c>
    </row>
    <row r="1472" spans="1:46" ht="13">
      <c r="A1472" s="7" t="s">
        <v>2795</v>
      </c>
      <c r="B1472" s="78" t="str">
        <f t="shared" si="91"/>
        <v>Eddie</v>
      </c>
      <c r="C1472" s="78" t="str">
        <f t="shared" si="92"/>
        <v>Guardado</v>
      </c>
      <c r="D1472" s="78" t="str">
        <f t="shared" si="93"/>
        <v>guarded</v>
      </c>
      <c r="E1472" s="8">
        <v>38968</v>
      </c>
      <c r="F1472" s="9" t="s">
        <v>100</v>
      </c>
      <c r="G1472" s="9" t="s">
        <v>36</v>
      </c>
      <c r="H1472" s="26" t="s">
        <v>37</v>
      </c>
      <c r="I1472" s="9" t="s">
        <v>53</v>
      </c>
      <c r="J1472" s="26" t="s">
        <v>39</v>
      </c>
      <c r="K1472" s="9" t="s">
        <v>45</v>
      </c>
      <c r="L1472" s="9" t="s">
        <v>1299</v>
      </c>
      <c r="M1472" s="9">
        <v>35</v>
      </c>
      <c r="N1472" s="11">
        <v>39303</v>
      </c>
      <c r="O1472" s="32">
        <f t="shared" si="94"/>
        <v>11</v>
      </c>
      <c r="P1472" s="9">
        <v>115216</v>
      </c>
      <c r="Q1472" s="9">
        <v>727</v>
      </c>
      <c r="R1472" s="7" t="s">
        <v>2078</v>
      </c>
      <c r="S1472" s="9">
        <v>127</v>
      </c>
      <c r="T1472" s="40">
        <v>108.33299999999998</v>
      </c>
      <c r="U1472" s="32">
        <v>0</v>
      </c>
      <c r="V1472">
        <f t="shared" si="0"/>
        <v>2006</v>
      </c>
      <c r="W1472">
        <f t="shared" si="1"/>
        <v>9</v>
      </c>
      <c r="X1472">
        <f t="shared" si="2"/>
        <v>8</v>
      </c>
      <c r="AJ1472" s="13"/>
      <c r="AK1472" s="14"/>
      <c r="AP1472" s="13"/>
      <c r="AQ1472" s="14"/>
      <c r="AT1472" t="e">
        <f>VLOOKUP(A1472,'Repeat TJ List'!A:A,1,FALSE)</f>
        <v>#N/A</v>
      </c>
    </row>
    <row r="1473" spans="1:46" ht="13">
      <c r="A1473" s="7" t="s">
        <v>2796</v>
      </c>
      <c r="B1473" s="78" t="str">
        <f t="shared" si="91"/>
        <v>Brandon</v>
      </c>
      <c r="C1473" s="78" t="str">
        <f t="shared" si="92"/>
        <v>Backe</v>
      </c>
      <c r="D1473" s="78" t="str">
        <f t="shared" si="93"/>
        <v>backebr</v>
      </c>
      <c r="E1473" s="8">
        <v>38967</v>
      </c>
      <c r="F1473" s="9" t="s">
        <v>121</v>
      </c>
      <c r="G1473" s="9" t="s">
        <v>36</v>
      </c>
      <c r="H1473" s="26" t="s">
        <v>37</v>
      </c>
      <c r="I1473" s="9" t="s">
        <v>38</v>
      </c>
      <c r="J1473" s="26" t="s">
        <v>39</v>
      </c>
      <c r="K1473" s="9" t="s">
        <v>40</v>
      </c>
      <c r="L1473" s="9" t="s">
        <v>2797</v>
      </c>
      <c r="M1473" s="9">
        <v>28</v>
      </c>
      <c r="N1473" s="11">
        <v>39329</v>
      </c>
      <c r="O1473" s="32">
        <f t="shared" si="94"/>
        <v>12</v>
      </c>
      <c r="P1473" s="9">
        <v>407840</v>
      </c>
      <c r="Q1473" s="9">
        <v>1529</v>
      </c>
      <c r="R1473" s="7" t="s">
        <v>139</v>
      </c>
      <c r="S1473" s="9">
        <v>41</v>
      </c>
      <c r="T1473" s="40">
        <v>208.33299999999997</v>
      </c>
      <c r="U1473" s="32">
        <v>0</v>
      </c>
      <c r="V1473">
        <f t="shared" si="0"/>
        <v>2006</v>
      </c>
      <c r="W1473">
        <f t="shared" si="1"/>
        <v>9</v>
      </c>
      <c r="X1473">
        <f t="shared" si="2"/>
        <v>7</v>
      </c>
      <c r="Y1473" s="7"/>
      <c r="Z1473" s="7"/>
      <c r="AA1473" s="7"/>
      <c r="AB1473" s="7"/>
      <c r="AC1473" s="7"/>
      <c r="AD1473" s="7"/>
      <c r="AE1473" s="7"/>
      <c r="AF1473" s="7"/>
      <c r="AG1473" s="7"/>
      <c r="AH1473" s="7">
        <v>8</v>
      </c>
      <c r="AI1473" s="7">
        <v>8</v>
      </c>
      <c r="AJ1473" s="45">
        <v>43</v>
      </c>
      <c r="AK1473" s="46">
        <v>5.0000000000000001E-3</v>
      </c>
      <c r="AL1473" s="7">
        <v>84</v>
      </c>
      <c r="AM1473" s="7">
        <v>108</v>
      </c>
      <c r="AN1473" s="7">
        <v>5</v>
      </c>
      <c r="AO1473" s="7">
        <v>5</v>
      </c>
      <c r="AP1473" s="45">
        <v>28.667000000000002</v>
      </c>
      <c r="AQ1473" s="46">
        <v>0</v>
      </c>
      <c r="AR1473" s="7">
        <v>86</v>
      </c>
      <c r="AS1473" s="7">
        <v>125</v>
      </c>
      <c r="AT1473" t="e">
        <f>VLOOKUP(A1473,'Repeat TJ List'!A:A,1,FALSE)</f>
        <v>#N/A</v>
      </c>
    </row>
    <row r="1474" spans="1:46" ht="13">
      <c r="A1474" s="7" t="s">
        <v>2798</v>
      </c>
      <c r="B1474" s="78" t="str">
        <f t="shared" si="91"/>
        <v>Paul</v>
      </c>
      <c r="C1474" s="78" t="str">
        <f t="shared" si="92"/>
        <v>Raglione</v>
      </c>
      <c r="D1474" s="78" t="str">
        <f t="shared" si="93"/>
        <v>raglipa</v>
      </c>
      <c r="E1474" s="8">
        <v>38961</v>
      </c>
      <c r="F1474" s="9" t="s">
        <v>329</v>
      </c>
      <c r="G1474" s="9" t="s">
        <v>128</v>
      </c>
      <c r="H1474" s="9" t="s">
        <v>37</v>
      </c>
      <c r="I1474" s="9" t="s">
        <v>38</v>
      </c>
      <c r="J1474" s="9" t="s">
        <v>39</v>
      </c>
      <c r="K1474" s="9" t="s">
        <v>64</v>
      </c>
      <c r="L1474" s="9"/>
      <c r="M1474" s="9">
        <v>19</v>
      </c>
      <c r="N1474" s="11">
        <v>39619</v>
      </c>
      <c r="O1474" s="32">
        <f t="shared" si="94"/>
        <v>22</v>
      </c>
      <c r="P1474" s="9">
        <v>489224</v>
      </c>
      <c r="Q1474" s="9" t="s">
        <v>2799</v>
      </c>
      <c r="R1474" s="7"/>
      <c r="S1474" s="9">
        <v>0</v>
      </c>
      <c r="T1474" s="12">
        <v>0</v>
      </c>
      <c r="U1474" s="32">
        <v>0</v>
      </c>
      <c r="V1474">
        <f t="shared" si="0"/>
        <v>2006</v>
      </c>
      <c r="W1474">
        <f t="shared" si="1"/>
        <v>9</v>
      </c>
      <c r="X1474">
        <f t="shared" si="2"/>
        <v>1</v>
      </c>
      <c r="AJ1474" s="13"/>
      <c r="AK1474" s="14"/>
      <c r="AP1474" s="13"/>
      <c r="AQ1474" s="14"/>
      <c r="AT1474" t="e">
        <f>VLOOKUP(A1474,'Repeat TJ List'!A:A,1,FALSE)</f>
        <v>#N/A</v>
      </c>
    </row>
    <row r="1475" spans="1:46" ht="13">
      <c r="A1475" s="7" t="s">
        <v>2800</v>
      </c>
      <c r="B1475" s="78" t="str">
        <f t="shared" ref="B1475:B1538" si="95">LEFT(A1475,SEARCH(" ",A1475,1)-1)</f>
        <v>Logan</v>
      </c>
      <c r="C1475" s="78" t="str">
        <f t="shared" ref="C1475:C1538" si="96">MID(A1475,SEARCH(" ",A1475,1)+1,LEN(A1475))</f>
        <v>Kensing</v>
      </c>
      <c r="D1475" s="78" t="str">
        <f t="shared" ref="D1475:D1538" si="97">LEFT(LOWER((C1475)),5)&amp;LEFT(LOWER(B1475),2)</f>
        <v>kensilo</v>
      </c>
      <c r="E1475" s="8">
        <v>38960</v>
      </c>
      <c r="F1475" s="9" t="s">
        <v>157</v>
      </c>
      <c r="G1475" s="9" t="s">
        <v>36</v>
      </c>
      <c r="H1475" s="26" t="s">
        <v>37</v>
      </c>
      <c r="I1475" s="9" t="s">
        <v>38</v>
      </c>
      <c r="J1475" s="26" t="s">
        <v>39</v>
      </c>
      <c r="K1475" s="9" t="s">
        <v>40</v>
      </c>
      <c r="L1475" s="9" t="s">
        <v>201</v>
      </c>
      <c r="M1475" s="9">
        <v>23</v>
      </c>
      <c r="N1475" s="11">
        <v>39327</v>
      </c>
      <c r="O1475" s="32">
        <f t="shared" si="94"/>
        <v>12</v>
      </c>
      <c r="P1475" s="9">
        <v>434137</v>
      </c>
      <c r="Q1475" s="9">
        <v>6166</v>
      </c>
      <c r="R1475" s="7" t="s">
        <v>139</v>
      </c>
      <c r="S1475" s="9">
        <v>90</v>
      </c>
      <c r="T1475" s="12">
        <v>104.667</v>
      </c>
      <c r="U1475" s="32">
        <v>0</v>
      </c>
      <c r="V1475">
        <f t="shared" si="0"/>
        <v>2006</v>
      </c>
      <c r="W1475">
        <f t="shared" si="1"/>
        <v>8</v>
      </c>
      <c r="X1475">
        <f t="shared" si="2"/>
        <v>31</v>
      </c>
      <c r="AJ1475" s="13"/>
      <c r="AK1475" s="14"/>
      <c r="AP1475" s="13"/>
      <c r="AQ1475" s="14"/>
      <c r="AT1475" t="e">
        <f>VLOOKUP(A1475,'Repeat TJ List'!A:A,1,FALSE)</f>
        <v>#N/A</v>
      </c>
    </row>
    <row r="1476" spans="1:46" ht="13">
      <c r="A1476" s="7" t="s">
        <v>2801</v>
      </c>
      <c r="B1476" s="78" t="str">
        <f t="shared" si="95"/>
        <v>Luis</v>
      </c>
      <c r="C1476" s="78" t="str">
        <f t="shared" si="96"/>
        <v>Atilano</v>
      </c>
      <c r="D1476" s="78" t="str">
        <f t="shared" si="97"/>
        <v>atilalu</v>
      </c>
      <c r="E1476" s="8">
        <v>38941</v>
      </c>
      <c r="F1476" s="9" t="s">
        <v>340</v>
      </c>
      <c r="G1476" s="9" t="s">
        <v>91</v>
      </c>
      <c r="H1476" s="26" t="s">
        <v>37</v>
      </c>
      <c r="I1476" s="9" t="s">
        <v>38</v>
      </c>
      <c r="J1476" s="32" t="s">
        <v>144</v>
      </c>
      <c r="K1476" s="26"/>
      <c r="L1476" s="26"/>
      <c r="M1476" s="9">
        <v>21</v>
      </c>
      <c r="N1476" s="11">
        <v>39600</v>
      </c>
      <c r="O1476" s="32">
        <f t="shared" si="94"/>
        <v>22</v>
      </c>
      <c r="P1476" s="9">
        <v>457447</v>
      </c>
      <c r="Q1476" s="9">
        <v>3802</v>
      </c>
      <c r="S1476" s="9">
        <v>16</v>
      </c>
      <c r="T1476" s="12">
        <v>85.667000000000002</v>
      </c>
      <c r="U1476" s="32">
        <v>0</v>
      </c>
      <c r="V1476">
        <f t="shared" si="0"/>
        <v>2006</v>
      </c>
      <c r="W1476">
        <f t="shared" si="1"/>
        <v>8</v>
      </c>
      <c r="X1476">
        <f t="shared" si="2"/>
        <v>12</v>
      </c>
      <c r="AJ1476" s="13"/>
      <c r="AK1476" s="14"/>
      <c r="AP1476" s="13"/>
      <c r="AQ1476" s="14"/>
      <c r="AT1476" t="e">
        <f>VLOOKUP(A1476,'Repeat TJ List'!A:A,1,FALSE)</f>
        <v>#N/A</v>
      </c>
    </row>
    <row r="1477" spans="1:46" ht="13">
      <c r="A1477" s="7" t="s">
        <v>2802</v>
      </c>
      <c r="B1477" s="78" t="str">
        <f t="shared" si="95"/>
        <v>Jose</v>
      </c>
      <c r="C1477" s="78" t="str">
        <f t="shared" si="96"/>
        <v>Guillen</v>
      </c>
      <c r="D1477" s="78" t="str">
        <f t="shared" si="97"/>
        <v>guilljo</v>
      </c>
      <c r="E1477" s="8">
        <v>38923</v>
      </c>
      <c r="F1477" s="9" t="s">
        <v>317</v>
      </c>
      <c r="G1477" s="9" t="s">
        <v>36</v>
      </c>
      <c r="H1477" s="32" t="s">
        <v>131</v>
      </c>
      <c r="I1477" s="9" t="s">
        <v>38</v>
      </c>
      <c r="J1477" s="9" t="s">
        <v>108</v>
      </c>
      <c r="K1477" s="26"/>
      <c r="L1477" s="26"/>
      <c r="M1477" s="9">
        <v>30</v>
      </c>
      <c r="N1477" s="11">
        <v>39174</v>
      </c>
      <c r="O1477" s="32">
        <f t="shared" si="94"/>
        <v>8</v>
      </c>
      <c r="P1477" s="9">
        <v>115229</v>
      </c>
      <c r="Q1477" s="9">
        <v>57</v>
      </c>
      <c r="R1477" s="7" t="s">
        <v>139</v>
      </c>
      <c r="S1477" s="9">
        <v>535</v>
      </c>
      <c r="T1477" s="40">
        <v>2181</v>
      </c>
      <c r="U1477" s="32">
        <v>0</v>
      </c>
      <c r="V1477">
        <f t="shared" si="0"/>
        <v>2006</v>
      </c>
      <c r="W1477">
        <f t="shared" si="1"/>
        <v>7</v>
      </c>
      <c r="X1477">
        <f t="shared" si="2"/>
        <v>25</v>
      </c>
      <c r="AJ1477" s="13"/>
      <c r="AK1477" s="14"/>
      <c r="AP1477" s="13"/>
      <c r="AQ1477" s="14"/>
      <c r="AT1477" t="e">
        <f>VLOOKUP(A1477,'Repeat TJ List'!A:A,1,FALSE)</f>
        <v>#N/A</v>
      </c>
    </row>
    <row r="1478" spans="1:46" ht="13">
      <c r="A1478" s="7" t="s">
        <v>2803</v>
      </c>
      <c r="B1478" s="78" t="str">
        <f t="shared" si="95"/>
        <v>Vinnie</v>
      </c>
      <c r="C1478" s="78" t="str">
        <f t="shared" si="96"/>
        <v>Pestano</v>
      </c>
      <c r="D1478" s="78" t="str">
        <f t="shared" si="97"/>
        <v>pestavi</v>
      </c>
      <c r="E1478" s="8">
        <v>38919</v>
      </c>
      <c r="F1478" s="9" t="s">
        <v>234</v>
      </c>
      <c r="G1478" s="9" t="s">
        <v>63</v>
      </c>
      <c r="H1478" s="26" t="s">
        <v>37</v>
      </c>
      <c r="I1478" s="9" t="s">
        <v>38</v>
      </c>
      <c r="J1478" s="26" t="s">
        <v>39</v>
      </c>
      <c r="K1478" s="9" t="s">
        <v>45</v>
      </c>
      <c r="L1478" s="9" t="s">
        <v>275</v>
      </c>
      <c r="M1478" s="9">
        <v>21</v>
      </c>
      <c r="N1478" s="11">
        <v>39253</v>
      </c>
      <c r="O1478" s="32">
        <f t="shared" si="94"/>
        <v>11</v>
      </c>
      <c r="P1478" s="9">
        <v>502260</v>
      </c>
      <c r="Q1478" s="9">
        <v>4782</v>
      </c>
      <c r="R1478" s="7" t="s">
        <v>2078</v>
      </c>
      <c r="S1478" s="9">
        <v>223</v>
      </c>
      <c r="T1478" s="12">
        <v>202.667</v>
      </c>
      <c r="U1478" s="9">
        <v>0</v>
      </c>
      <c r="V1478">
        <f t="shared" si="0"/>
        <v>2006</v>
      </c>
      <c r="W1478">
        <f t="shared" si="1"/>
        <v>7</v>
      </c>
      <c r="X1478">
        <f t="shared" si="2"/>
        <v>21</v>
      </c>
      <c r="AJ1478" s="13"/>
      <c r="AK1478" s="14"/>
      <c r="AP1478" s="13"/>
      <c r="AQ1478" s="14"/>
      <c r="AT1478" t="e">
        <f>VLOOKUP(A1478,'Repeat TJ List'!A:A,1,FALSE)</f>
        <v>#N/A</v>
      </c>
    </row>
    <row r="1479" spans="1:46" ht="13">
      <c r="A1479" s="7" t="s">
        <v>2804</v>
      </c>
      <c r="B1479" s="78" t="str">
        <f t="shared" si="95"/>
        <v>Brian</v>
      </c>
      <c r="C1479" s="78" t="str">
        <f t="shared" si="96"/>
        <v>Anderson</v>
      </c>
      <c r="D1479" s="78" t="str">
        <f t="shared" si="97"/>
        <v>anderbr</v>
      </c>
      <c r="E1479" s="8">
        <v>38912</v>
      </c>
      <c r="F1479" s="9" t="s">
        <v>329</v>
      </c>
      <c r="G1479" s="9" t="s">
        <v>36</v>
      </c>
      <c r="H1479" s="26" t="s">
        <v>37</v>
      </c>
      <c r="I1479" s="9" t="s">
        <v>53</v>
      </c>
      <c r="J1479" s="26" t="s">
        <v>39</v>
      </c>
      <c r="K1479" s="9" t="s">
        <v>253</v>
      </c>
      <c r="L1479" s="9" t="s">
        <v>932</v>
      </c>
      <c r="M1479" s="9">
        <v>34</v>
      </c>
      <c r="N1479" s="26"/>
      <c r="O1479" s="32" t="str">
        <f t="shared" si="94"/>
        <v/>
      </c>
      <c r="P1479" s="9">
        <v>110230</v>
      </c>
      <c r="Q1479" s="9">
        <v>6144</v>
      </c>
      <c r="R1479" s="7" t="s">
        <v>191</v>
      </c>
      <c r="S1479" s="9">
        <v>0</v>
      </c>
      <c r="T1479" s="40">
        <v>0</v>
      </c>
      <c r="U1479" s="32">
        <v>0</v>
      </c>
      <c r="V1479">
        <f t="shared" si="0"/>
        <v>2006</v>
      </c>
      <c r="W1479">
        <f t="shared" si="1"/>
        <v>7</v>
      </c>
      <c r="X1479">
        <f t="shared" si="2"/>
        <v>14</v>
      </c>
      <c r="AJ1479" s="13"/>
      <c r="AK1479" s="14"/>
      <c r="AP1479" s="13"/>
      <c r="AQ1479" s="14"/>
      <c r="AT1479" t="str">
        <f>VLOOKUP(A1479,'Repeat TJ List'!A:A,1,FALSE)</f>
        <v>Brian Anderson</v>
      </c>
    </row>
    <row r="1480" spans="1:46" ht="13">
      <c r="A1480" s="7" t="s">
        <v>2805</v>
      </c>
      <c r="B1480" s="78" t="str">
        <f t="shared" si="95"/>
        <v>Carlos</v>
      </c>
      <c r="C1480" s="78" t="str">
        <f t="shared" si="96"/>
        <v>Martinez</v>
      </c>
      <c r="D1480" s="78" t="str">
        <f t="shared" si="97"/>
        <v>martica</v>
      </c>
      <c r="E1480" s="8">
        <v>38904</v>
      </c>
      <c r="F1480" s="9" t="s">
        <v>157</v>
      </c>
      <c r="G1480" s="9" t="s">
        <v>36</v>
      </c>
      <c r="H1480" s="26" t="s">
        <v>37</v>
      </c>
      <c r="I1480" s="9" t="s">
        <v>38</v>
      </c>
      <c r="J1480" s="32" t="s">
        <v>108</v>
      </c>
      <c r="K1480" s="26"/>
      <c r="L1480" s="26"/>
      <c r="M1480" s="9">
        <v>24</v>
      </c>
      <c r="N1480" s="11">
        <v>39297</v>
      </c>
      <c r="O1480" s="32">
        <f t="shared" si="94"/>
        <v>13</v>
      </c>
      <c r="P1480" s="9">
        <v>465593</v>
      </c>
      <c r="Q1480" s="9">
        <v>3167</v>
      </c>
      <c r="R1480" s="7" t="s">
        <v>139</v>
      </c>
      <c r="S1480" s="9">
        <v>4</v>
      </c>
      <c r="T1480" s="40">
        <v>5</v>
      </c>
      <c r="U1480" s="32">
        <v>0</v>
      </c>
      <c r="V1480">
        <f t="shared" si="0"/>
        <v>2006</v>
      </c>
      <c r="W1480">
        <f t="shared" si="1"/>
        <v>7</v>
      </c>
      <c r="X1480">
        <f t="shared" si="2"/>
        <v>6</v>
      </c>
      <c r="AJ1480" s="13"/>
      <c r="AK1480" s="14"/>
      <c r="AP1480" s="13"/>
      <c r="AQ1480" s="14"/>
      <c r="AT1480" t="e">
        <f>VLOOKUP(A1480,'Repeat TJ List'!A:A,1,FALSE)</f>
        <v>#N/A</v>
      </c>
    </row>
    <row r="1481" spans="1:46" ht="13">
      <c r="A1481" s="7" t="s">
        <v>2806</v>
      </c>
      <c r="B1481" s="78" t="str">
        <f t="shared" si="95"/>
        <v>Tyler</v>
      </c>
      <c r="C1481" s="78" t="str">
        <f t="shared" si="96"/>
        <v>Walker</v>
      </c>
      <c r="D1481" s="78" t="str">
        <f t="shared" si="97"/>
        <v>walkety</v>
      </c>
      <c r="E1481" s="8">
        <v>38904</v>
      </c>
      <c r="F1481" s="9" t="s">
        <v>257</v>
      </c>
      <c r="G1481" s="9" t="s">
        <v>36</v>
      </c>
      <c r="H1481" s="26" t="s">
        <v>37</v>
      </c>
      <c r="I1481" s="9" t="s">
        <v>38</v>
      </c>
      <c r="J1481" s="26" t="s">
        <v>39</v>
      </c>
      <c r="K1481" s="9" t="s">
        <v>45</v>
      </c>
      <c r="L1481" s="9" t="s">
        <v>809</v>
      </c>
      <c r="M1481" s="9">
        <v>30</v>
      </c>
      <c r="N1481" s="11">
        <v>39323</v>
      </c>
      <c r="O1481" s="32">
        <f t="shared" si="94"/>
        <v>14</v>
      </c>
      <c r="P1481" s="9">
        <v>400104</v>
      </c>
      <c r="Q1481" s="9">
        <v>901</v>
      </c>
      <c r="R1481" s="7" t="s">
        <v>139</v>
      </c>
      <c r="S1481" s="9">
        <v>136</v>
      </c>
      <c r="T1481" s="40">
        <v>138.33299999999997</v>
      </c>
      <c r="U1481" s="32">
        <v>0</v>
      </c>
      <c r="V1481">
        <f t="shared" si="0"/>
        <v>2006</v>
      </c>
      <c r="W1481">
        <f t="shared" si="1"/>
        <v>7</v>
      </c>
      <c r="X1481">
        <f t="shared" si="2"/>
        <v>6</v>
      </c>
      <c r="AJ1481" s="13"/>
      <c r="AK1481" s="14"/>
      <c r="AP1481" s="13"/>
      <c r="AQ1481" s="14"/>
      <c r="AT1481" t="e">
        <f>VLOOKUP(A1481,'Repeat TJ List'!A:A,1,FALSE)</f>
        <v>#N/A</v>
      </c>
    </row>
    <row r="1482" spans="1:46" ht="13">
      <c r="A1482" s="7" t="s">
        <v>2807</v>
      </c>
      <c r="B1482" s="78" t="str">
        <f t="shared" si="95"/>
        <v>Carlos</v>
      </c>
      <c r="C1482" s="78" t="str">
        <f t="shared" si="96"/>
        <v>Almanzar</v>
      </c>
      <c r="D1482" s="78" t="str">
        <f t="shared" si="97"/>
        <v>almanca</v>
      </c>
      <c r="E1482" s="8">
        <v>38899</v>
      </c>
      <c r="F1482" s="9" t="s">
        <v>340</v>
      </c>
      <c r="G1482" s="9" t="s">
        <v>95</v>
      </c>
      <c r="H1482" s="26" t="s">
        <v>37</v>
      </c>
      <c r="I1482" s="9" t="s">
        <v>38</v>
      </c>
      <c r="J1482" s="32" t="s">
        <v>108</v>
      </c>
      <c r="K1482" s="26"/>
      <c r="L1482" s="26"/>
      <c r="M1482" s="9">
        <v>32</v>
      </c>
      <c r="N1482" s="26"/>
      <c r="O1482" s="32" t="str">
        <f t="shared" si="94"/>
        <v/>
      </c>
      <c r="P1482" s="9">
        <v>110179</v>
      </c>
      <c r="Q1482" s="9">
        <v>308</v>
      </c>
      <c r="S1482" s="9">
        <v>0</v>
      </c>
      <c r="T1482" s="12">
        <v>0</v>
      </c>
      <c r="U1482" s="32">
        <v>0</v>
      </c>
      <c r="V1482">
        <f t="shared" si="0"/>
        <v>2006</v>
      </c>
      <c r="W1482">
        <f t="shared" si="1"/>
        <v>7</v>
      </c>
      <c r="X1482">
        <f t="shared" si="2"/>
        <v>1</v>
      </c>
      <c r="AJ1482" s="13"/>
      <c r="AK1482" s="14"/>
      <c r="AP1482" s="13"/>
      <c r="AQ1482" s="14"/>
      <c r="AT1482" t="str">
        <f>VLOOKUP(A1482,'Repeat TJ List'!A:A,1,FALSE)</f>
        <v>Carlos Almanzar</v>
      </c>
    </row>
    <row r="1483" spans="1:46" ht="13">
      <c r="A1483" s="7" t="s">
        <v>2808</v>
      </c>
      <c r="B1483" s="78" t="str">
        <f t="shared" si="95"/>
        <v>Brian</v>
      </c>
      <c r="C1483" s="78" t="str">
        <f t="shared" si="96"/>
        <v>Ward</v>
      </c>
      <c r="D1483" s="78" t="str">
        <f t="shared" si="97"/>
        <v>wardbr</v>
      </c>
      <c r="E1483" s="8">
        <v>38899</v>
      </c>
      <c r="F1483" s="9" t="s">
        <v>52</v>
      </c>
      <c r="G1483" s="9" t="s">
        <v>63</v>
      </c>
      <c r="H1483" s="9" t="s">
        <v>330</v>
      </c>
      <c r="I1483" s="9" t="s">
        <v>38</v>
      </c>
      <c r="J1483" s="9" t="s">
        <v>39</v>
      </c>
      <c r="K1483" s="9" t="s">
        <v>45</v>
      </c>
      <c r="L1483" s="9" t="s">
        <v>2620</v>
      </c>
      <c r="M1483" s="9">
        <v>21</v>
      </c>
      <c r="N1483" s="11">
        <v>39983</v>
      </c>
      <c r="O1483" s="32">
        <f t="shared" si="94"/>
        <v>36</v>
      </c>
      <c r="P1483" s="9">
        <v>503424</v>
      </c>
      <c r="Q1483" s="9" t="s">
        <v>2809</v>
      </c>
      <c r="S1483" s="9">
        <v>0</v>
      </c>
      <c r="T1483" s="12">
        <v>0</v>
      </c>
      <c r="U1483" s="9">
        <v>0</v>
      </c>
      <c r="V1483">
        <f t="shared" si="0"/>
        <v>2006</v>
      </c>
      <c r="W1483">
        <f t="shared" si="1"/>
        <v>7</v>
      </c>
      <c r="X1483">
        <f t="shared" si="2"/>
        <v>1</v>
      </c>
      <c r="AJ1483" s="13"/>
      <c r="AK1483" s="14"/>
      <c r="AP1483" s="13"/>
      <c r="AQ1483" s="14"/>
      <c r="AT1483" t="e">
        <f>VLOOKUP(A1483,'Repeat TJ List'!A:A,1,FALSE)</f>
        <v>#N/A</v>
      </c>
    </row>
    <row r="1484" spans="1:46" ht="13">
      <c r="A1484" s="7" t="s">
        <v>2810</v>
      </c>
      <c r="B1484" s="78" t="str">
        <f t="shared" si="95"/>
        <v>Eric</v>
      </c>
      <c r="C1484" s="78" t="str">
        <f t="shared" si="96"/>
        <v>Berger</v>
      </c>
      <c r="D1484" s="78" t="str">
        <f t="shared" si="97"/>
        <v>bergeer</v>
      </c>
      <c r="E1484" s="8">
        <v>38899</v>
      </c>
      <c r="F1484" s="9" t="s">
        <v>234</v>
      </c>
      <c r="G1484" s="9" t="s">
        <v>63</v>
      </c>
      <c r="H1484" s="26" t="s">
        <v>37</v>
      </c>
      <c r="I1484" s="9" t="s">
        <v>53</v>
      </c>
      <c r="J1484" s="26" t="s">
        <v>39</v>
      </c>
      <c r="K1484" s="9" t="s">
        <v>152</v>
      </c>
      <c r="L1484" s="9" t="s">
        <v>220</v>
      </c>
      <c r="M1484" s="9">
        <v>20</v>
      </c>
      <c r="N1484" s="11">
        <v>39632</v>
      </c>
      <c r="O1484" s="32">
        <f t="shared" si="94"/>
        <v>24</v>
      </c>
      <c r="P1484" s="9">
        <v>446354</v>
      </c>
      <c r="Q1484" s="9" t="s">
        <v>2811</v>
      </c>
      <c r="S1484" s="9">
        <v>0</v>
      </c>
      <c r="T1484" s="12">
        <v>0</v>
      </c>
      <c r="U1484" s="9">
        <v>0</v>
      </c>
      <c r="V1484">
        <f t="shared" si="0"/>
        <v>2006</v>
      </c>
      <c r="W1484">
        <f t="shared" si="1"/>
        <v>7</v>
      </c>
      <c r="X1484">
        <f t="shared" si="2"/>
        <v>1</v>
      </c>
      <c r="AJ1484" s="13"/>
      <c r="AK1484" s="14"/>
      <c r="AP1484" s="13"/>
      <c r="AQ1484" s="14"/>
      <c r="AT1484" t="e">
        <f>VLOOKUP(A1484,'Repeat TJ List'!A:A,1,FALSE)</f>
        <v>#N/A</v>
      </c>
    </row>
    <row r="1485" spans="1:46" ht="13">
      <c r="A1485" s="7" t="s">
        <v>2812</v>
      </c>
      <c r="B1485" s="78" t="str">
        <f t="shared" si="95"/>
        <v>Julio</v>
      </c>
      <c r="C1485" s="78" t="str">
        <f t="shared" si="96"/>
        <v>Santana</v>
      </c>
      <c r="D1485" s="78" t="str">
        <f t="shared" si="97"/>
        <v>santaju</v>
      </c>
      <c r="E1485" s="8">
        <v>38896</v>
      </c>
      <c r="F1485" s="9" t="s">
        <v>124</v>
      </c>
      <c r="G1485" s="9" t="s">
        <v>36</v>
      </c>
      <c r="H1485" s="26" t="s">
        <v>37</v>
      </c>
      <c r="I1485" s="9" t="s">
        <v>38</v>
      </c>
      <c r="J1485" s="32" t="s">
        <v>108</v>
      </c>
      <c r="K1485" s="26"/>
      <c r="L1485" s="26"/>
      <c r="M1485" s="9">
        <v>33</v>
      </c>
      <c r="N1485" s="26"/>
      <c r="O1485" s="32" t="str">
        <f t="shared" si="94"/>
        <v/>
      </c>
      <c r="P1485" s="9">
        <v>121690</v>
      </c>
      <c r="Q1485" s="9" t="s">
        <v>2813</v>
      </c>
      <c r="R1485" s="7" t="s">
        <v>2078</v>
      </c>
      <c r="S1485" s="9">
        <v>0</v>
      </c>
      <c r="T1485" s="40">
        <v>0</v>
      </c>
      <c r="U1485" s="32">
        <v>0</v>
      </c>
      <c r="V1485">
        <f t="shared" si="0"/>
        <v>2006</v>
      </c>
      <c r="W1485">
        <f t="shared" si="1"/>
        <v>6</v>
      </c>
      <c r="X1485">
        <f t="shared" si="2"/>
        <v>28</v>
      </c>
      <c r="AJ1485" s="13"/>
      <c r="AK1485" s="14"/>
      <c r="AP1485" s="13"/>
      <c r="AQ1485" s="14"/>
      <c r="AT1485" t="e">
        <f>VLOOKUP(A1485,'Repeat TJ List'!A:A,1,FALSE)</f>
        <v>#N/A</v>
      </c>
    </row>
    <row r="1486" spans="1:46" ht="13">
      <c r="A1486" s="7" t="s">
        <v>2814</v>
      </c>
      <c r="B1486" s="78" t="str">
        <f t="shared" si="95"/>
        <v>Shawn</v>
      </c>
      <c r="C1486" s="78" t="str">
        <f t="shared" si="96"/>
        <v>Estes</v>
      </c>
      <c r="D1486" s="78" t="str">
        <f t="shared" si="97"/>
        <v>estessh</v>
      </c>
      <c r="E1486" s="8">
        <v>38875</v>
      </c>
      <c r="F1486" s="9" t="s">
        <v>48</v>
      </c>
      <c r="G1486" s="9" t="s">
        <v>36</v>
      </c>
      <c r="H1486" s="26" t="s">
        <v>37</v>
      </c>
      <c r="I1486" s="9" t="s">
        <v>53</v>
      </c>
      <c r="J1486" s="26" t="s">
        <v>39</v>
      </c>
      <c r="K1486" s="9" t="s">
        <v>173</v>
      </c>
      <c r="L1486" s="9"/>
      <c r="M1486" s="9">
        <v>33</v>
      </c>
      <c r="N1486" s="11">
        <v>39576</v>
      </c>
      <c r="O1486" s="32">
        <f t="shared" si="94"/>
        <v>23</v>
      </c>
      <c r="P1486" s="9">
        <v>113915</v>
      </c>
      <c r="Q1486" s="9">
        <v>873</v>
      </c>
      <c r="R1486" s="7" t="s">
        <v>2078</v>
      </c>
      <c r="S1486" s="9">
        <v>9</v>
      </c>
      <c r="T1486" s="12">
        <v>43.667000000000002</v>
      </c>
      <c r="U1486" s="32">
        <v>0</v>
      </c>
      <c r="V1486">
        <f t="shared" si="0"/>
        <v>2006</v>
      </c>
      <c r="W1486">
        <f t="shared" si="1"/>
        <v>6</v>
      </c>
      <c r="X1486">
        <f t="shared" si="2"/>
        <v>7</v>
      </c>
      <c r="Y1486" s="7"/>
      <c r="Z1486" s="7"/>
      <c r="AA1486" s="7"/>
      <c r="AB1486" s="7"/>
      <c r="AC1486" s="7"/>
      <c r="AD1486" s="7"/>
      <c r="AE1486" s="7"/>
      <c r="AF1486" s="7"/>
      <c r="AG1486" s="7"/>
      <c r="AH1486" s="7">
        <v>1</v>
      </c>
      <c r="AI1486" s="7">
        <v>1</v>
      </c>
      <c r="AJ1486" s="45">
        <v>6</v>
      </c>
      <c r="AK1486" s="46">
        <v>3.6999999999999998E-2</v>
      </c>
      <c r="AL1486" s="7">
        <v>109</v>
      </c>
      <c r="AM1486" s="7">
        <v>88</v>
      </c>
      <c r="AN1486" s="7">
        <v>9</v>
      </c>
      <c r="AO1486" s="7">
        <v>8</v>
      </c>
      <c r="AP1486" s="45">
        <v>43.667000000000002</v>
      </c>
      <c r="AQ1486" s="46">
        <v>5.0000000000000001E-3</v>
      </c>
      <c r="AR1486" s="7">
        <v>120</v>
      </c>
      <c r="AS1486" s="7">
        <v>130</v>
      </c>
      <c r="AT1486" t="e">
        <f>VLOOKUP(A1486,'Repeat TJ List'!A:A,1,FALSE)</f>
        <v>#N/A</v>
      </c>
    </row>
    <row r="1487" spans="1:46" ht="13">
      <c r="A1487" s="7" t="s">
        <v>2815</v>
      </c>
      <c r="B1487" s="78" t="str">
        <f t="shared" si="95"/>
        <v>John</v>
      </c>
      <c r="C1487" s="78" t="str">
        <f t="shared" si="96"/>
        <v>Foster</v>
      </c>
      <c r="D1487" s="78" t="str">
        <f t="shared" si="97"/>
        <v>fostejo</v>
      </c>
      <c r="E1487" s="8">
        <v>38870</v>
      </c>
      <c r="F1487" s="9" t="s">
        <v>340</v>
      </c>
      <c r="G1487" s="9" t="s">
        <v>36</v>
      </c>
      <c r="H1487" s="9" t="s">
        <v>37</v>
      </c>
      <c r="I1487" s="9" t="s">
        <v>53</v>
      </c>
      <c r="J1487" s="9" t="s">
        <v>39</v>
      </c>
      <c r="K1487" s="9" t="s">
        <v>45</v>
      </c>
      <c r="L1487" s="9" t="s">
        <v>2816</v>
      </c>
      <c r="M1487" s="9">
        <v>28</v>
      </c>
      <c r="N1487" s="11"/>
      <c r="O1487" s="32" t="str">
        <f t="shared" si="94"/>
        <v/>
      </c>
      <c r="P1487" s="9">
        <v>407796</v>
      </c>
      <c r="Q1487" s="9">
        <v>86</v>
      </c>
      <c r="R1487" s="7"/>
      <c r="S1487" s="9">
        <v>0</v>
      </c>
      <c r="T1487" s="12">
        <v>0</v>
      </c>
      <c r="U1487" s="32">
        <v>0</v>
      </c>
      <c r="V1487">
        <f t="shared" si="0"/>
        <v>2006</v>
      </c>
      <c r="W1487">
        <f t="shared" si="1"/>
        <v>6</v>
      </c>
      <c r="X1487">
        <f t="shared" si="2"/>
        <v>2</v>
      </c>
      <c r="AJ1487" s="13"/>
      <c r="AK1487" s="14"/>
      <c r="AP1487" s="13"/>
      <c r="AQ1487" s="14"/>
      <c r="AT1487" t="e">
        <f>VLOOKUP(A1487,'Repeat TJ List'!A:A,1,FALSE)</f>
        <v>#N/A</v>
      </c>
    </row>
    <row r="1488" spans="1:46" ht="13">
      <c r="A1488" s="7" t="s">
        <v>2817</v>
      </c>
      <c r="B1488" s="78" t="str">
        <f t="shared" si="95"/>
        <v>Kelly</v>
      </c>
      <c r="C1488" s="78" t="str">
        <f t="shared" si="96"/>
        <v>Johnson</v>
      </c>
      <c r="D1488" s="78" t="str">
        <f t="shared" si="97"/>
        <v>johnske</v>
      </c>
      <c r="E1488" s="8">
        <v>38869</v>
      </c>
      <c r="F1488" s="9" t="s">
        <v>340</v>
      </c>
      <c r="G1488" s="9" t="s">
        <v>36</v>
      </c>
      <c r="H1488" s="32" t="s">
        <v>160</v>
      </c>
      <c r="I1488" s="9" t="s">
        <v>38</v>
      </c>
      <c r="J1488" s="26" t="s">
        <v>39</v>
      </c>
      <c r="K1488" s="9" t="s">
        <v>40</v>
      </c>
      <c r="L1488" s="9"/>
      <c r="M1488" s="9">
        <v>24</v>
      </c>
      <c r="N1488" s="11">
        <v>39174</v>
      </c>
      <c r="O1488" s="32">
        <f t="shared" si="94"/>
        <v>10</v>
      </c>
      <c r="P1488" s="9">
        <v>430637</v>
      </c>
      <c r="Q1488" s="9">
        <v>2234</v>
      </c>
      <c r="R1488" s="7" t="s">
        <v>139</v>
      </c>
      <c r="S1488" s="9">
        <v>1312</v>
      </c>
      <c r="T1488" s="12">
        <v>4805</v>
      </c>
      <c r="U1488" s="9">
        <v>0</v>
      </c>
      <c r="V1488">
        <f t="shared" si="0"/>
        <v>2006</v>
      </c>
      <c r="W1488">
        <f t="shared" si="1"/>
        <v>6</v>
      </c>
      <c r="X1488">
        <f t="shared" si="2"/>
        <v>1</v>
      </c>
      <c r="AJ1488" s="13"/>
      <c r="AK1488" s="14"/>
      <c r="AP1488" s="13"/>
      <c r="AQ1488" s="14"/>
      <c r="AT1488" t="e">
        <f>VLOOKUP(A1488,'Repeat TJ List'!A:A,1,FALSE)</f>
        <v>#N/A</v>
      </c>
    </row>
    <row r="1489" spans="1:46" ht="13">
      <c r="A1489" s="7" t="s">
        <v>2818</v>
      </c>
      <c r="B1489" s="78" t="str">
        <f t="shared" si="95"/>
        <v>Victor</v>
      </c>
      <c r="C1489" s="78" t="str">
        <f t="shared" si="96"/>
        <v>Zambrano</v>
      </c>
      <c r="D1489" s="78" t="str">
        <f t="shared" si="97"/>
        <v>zambrvi</v>
      </c>
      <c r="E1489" s="8">
        <v>38852</v>
      </c>
      <c r="F1489" s="9" t="s">
        <v>70</v>
      </c>
      <c r="G1489" s="9" t="s">
        <v>36</v>
      </c>
      <c r="H1489" s="26" t="s">
        <v>37</v>
      </c>
      <c r="I1489" s="9" t="s">
        <v>38</v>
      </c>
      <c r="J1489" s="32" t="s">
        <v>150</v>
      </c>
      <c r="K1489" s="26"/>
      <c r="L1489" s="26"/>
      <c r="M1489" s="9">
        <v>30</v>
      </c>
      <c r="N1489" s="11">
        <v>39176</v>
      </c>
      <c r="O1489" s="32">
        <f t="shared" si="94"/>
        <v>11</v>
      </c>
      <c r="P1489" s="9">
        <v>406913</v>
      </c>
      <c r="Q1489" s="9">
        <v>1237</v>
      </c>
      <c r="R1489" s="7" t="s">
        <v>71</v>
      </c>
      <c r="S1489" s="9">
        <v>13</v>
      </c>
      <c r="T1489" s="40">
        <v>23</v>
      </c>
      <c r="U1489" s="32">
        <v>0</v>
      </c>
      <c r="V1489">
        <f t="shared" si="0"/>
        <v>2006</v>
      </c>
      <c r="W1489">
        <f t="shared" si="1"/>
        <v>5</v>
      </c>
      <c r="X1489">
        <f t="shared" si="2"/>
        <v>15</v>
      </c>
      <c r="Y1489" s="7"/>
      <c r="Z1489" s="7"/>
      <c r="AA1489" s="7"/>
      <c r="AB1489" s="7"/>
      <c r="AC1489" s="7"/>
      <c r="AD1489" s="7"/>
      <c r="AE1489" s="7"/>
      <c r="AF1489" s="7"/>
      <c r="AG1489" s="7"/>
      <c r="AH1489" s="7">
        <v>5</v>
      </c>
      <c r="AI1489" s="7">
        <v>5</v>
      </c>
      <c r="AJ1489" s="45">
        <v>21.332999999999998</v>
      </c>
      <c r="AK1489" s="46">
        <v>4.1000000000000002E-2</v>
      </c>
      <c r="AL1489" s="7">
        <v>154</v>
      </c>
      <c r="AM1489" s="7">
        <v>142</v>
      </c>
      <c r="AN1489" s="7">
        <v>13</v>
      </c>
      <c r="AO1489" s="7">
        <v>4</v>
      </c>
      <c r="AP1489" s="45">
        <v>23</v>
      </c>
      <c r="AQ1489" s="46">
        <v>-4.8000000000000001E-2</v>
      </c>
      <c r="AR1489" s="7">
        <v>225</v>
      </c>
      <c r="AS1489" s="7">
        <v>192</v>
      </c>
      <c r="AT1489" t="str">
        <f>VLOOKUP(A1489,'Repeat TJ List'!A:A,1,FALSE)</f>
        <v>Victor Zambrano</v>
      </c>
    </row>
    <row r="1490" spans="1:46" ht="13">
      <c r="A1490" s="7" t="s">
        <v>2819</v>
      </c>
      <c r="B1490" s="78" t="str">
        <f t="shared" si="95"/>
        <v>Ricardo</v>
      </c>
      <c r="C1490" s="78" t="str">
        <f t="shared" si="96"/>
        <v>Rincon</v>
      </c>
      <c r="D1490" s="78" t="str">
        <f t="shared" si="97"/>
        <v>rincori</v>
      </c>
      <c r="E1490" s="8">
        <v>38849</v>
      </c>
      <c r="F1490" s="9" t="s">
        <v>57</v>
      </c>
      <c r="G1490" s="9" t="s">
        <v>36</v>
      </c>
      <c r="H1490" s="26" t="s">
        <v>37</v>
      </c>
      <c r="I1490" s="9" t="s">
        <v>53</v>
      </c>
      <c r="J1490" s="32" t="s">
        <v>82</v>
      </c>
      <c r="K1490" s="26"/>
      <c r="L1490" s="26"/>
      <c r="M1490" s="9">
        <v>36</v>
      </c>
      <c r="N1490" s="11">
        <v>39696</v>
      </c>
      <c r="O1490" s="32">
        <f t="shared" si="94"/>
        <v>28</v>
      </c>
      <c r="P1490" s="9">
        <v>121215</v>
      </c>
      <c r="Q1490" s="9">
        <v>401</v>
      </c>
      <c r="R1490" s="7" t="s">
        <v>60</v>
      </c>
      <c r="S1490" s="9">
        <v>8</v>
      </c>
      <c r="T1490" s="40">
        <v>4</v>
      </c>
      <c r="U1490" s="32">
        <v>0</v>
      </c>
      <c r="V1490">
        <f t="shared" si="0"/>
        <v>2006</v>
      </c>
      <c r="W1490">
        <f t="shared" si="1"/>
        <v>5</v>
      </c>
      <c r="X1490">
        <f t="shared" si="2"/>
        <v>12</v>
      </c>
      <c r="AJ1490" s="13"/>
      <c r="AK1490" s="14"/>
      <c r="AP1490" s="13"/>
      <c r="AQ1490" s="14"/>
      <c r="AT1490" t="e">
        <f>VLOOKUP(A1490,'Repeat TJ List'!A:A,1,FALSE)</f>
        <v>#N/A</v>
      </c>
    </row>
    <row r="1491" spans="1:46" ht="13">
      <c r="A1491" s="7" t="s">
        <v>2820</v>
      </c>
      <c r="B1491" s="78" t="str">
        <f t="shared" si="95"/>
        <v>Steve</v>
      </c>
      <c r="C1491" s="78" t="str">
        <f t="shared" si="96"/>
        <v>Stemle</v>
      </c>
      <c r="D1491" s="78" t="str">
        <f t="shared" si="97"/>
        <v>stemlst</v>
      </c>
      <c r="E1491" s="8">
        <v>38840</v>
      </c>
      <c r="F1491" s="9" t="s">
        <v>329</v>
      </c>
      <c r="G1491" s="9" t="s">
        <v>36</v>
      </c>
      <c r="H1491" s="9" t="s">
        <v>37</v>
      </c>
      <c r="I1491" s="9" t="s">
        <v>38</v>
      </c>
      <c r="J1491" s="9" t="s">
        <v>39</v>
      </c>
      <c r="K1491" s="9" t="s">
        <v>198</v>
      </c>
      <c r="L1491" s="9" t="s">
        <v>916</v>
      </c>
      <c r="M1491" s="9">
        <v>29</v>
      </c>
      <c r="N1491" s="11"/>
      <c r="O1491" s="32" t="str">
        <f t="shared" si="94"/>
        <v/>
      </c>
      <c r="P1491" s="9">
        <v>435318</v>
      </c>
      <c r="Q1491" s="9">
        <v>2518</v>
      </c>
      <c r="R1491" s="7"/>
      <c r="S1491" s="9">
        <v>0</v>
      </c>
      <c r="T1491" s="12">
        <v>0</v>
      </c>
      <c r="U1491" s="32">
        <v>0</v>
      </c>
      <c r="V1491">
        <f t="shared" si="0"/>
        <v>2006</v>
      </c>
      <c r="W1491">
        <f t="shared" si="1"/>
        <v>5</v>
      </c>
      <c r="X1491">
        <f t="shared" si="2"/>
        <v>3</v>
      </c>
      <c r="AJ1491" s="13"/>
      <c r="AK1491" s="14"/>
      <c r="AP1491" s="13"/>
      <c r="AQ1491" s="14"/>
      <c r="AT1491" t="e">
        <f>VLOOKUP(A1491,'Repeat TJ List'!A:A,1,FALSE)</f>
        <v>#N/A</v>
      </c>
    </row>
    <row r="1492" spans="1:46" ht="13">
      <c r="A1492" s="7" t="s">
        <v>2821</v>
      </c>
      <c r="B1492" s="78" t="str">
        <f t="shared" si="95"/>
        <v>Eddie</v>
      </c>
      <c r="C1492" s="78" t="str">
        <f t="shared" si="96"/>
        <v>Gamboa</v>
      </c>
      <c r="D1492" s="78" t="str">
        <f t="shared" si="97"/>
        <v>gamboed</v>
      </c>
      <c r="E1492" s="8">
        <v>38838</v>
      </c>
      <c r="F1492" s="9" t="s">
        <v>52</v>
      </c>
      <c r="G1492" s="9" t="s">
        <v>63</v>
      </c>
      <c r="H1492" s="9" t="s">
        <v>37</v>
      </c>
      <c r="I1492" s="9" t="s">
        <v>38</v>
      </c>
      <c r="J1492" s="9" t="s">
        <v>39</v>
      </c>
      <c r="K1492" s="9" t="s">
        <v>45</v>
      </c>
      <c r="L1492" s="9" t="s">
        <v>1508</v>
      </c>
      <c r="M1492" s="9">
        <v>21</v>
      </c>
      <c r="N1492" s="11">
        <v>39618</v>
      </c>
      <c r="O1492" s="32">
        <f t="shared" si="94"/>
        <v>26</v>
      </c>
      <c r="P1492" s="9">
        <v>543195</v>
      </c>
      <c r="Q1492" s="9">
        <v>6911</v>
      </c>
      <c r="R1492" s="7"/>
      <c r="S1492" s="9">
        <v>7</v>
      </c>
      <c r="T1492" s="12">
        <v>13.333</v>
      </c>
      <c r="U1492" s="32">
        <v>1</v>
      </c>
      <c r="V1492">
        <f t="shared" si="0"/>
        <v>2006</v>
      </c>
      <c r="W1492">
        <f t="shared" si="1"/>
        <v>5</v>
      </c>
      <c r="X1492">
        <f t="shared" si="2"/>
        <v>1</v>
      </c>
      <c r="AJ1492" s="13"/>
      <c r="AK1492" s="14"/>
      <c r="AP1492" s="13"/>
      <c r="AQ1492" s="14"/>
      <c r="AT1492" t="e">
        <f>VLOOKUP(A1492,'Repeat TJ List'!A:A,1,FALSE)</f>
        <v>#N/A</v>
      </c>
    </row>
    <row r="1493" spans="1:46" ht="13">
      <c r="A1493" s="7" t="s">
        <v>2822</v>
      </c>
      <c r="B1493" s="78" t="str">
        <f t="shared" si="95"/>
        <v>Yhency</v>
      </c>
      <c r="C1493" s="78" t="str">
        <f t="shared" si="96"/>
        <v>Brazoban</v>
      </c>
      <c r="D1493" s="78" t="str">
        <f t="shared" si="97"/>
        <v>brazoyh</v>
      </c>
      <c r="E1493" s="8">
        <v>38826</v>
      </c>
      <c r="F1493" s="9" t="s">
        <v>306</v>
      </c>
      <c r="G1493" s="9" t="s">
        <v>36</v>
      </c>
      <c r="H1493" s="26" t="s">
        <v>37</v>
      </c>
      <c r="I1493" s="9" t="s">
        <v>38</v>
      </c>
      <c r="J1493" s="32" t="s">
        <v>108</v>
      </c>
      <c r="K1493" s="26"/>
      <c r="L1493" s="26"/>
      <c r="M1493" s="9">
        <v>26</v>
      </c>
      <c r="N1493" s="11">
        <v>39225</v>
      </c>
      <c r="O1493" s="32">
        <f t="shared" si="94"/>
        <v>13</v>
      </c>
      <c r="P1493" s="9">
        <v>430674</v>
      </c>
      <c r="Q1493" s="9">
        <v>2150</v>
      </c>
      <c r="R1493" s="7" t="s">
        <v>2078</v>
      </c>
      <c r="S1493" s="9">
        <v>12</v>
      </c>
      <c r="T1493" s="12">
        <v>10.667</v>
      </c>
      <c r="U1493" s="32">
        <v>0</v>
      </c>
      <c r="V1493">
        <f t="shared" si="0"/>
        <v>2006</v>
      </c>
      <c r="W1493">
        <f t="shared" si="1"/>
        <v>4</v>
      </c>
      <c r="X1493">
        <f t="shared" si="2"/>
        <v>19</v>
      </c>
      <c r="AJ1493" s="13"/>
      <c r="AK1493" s="14"/>
      <c r="AP1493" s="13"/>
      <c r="AQ1493" s="14"/>
      <c r="AT1493" t="e">
        <f>VLOOKUP(A1493,'Repeat TJ List'!A:A,1,FALSE)</f>
        <v>#N/A</v>
      </c>
    </row>
    <row r="1494" spans="1:46" ht="13">
      <c r="A1494" s="7" t="s">
        <v>2823</v>
      </c>
      <c r="B1494" s="78" t="str">
        <f t="shared" si="95"/>
        <v>Luis</v>
      </c>
      <c r="C1494" s="78" t="str">
        <f t="shared" si="96"/>
        <v>Ayala</v>
      </c>
      <c r="D1494" s="78" t="str">
        <f t="shared" si="97"/>
        <v>ayalalu</v>
      </c>
      <c r="E1494" s="8">
        <v>38806</v>
      </c>
      <c r="F1494" s="9" t="s">
        <v>317</v>
      </c>
      <c r="G1494" s="9" t="s">
        <v>36</v>
      </c>
      <c r="H1494" s="26" t="s">
        <v>37</v>
      </c>
      <c r="I1494" s="9" t="s">
        <v>38</v>
      </c>
      <c r="J1494" s="32" t="s">
        <v>82</v>
      </c>
      <c r="K1494" s="26"/>
      <c r="L1494" s="26"/>
      <c r="M1494" s="9">
        <v>28</v>
      </c>
      <c r="N1494" s="11">
        <v>39255</v>
      </c>
      <c r="O1494" s="32">
        <f t="shared" si="94"/>
        <v>15</v>
      </c>
      <c r="P1494" s="9">
        <v>425646</v>
      </c>
      <c r="Q1494" s="9">
        <v>1650</v>
      </c>
      <c r="R1494" s="7" t="s">
        <v>2078</v>
      </c>
      <c r="S1494" s="9">
        <v>320</v>
      </c>
      <c r="T1494" s="40">
        <v>322</v>
      </c>
      <c r="U1494" s="32">
        <v>0</v>
      </c>
      <c r="V1494">
        <f t="shared" si="0"/>
        <v>2006</v>
      </c>
      <c r="W1494">
        <f t="shared" si="1"/>
        <v>3</v>
      </c>
      <c r="X1494">
        <f t="shared" si="2"/>
        <v>30</v>
      </c>
      <c r="AJ1494" s="13"/>
      <c r="AK1494" s="14"/>
      <c r="AP1494" s="13"/>
      <c r="AQ1494" s="14"/>
      <c r="AT1494" t="e">
        <f>VLOOKUP(A1494,'Repeat TJ List'!A:A,1,FALSE)</f>
        <v>#N/A</v>
      </c>
    </row>
    <row r="1495" spans="1:46" ht="13">
      <c r="A1495" s="7" t="s">
        <v>2824</v>
      </c>
      <c r="B1495" s="78" t="str">
        <f t="shared" si="95"/>
        <v>Juan</v>
      </c>
      <c r="C1495" s="78" t="str">
        <f t="shared" si="96"/>
        <v>Padilla</v>
      </c>
      <c r="D1495" s="78" t="str">
        <f t="shared" si="97"/>
        <v>padilju</v>
      </c>
      <c r="E1495" s="8">
        <v>38790</v>
      </c>
      <c r="F1495" s="9" t="s">
        <v>70</v>
      </c>
      <c r="G1495" s="9" t="s">
        <v>36</v>
      </c>
      <c r="H1495" s="26" t="s">
        <v>37</v>
      </c>
      <c r="I1495" s="9" t="s">
        <v>38</v>
      </c>
      <c r="J1495" s="32" t="s">
        <v>144</v>
      </c>
      <c r="K1495" s="26"/>
      <c r="L1495" s="26"/>
      <c r="M1495" s="9">
        <v>29</v>
      </c>
      <c r="N1495" s="26"/>
      <c r="O1495" s="32" t="str">
        <f t="shared" si="94"/>
        <v/>
      </c>
      <c r="P1495" s="9">
        <v>433677</v>
      </c>
      <c r="Q1495" s="9">
        <v>2532</v>
      </c>
      <c r="R1495" s="7" t="s">
        <v>71</v>
      </c>
      <c r="S1495" s="9">
        <v>0</v>
      </c>
      <c r="T1495" s="40">
        <v>0</v>
      </c>
      <c r="U1495" s="32">
        <v>0</v>
      </c>
      <c r="V1495">
        <f t="shared" si="0"/>
        <v>2006</v>
      </c>
      <c r="W1495">
        <f t="shared" si="1"/>
        <v>3</v>
      </c>
      <c r="X1495">
        <f t="shared" si="2"/>
        <v>14</v>
      </c>
      <c r="AJ1495" s="13"/>
      <c r="AK1495" s="14"/>
      <c r="AP1495" s="13"/>
      <c r="AQ1495" s="14"/>
      <c r="AT1495" t="e">
        <f>VLOOKUP(A1495,'Repeat TJ List'!A:A,1,FALSE)</f>
        <v>#N/A</v>
      </c>
    </row>
    <row r="1496" spans="1:46" ht="13">
      <c r="A1496" s="7" t="s">
        <v>774</v>
      </c>
      <c r="B1496" s="78" t="str">
        <f t="shared" si="95"/>
        <v>Shawn</v>
      </c>
      <c r="C1496" s="78" t="str">
        <f t="shared" si="96"/>
        <v>Tolleson</v>
      </c>
      <c r="D1496" s="78" t="str">
        <f t="shared" si="97"/>
        <v>tollesh</v>
      </c>
      <c r="E1496" s="8">
        <v>38777</v>
      </c>
      <c r="F1496" s="9" t="s">
        <v>306</v>
      </c>
      <c r="G1496" s="9" t="s">
        <v>158</v>
      </c>
      <c r="H1496" s="9" t="s">
        <v>37</v>
      </c>
      <c r="I1496" s="9" t="s">
        <v>38</v>
      </c>
      <c r="J1496" s="9" t="s">
        <v>39</v>
      </c>
      <c r="K1496" s="9" t="s">
        <v>40</v>
      </c>
      <c r="L1496" s="9" t="s">
        <v>775</v>
      </c>
      <c r="M1496" s="9">
        <v>18</v>
      </c>
      <c r="N1496" s="11">
        <v>40353</v>
      </c>
      <c r="O1496" s="32">
        <f t="shared" si="94"/>
        <v>52</v>
      </c>
      <c r="P1496" s="9">
        <v>474521</v>
      </c>
      <c r="Q1496" s="9">
        <v>10481</v>
      </c>
      <c r="S1496" s="9">
        <v>215</v>
      </c>
      <c r="T1496" s="12">
        <v>218</v>
      </c>
      <c r="U1496" s="32">
        <v>1</v>
      </c>
      <c r="V1496">
        <f t="shared" si="0"/>
        <v>2006</v>
      </c>
      <c r="W1496">
        <f t="shared" si="1"/>
        <v>3</v>
      </c>
      <c r="X1496">
        <f t="shared" si="2"/>
        <v>1</v>
      </c>
      <c r="AJ1496" s="13"/>
      <c r="AK1496" s="14"/>
      <c r="AP1496" s="13"/>
      <c r="AQ1496" s="14"/>
      <c r="AT1496" t="e">
        <f>VLOOKUP(A1496,'Repeat TJ List'!A:A,1,FALSE)</f>
        <v>#N/A</v>
      </c>
    </row>
    <row r="1497" spans="1:46" ht="13">
      <c r="A1497" s="7" t="s">
        <v>2825</v>
      </c>
      <c r="B1497" s="78" t="str">
        <f t="shared" si="95"/>
        <v>Trey</v>
      </c>
      <c r="C1497" s="78" t="str">
        <f t="shared" si="96"/>
        <v>Lunsford</v>
      </c>
      <c r="D1497" s="78" t="str">
        <f t="shared" si="97"/>
        <v>lunsftr</v>
      </c>
      <c r="E1497" s="8">
        <v>38777</v>
      </c>
      <c r="F1497" s="9" t="s">
        <v>78</v>
      </c>
      <c r="G1497" s="9" t="s">
        <v>84</v>
      </c>
      <c r="H1497" s="32" t="s">
        <v>330</v>
      </c>
      <c r="I1497" s="9" t="s">
        <v>38</v>
      </c>
      <c r="J1497" s="26" t="s">
        <v>39</v>
      </c>
      <c r="K1497" s="9" t="s">
        <v>40</v>
      </c>
      <c r="L1497" s="9" t="s">
        <v>2826</v>
      </c>
      <c r="M1497" s="9">
        <v>27</v>
      </c>
      <c r="N1497" s="26"/>
      <c r="O1497" s="32" t="str">
        <f t="shared" si="94"/>
        <v/>
      </c>
      <c r="P1497" s="9">
        <v>408064</v>
      </c>
      <c r="Q1497" s="9">
        <v>1614</v>
      </c>
      <c r="S1497" s="9">
        <v>0</v>
      </c>
      <c r="T1497" s="12">
        <v>0</v>
      </c>
      <c r="U1497" s="32">
        <v>0</v>
      </c>
      <c r="V1497">
        <f t="shared" si="0"/>
        <v>2006</v>
      </c>
      <c r="W1497">
        <f t="shared" si="1"/>
        <v>3</v>
      </c>
      <c r="X1497">
        <f t="shared" si="2"/>
        <v>1</v>
      </c>
      <c r="AJ1497" s="13"/>
      <c r="AK1497" s="14"/>
      <c r="AP1497" s="13"/>
      <c r="AQ1497" s="14"/>
      <c r="AT1497" t="e">
        <f>VLOOKUP(A1497,'Repeat TJ List'!A:A,1,FALSE)</f>
        <v>#N/A</v>
      </c>
    </row>
    <row r="1498" spans="1:46" ht="13">
      <c r="A1498" s="7" t="s">
        <v>2827</v>
      </c>
      <c r="B1498" s="78" t="str">
        <f t="shared" si="95"/>
        <v>Daniel</v>
      </c>
      <c r="C1498" s="78" t="str">
        <f t="shared" si="96"/>
        <v>Schlereth</v>
      </c>
      <c r="D1498" s="78" t="str">
        <f t="shared" si="97"/>
        <v>schleda</v>
      </c>
      <c r="E1498" s="8">
        <v>38718</v>
      </c>
      <c r="F1498" s="9" t="s">
        <v>323</v>
      </c>
      <c r="G1498" s="9" t="s">
        <v>63</v>
      </c>
      <c r="H1498" s="26" t="s">
        <v>37</v>
      </c>
      <c r="I1498" s="9" t="s">
        <v>53</v>
      </c>
      <c r="J1498" s="26" t="s">
        <v>39</v>
      </c>
      <c r="K1498" s="9" t="s">
        <v>54</v>
      </c>
      <c r="L1498" s="9" t="s">
        <v>2828</v>
      </c>
      <c r="M1498" s="9">
        <v>20</v>
      </c>
      <c r="N1498" s="11">
        <v>39663</v>
      </c>
      <c r="O1498" s="32">
        <f t="shared" si="94"/>
        <v>31</v>
      </c>
      <c r="P1498" s="9">
        <v>519259</v>
      </c>
      <c r="Q1498" s="9">
        <v>8739</v>
      </c>
      <c r="S1498" s="9">
        <v>94</v>
      </c>
      <c r="T1498" s="12">
        <v>93</v>
      </c>
      <c r="U1498" s="32">
        <v>0</v>
      </c>
      <c r="V1498">
        <f t="shared" si="0"/>
        <v>2006</v>
      </c>
      <c r="W1498">
        <f t="shared" si="1"/>
        <v>1</v>
      </c>
      <c r="X1498">
        <f t="shared" si="2"/>
        <v>1</v>
      </c>
      <c r="AJ1498" s="13"/>
      <c r="AK1498" s="14"/>
      <c r="AP1498" s="13"/>
      <c r="AQ1498" s="14"/>
      <c r="AT1498" t="e">
        <f>VLOOKUP(A1498,'Repeat TJ List'!A:A,1,FALSE)</f>
        <v>#N/A</v>
      </c>
    </row>
    <row r="1499" spans="1:46" ht="13">
      <c r="A1499" s="7" t="s">
        <v>2829</v>
      </c>
      <c r="B1499" s="78" t="str">
        <f t="shared" si="95"/>
        <v>Wei-Yin</v>
      </c>
      <c r="C1499" s="78" t="str">
        <f t="shared" si="96"/>
        <v>Chen</v>
      </c>
      <c r="D1499" s="78" t="str">
        <f t="shared" si="97"/>
        <v>chenwe</v>
      </c>
      <c r="E1499" s="8">
        <v>38718</v>
      </c>
      <c r="F1499" s="9" t="s">
        <v>52</v>
      </c>
      <c r="G1499" s="9" t="s">
        <v>63</v>
      </c>
      <c r="H1499" s="9" t="s">
        <v>37</v>
      </c>
      <c r="I1499" s="9" t="s">
        <v>53</v>
      </c>
      <c r="J1499" s="9" t="s">
        <v>1310</v>
      </c>
      <c r="K1499" s="26"/>
      <c r="L1499" s="26"/>
      <c r="M1499" s="9">
        <v>20</v>
      </c>
      <c r="N1499" s="11">
        <v>41009</v>
      </c>
      <c r="O1499" s="32">
        <f t="shared" ref="O1499:O1562" si="98">IF(N1499&gt;0,ROUND(((N1499-E1499)/365)*12,0),"")</f>
        <v>75</v>
      </c>
      <c r="P1499" s="9">
        <v>612672</v>
      </c>
      <c r="Q1499" s="9">
        <v>13071</v>
      </c>
      <c r="S1499" s="9">
        <v>148</v>
      </c>
      <c r="T1499" s="12">
        <v>863</v>
      </c>
      <c r="U1499" s="32">
        <v>1</v>
      </c>
      <c r="V1499">
        <f t="shared" si="0"/>
        <v>2006</v>
      </c>
      <c r="W1499">
        <f t="shared" si="1"/>
        <v>1</v>
      </c>
      <c r="X1499">
        <f t="shared" si="2"/>
        <v>1</v>
      </c>
      <c r="AJ1499" s="13"/>
      <c r="AK1499" s="14"/>
      <c r="AP1499" s="13"/>
      <c r="AQ1499" s="14"/>
      <c r="AT1499" t="e">
        <f>VLOOKUP(A1499,'Repeat TJ List'!A:A,1,FALSE)</f>
        <v>#N/A</v>
      </c>
    </row>
    <row r="1500" spans="1:46" ht="13">
      <c r="A1500" s="7" t="s">
        <v>2830</v>
      </c>
      <c r="B1500" s="78" t="str">
        <f t="shared" si="95"/>
        <v>Jin-ho</v>
      </c>
      <c r="C1500" s="78" t="str">
        <f t="shared" si="96"/>
        <v>Cho</v>
      </c>
      <c r="D1500" s="78" t="str">
        <f t="shared" si="97"/>
        <v>choji</v>
      </c>
      <c r="E1500" s="8">
        <v>38718</v>
      </c>
      <c r="F1500" s="9" t="s">
        <v>67</v>
      </c>
      <c r="G1500" s="9" t="s">
        <v>95</v>
      </c>
      <c r="H1500" s="26" t="s">
        <v>37</v>
      </c>
      <c r="I1500" s="9" t="s">
        <v>38</v>
      </c>
      <c r="J1500" s="32" t="s">
        <v>964</v>
      </c>
      <c r="K1500" s="26"/>
      <c r="L1500" s="26"/>
      <c r="M1500" s="9">
        <v>30</v>
      </c>
      <c r="N1500" s="26"/>
      <c r="O1500" s="32" t="str">
        <f t="shared" si="98"/>
        <v/>
      </c>
      <c r="P1500" s="9">
        <v>135380</v>
      </c>
      <c r="Q1500" s="9">
        <v>1002203</v>
      </c>
      <c r="S1500" s="9">
        <v>0</v>
      </c>
      <c r="T1500" s="12">
        <v>0</v>
      </c>
      <c r="U1500" s="32">
        <v>0</v>
      </c>
      <c r="V1500">
        <f t="shared" si="0"/>
        <v>2006</v>
      </c>
      <c r="W1500">
        <f t="shared" si="1"/>
        <v>1</v>
      </c>
      <c r="X1500">
        <f t="shared" si="2"/>
        <v>1</v>
      </c>
      <c r="AJ1500" s="13"/>
      <c r="AK1500" s="14"/>
      <c r="AP1500" s="13"/>
      <c r="AQ1500" s="14"/>
      <c r="AT1500" t="e">
        <f>VLOOKUP(A1500,'Repeat TJ List'!A:A,1,FALSE)</f>
        <v>#N/A</v>
      </c>
    </row>
    <row r="1501" spans="1:46" ht="13">
      <c r="A1501" s="7" t="s">
        <v>2831</v>
      </c>
      <c r="B1501" s="78" t="str">
        <f t="shared" si="95"/>
        <v>Kirby</v>
      </c>
      <c r="C1501" s="78" t="str">
        <f t="shared" si="96"/>
        <v>Yates</v>
      </c>
      <c r="D1501" s="78" t="str">
        <f t="shared" si="97"/>
        <v>yateski</v>
      </c>
      <c r="E1501" s="8">
        <v>38718</v>
      </c>
      <c r="F1501" s="9" t="s">
        <v>67</v>
      </c>
      <c r="G1501" s="9" t="s">
        <v>63</v>
      </c>
      <c r="H1501" s="9" t="s">
        <v>37</v>
      </c>
      <c r="I1501" s="9" t="s">
        <v>38</v>
      </c>
      <c r="J1501" s="9" t="s">
        <v>39</v>
      </c>
      <c r="K1501" s="9" t="s">
        <v>138</v>
      </c>
      <c r="L1501" s="9" t="s">
        <v>2394</v>
      </c>
      <c r="M1501" s="9">
        <v>19</v>
      </c>
      <c r="N1501" s="11">
        <v>39996</v>
      </c>
      <c r="O1501" s="32">
        <f t="shared" si="98"/>
        <v>42</v>
      </c>
      <c r="P1501" s="9">
        <v>489446</v>
      </c>
      <c r="Q1501" s="9">
        <v>9073</v>
      </c>
      <c r="S1501" s="9">
        <v>160</v>
      </c>
      <c r="T1501" s="12">
        <v>154.333</v>
      </c>
      <c r="U1501" s="32">
        <v>1</v>
      </c>
      <c r="V1501">
        <f t="shared" si="0"/>
        <v>2006</v>
      </c>
      <c r="W1501">
        <f t="shared" si="1"/>
        <v>1</v>
      </c>
      <c r="X1501">
        <f t="shared" si="2"/>
        <v>1</v>
      </c>
      <c r="AJ1501" s="13"/>
      <c r="AK1501" s="14"/>
      <c r="AP1501" s="13"/>
      <c r="AQ1501" s="14"/>
      <c r="AT1501" t="e">
        <f>VLOOKUP(A1501,'Repeat TJ List'!A:A,1,FALSE)</f>
        <v>#N/A</v>
      </c>
    </row>
    <row r="1502" spans="1:46" ht="13">
      <c r="A1502" s="7" t="s">
        <v>2451</v>
      </c>
      <c r="B1502" s="78" t="str">
        <f t="shared" si="95"/>
        <v>Leandro</v>
      </c>
      <c r="C1502" s="78" t="str">
        <f t="shared" si="96"/>
        <v>Marin</v>
      </c>
      <c r="D1502" s="78" t="str">
        <f t="shared" si="97"/>
        <v>marinle</v>
      </c>
      <c r="E1502" s="8">
        <v>38718</v>
      </c>
      <c r="F1502" s="9" t="s">
        <v>67</v>
      </c>
      <c r="G1502" s="9" t="s">
        <v>158</v>
      </c>
      <c r="H1502" s="26" t="s">
        <v>37</v>
      </c>
      <c r="I1502" s="9" t="s">
        <v>38</v>
      </c>
      <c r="J1502" s="32" t="s">
        <v>150</v>
      </c>
      <c r="K1502" s="26"/>
      <c r="L1502" s="26"/>
      <c r="M1502" s="9">
        <v>17</v>
      </c>
      <c r="N1502" s="11">
        <v>39308</v>
      </c>
      <c r="O1502" s="32">
        <f t="shared" si="98"/>
        <v>19</v>
      </c>
      <c r="P1502" s="9">
        <v>501595</v>
      </c>
      <c r="Q1502" s="9" t="s">
        <v>2452</v>
      </c>
      <c r="S1502" s="9">
        <v>0</v>
      </c>
      <c r="T1502" s="12">
        <v>0</v>
      </c>
      <c r="U1502" s="32">
        <v>0</v>
      </c>
      <c r="V1502">
        <f t="shared" si="0"/>
        <v>2006</v>
      </c>
      <c r="W1502">
        <f t="shared" si="1"/>
        <v>1</v>
      </c>
      <c r="X1502">
        <f t="shared" si="2"/>
        <v>1</v>
      </c>
      <c r="AJ1502" s="13"/>
      <c r="AK1502" s="14"/>
      <c r="AP1502" s="13"/>
      <c r="AQ1502" s="14"/>
      <c r="AT1502" t="str">
        <f>VLOOKUP(A1502,'Repeat TJ List'!A:A,1,FALSE)</f>
        <v>Leandro Marin</v>
      </c>
    </row>
    <row r="1503" spans="1:46" ht="13">
      <c r="A1503" s="7" t="s">
        <v>2832</v>
      </c>
      <c r="B1503" s="78" t="str">
        <f t="shared" si="95"/>
        <v>Kris</v>
      </c>
      <c r="C1503" s="78" t="str">
        <f t="shared" si="96"/>
        <v>Honel</v>
      </c>
      <c r="D1503" s="78" t="str">
        <f t="shared" si="97"/>
        <v>honelkr</v>
      </c>
      <c r="E1503" s="8">
        <v>38718</v>
      </c>
      <c r="F1503" s="9" t="s">
        <v>62</v>
      </c>
      <c r="G1503" s="9" t="s">
        <v>84</v>
      </c>
      <c r="H1503" s="26" t="s">
        <v>37</v>
      </c>
      <c r="I1503" s="9" t="s">
        <v>38</v>
      </c>
      <c r="J1503" s="26" t="s">
        <v>39</v>
      </c>
      <c r="K1503" s="9" t="s">
        <v>141</v>
      </c>
      <c r="L1503" s="9"/>
      <c r="M1503" s="9">
        <v>23</v>
      </c>
      <c r="N1503" s="11">
        <v>39083</v>
      </c>
      <c r="O1503" s="32">
        <f t="shared" si="98"/>
        <v>12</v>
      </c>
      <c r="P1503" s="9">
        <v>425841</v>
      </c>
      <c r="Q1503" s="9" t="s">
        <v>2833</v>
      </c>
      <c r="S1503" s="9">
        <v>0</v>
      </c>
      <c r="T1503" s="12">
        <v>0</v>
      </c>
      <c r="U1503" s="32">
        <v>0</v>
      </c>
      <c r="V1503">
        <f t="shared" si="0"/>
        <v>2006</v>
      </c>
      <c r="W1503">
        <f t="shared" si="1"/>
        <v>1</v>
      </c>
      <c r="X1503">
        <f t="shared" si="2"/>
        <v>1</v>
      </c>
      <c r="AJ1503" s="13"/>
      <c r="AK1503" s="14"/>
      <c r="AP1503" s="13"/>
      <c r="AQ1503" s="14"/>
      <c r="AT1503" t="e">
        <f>VLOOKUP(A1503,'Repeat TJ List'!A:A,1,FALSE)</f>
        <v>#N/A</v>
      </c>
    </row>
    <row r="1504" spans="1:46" ht="13">
      <c r="A1504" s="7" t="s">
        <v>2834</v>
      </c>
      <c r="B1504" s="78" t="str">
        <f t="shared" si="95"/>
        <v>Frank</v>
      </c>
      <c r="C1504" s="78" t="str">
        <f t="shared" si="96"/>
        <v>Viola III</v>
      </c>
      <c r="D1504" s="78" t="str">
        <f t="shared" si="97"/>
        <v>violafr</v>
      </c>
      <c r="E1504" s="8">
        <v>38718</v>
      </c>
      <c r="F1504" s="9" t="s">
        <v>62</v>
      </c>
      <c r="G1504" s="9" t="s">
        <v>128</v>
      </c>
      <c r="H1504" s="26" t="s">
        <v>37</v>
      </c>
      <c r="I1504" s="9" t="s">
        <v>38</v>
      </c>
      <c r="J1504" s="26" t="s">
        <v>39</v>
      </c>
      <c r="K1504" s="9" t="s">
        <v>58</v>
      </c>
      <c r="L1504" s="9" t="s">
        <v>1724</v>
      </c>
      <c r="M1504" s="9">
        <v>22</v>
      </c>
      <c r="N1504" s="11">
        <v>39247</v>
      </c>
      <c r="O1504" s="32">
        <f t="shared" si="98"/>
        <v>17</v>
      </c>
      <c r="P1504" s="9">
        <v>446595</v>
      </c>
      <c r="Q1504" s="9" t="s">
        <v>2835</v>
      </c>
      <c r="S1504" s="9">
        <v>0</v>
      </c>
      <c r="T1504" s="12">
        <v>0</v>
      </c>
      <c r="U1504" s="32">
        <v>0</v>
      </c>
      <c r="V1504">
        <f t="shared" si="0"/>
        <v>2006</v>
      </c>
      <c r="W1504">
        <f t="shared" si="1"/>
        <v>1</v>
      </c>
      <c r="X1504">
        <f t="shared" si="2"/>
        <v>1</v>
      </c>
      <c r="AJ1504" s="13"/>
      <c r="AK1504" s="14"/>
      <c r="AP1504" s="13"/>
      <c r="AQ1504" s="14"/>
      <c r="AT1504" t="e">
        <f>VLOOKUP(A1504,'Repeat TJ List'!A:A,1,FALSE)</f>
        <v>#N/A</v>
      </c>
    </row>
    <row r="1505" spans="1:46" ht="13">
      <c r="A1505" s="7" t="s">
        <v>2765</v>
      </c>
      <c r="B1505" s="78" t="str">
        <f t="shared" si="95"/>
        <v>Denny</v>
      </c>
      <c r="C1505" s="78" t="str">
        <f t="shared" si="96"/>
        <v>Stark</v>
      </c>
      <c r="D1505" s="78" t="str">
        <f t="shared" si="97"/>
        <v>starkde</v>
      </c>
      <c r="E1505" s="8">
        <v>38718</v>
      </c>
      <c r="F1505" s="9" t="s">
        <v>44</v>
      </c>
      <c r="G1505" s="9" t="s">
        <v>95</v>
      </c>
      <c r="H1505" s="26" t="s">
        <v>37</v>
      </c>
      <c r="I1505" s="9" t="s">
        <v>38</v>
      </c>
      <c r="J1505" s="26" t="s">
        <v>39</v>
      </c>
      <c r="K1505" s="9" t="s">
        <v>253</v>
      </c>
      <c r="L1505" s="9" t="s">
        <v>2766</v>
      </c>
      <c r="M1505" s="9">
        <v>31</v>
      </c>
      <c r="N1505" s="11">
        <v>39544</v>
      </c>
      <c r="O1505" s="32">
        <f t="shared" si="98"/>
        <v>27</v>
      </c>
      <c r="P1505" s="9">
        <v>150128</v>
      </c>
      <c r="Q1505" s="9">
        <v>452</v>
      </c>
      <c r="S1505" s="9">
        <v>0</v>
      </c>
      <c r="T1505" s="12">
        <v>0</v>
      </c>
      <c r="U1505" s="32">
        <v>0</v>
      </c>
      <c r="V1505">
        <f t="shared" si="0"/>
        <v>2006</v>
      </c>
      <c r="W1505">
        <f t="shared" si="1"/>
        <v>1</v>
      </c>
      <c r="X1505">
        <f t="shared" si="2"/>
        <v>1</v>
      </c>
      <c r="AJ1505" s="13"/>
      <c r="AK1505" s="14"/>
      <c r="AP1505" s="13"/>
      <c r="AQ1505" s="14"/>
      <c r="AT1505" t="str">
        <f>VLOOKUP(A1505,'Repeat TJ List'!A:A,1,FALSE)</f>
        <v>Denny Stark</v>
      </c>
    </row>
    <row r="1506" spans="1:46" ht="13">
      <c r="A1506" s="7" t="s">
        <v>2836</v>
      </c>
      <c r="B1506" s="78" t="str">
        <f t="shared" si="95"/>
        <v>Tyler</v>
      </c>
      <c r="C1506" s="78" t="str">
        <f t="shared" si="96"/>
        <v>Sample</v>
      </c>
      <c r="D1506" s="78" t="str">
        <f t="shared" si="97"/>
        <v>samplty</v>
      </c>
      <c r="E1506" s="8">
        <v>38718</v>
      </c>
      <c r="F1506" s="9" t="s">
        <v>329</v>
      </c>
      <c r="G1506" s="9" t="s">
        <v>158</v>
      </c>
      <c r="H1506" s="26" t="s">
        <v>37</v>
      </c>
      <c r="I1506" s="9" t="s">
        <v>38</v>
      </c>
      <c r="J1506" s="26" t="s">
        <v>39</v>
      </c>
      <c r="K1506" s="9" t="s">
        <v>54</v>
      </c>
      <c r="L1506" s="9"/>
      <c r="M1506" s="9">
        <v>17</v>
      </c>
      <c r="N1506" s="11">
        <v>39624</v>
      </c>
      <c r="O1506" s="32">
        <f t="shared" si="98"/>
        <v>30</v>
      </c>
      <c r="P1506" s="9">
        <v>543741</v>
      </c>
      <c r="Q1506" s="9" t="s">
        <v>2837</v>
      </c>
      <c r="S1506" s="9">
        <v>0</v>
      </c>
      <c r="T1506" s="12">
        <v>0</v>
      </c>
      <c r="U1506" s="9">
        <v>0</v>
      </c>
      <c r="V1506">
        <f t="shared" si="0"/>
        <v>2006</v>
      </c>
      <c r="W1506">
        <f t="shared" si="1"/>
        <v>1</v>
      </c>
      <c r="X1506">
        <f t="shared" si="2"/>
        <v>1</v>
      </c>
      <c r="AJ1506" s="13"/>
      <c r="AK1506" s="14"/>
      <c r="AP1506" s="13"/>
      <c r="AQ1506" s="14"/>
      <c r="AT1506" t="e">
        <f>VLOOKUP(A1506,'Repeat TJ List'!A:A,1,FALSE)</f>
        <v>#N/A</v>
      </c>
    </row>
    <row r="1507" spans="1:46" ht="13">
      <c r="A1507" s="7" t="s">
        <v>1671</v>
      </c>
      <c r="B1507" s="78" t="str">
        <f t="shared" si="95"/>
        <v>Tyler</v>
      </c>
      <c r="C1507" s="78" t="str">
        <f t="shared" si="96"/>
        <v>Chatwood</v>
      </c>
      <c r="D1507" s="78" t="str">
        <f t="shared" si="97"/>
        <v>chatwty</v>
      </c>
      <c r="E1507" s="8">
        <v>38718</v>
      </c>
      <c r="F1507" s="9" t="s">
        <v>35</v>
      </c>
      <c r="G1507" s="9" t="s">
        <v>158</v>
      </c>
      <c r="H1507" s="26" t="s">
        <v>37</v>
      </c>
      <c r="I1507" s="9" t="s">
        <v>38</v>
      </c>
      <c r="J1507" s="26" t="s">
        <v>39</v>
      </c>
      <c r="K1507" s="9" t="s">
        <v>45</v>
      </c>
      <c r="L1507" s="9"/>
      <c r="M1507" s="9">
        <v>16</v>
      </c>
      <c r="N1507" s="11">
        <v>39637</v>
      </c>
      <c r="O1507" s="32">
        <f t="shared" si="98"/>
        <v>30</v>
      </c>
      <c r="P1507" s="9">
        <v>543022</v>
      </c>
      <c r="Q1507" s="9">
        <v>4338</v>
      </c>
      <c r="S1507" s="9">
        <v>70</v>
      </c>
      <c r="T1507" s="12">
        <v>342</v>
      </c>
      <c r="U1507" s="32">
        <v>0</v>
      </c>
      <c r="V1507">
        <f t="shared" si="0"/>
        <v>2006</v>
      </c>
      <c r="W1507">
        <f t="shared" si="1"/>
        <v>1</v>
      </c>
      <c r="X1507">
        <f t="shared" si="2"/>
        <v>1</v>
      </c>
      <c r="AJ1507" s="13"/>
      <c r="AK1507" s="14"/>
      <c r="AP1507" s="13"/>
      <c r="AQ1507" s="14"/>
      <c r="AT1507" t="str">
        <f>VLOOKUP(A1507,'Repeat TJ List'!A:A,1,FALSE)</f>
        <v>Tyler Chatwood</v>
      </c>
    </row>
    <row r="1508" spans="1:46" ht="13">
      <c r="A1508" s="7" t="s">
        <v>2838</v>
      </c>
      <c r="B1508" s="78" t="str">
        <f t="shared" si="95"/>
        <v>Adalberto</v>
      </c>
      <c r="C1508" s="78" t="str">
        <f t="shared" si="96"/>
        <v>Flores</v>
      </c>
      <c r="D1508" s="78" t="str">
        <f t="shared" si="97"/>
        <v>floread</v>
      </c>
      <c r="E1508" s="8">
        <v>38718</v>
      </c>
      <c r="F1508" s="9" t="s">
        <v>157</v>
      </c>
      <c r="G1508" s="9" t="s">
        <v>128</v>
      </c>
      <c r="H1508" s="26" t="s">
        <v>37</v>
      </c>
      <c r="I1508" s="9" t="s">
        <v>38</v>
      </c>
      <c r="J1508" s="32" t="s">
        <v>144</v>
      </c>
      <c r="K1508" s="26"/>
      <c r="L1508" s="26"/>
      <c r="M1508" s="9">
        <v>19</v>
      </c>
      <c r="N1508" s="11">
        <v>39542</v>
      </c>
      <c r="O1508" s="32">
        <f t="shared" si="98"/>
        <v>27</v>
      </c>
      <c r="P1508" s="9">
        <v>488880</v>
      </c>
      <c r="Q1508" s="9" t="s">
        <v>2839</v>
      </c>
      <c r="S1508" s="9">
        <v>0</v>
      </c>
      <c r="T1508" s="12">
        <v>0</v>
      </c>
      <c r="U1508" s="9">
        <v>0</v>
      </c>
      <c r="V1508">
        <f t="shared" si="0"/>
        <v>2006</v>
      </c>
      <c r="W1508">
        <f t="shared" si="1"/>
        <v>1</v>
      </c>
      <c r="X1508">
        <f t="shared" si="2"/>
        <v>1</v>
      </c>
      <c r="AJ1508" s="13"/>
      <c r="AK1508" s="14"/>
      <c r="AP1508" s="13"/>
      <c r="AQ1508" s="14"/>
      <c r="AT1508" t="e">
        <f>VLOOKUP(A1508,'Repeat TJ List'!A:A,1,FALSE)</f>
        <v>#N/A</v>
      </c>
    </row>
    <row r="1509" spans="1:46" ht="13">
      <c r="A1509" s="7" t="s">
        <v>2840</v>
      </c>
      <c r="B1509" s="78" t="str">
        <f t="shared" si="95"/>
        <v>Jeff</v>
      </c>
      <c r="C1509" s="78" t="str">
        <f t="shared" si="96"/>
        <v>Bennett</v>
      </c>
      <c r="D1509" s="78" t="str">
        <f t="shared" si="97"/>
        <v>benneje</v>
      </c>
      <c r="E1509" s="8">
        <v>38718</v>
      </c>
      <c r="F1509" s="9" t="s">
        <v>127</v>
      </c>
      <c r="G1509" s="9" t="s">
        <v>95</v>
      </c>
      <c r="H1509" s="26" t="s">
        <v>37</v>
      </c>
      <c r="I1509" s="9" t="s">
        <v>38</v>
      </c>
      <c r="J1509" s="26" t="s">
        <v>39</v>
      </c>
      <c r="K1509" s="9" t="s">
        <v>312</v>
      </c>
      <c r="L1509" s="9"/>
      <c r="M1509" s="9">
        <v>26</v>
      </c>
      <c r="N1509" s="11">
        <v>39194</v>
      </c>
      <c r="O1509" s="32">
        <f t="shared" si="98"/>
        <v>16</v>
      </c>
      <c r="P1509" s="9">
        <v>430831</v>
      </c>
      <c r="Q1509" s="9">
        <v>1903</v>
      </c>
      <c r="S1509" s="9">
        <v>119</v>
      </c>
      <c r="T1509" s="12">
        <v>157</v>
      </c>
      <c r="U1509" s="32">
        <v>0</v>
      </c>
      <c r="V1509">
        <f t="shared" si="0"/>
        <v>2006</v>
      </c>
      <c r="W1509">
        <f t="shared" si="1"/>
        <v>1</v>
      </c>
      <c r="X1509">
        <f t="shared" si="2"/>
        <v>1</v>
      </c>
      <c r="AJ1509" s="13"/>
      <c r="AK1509" s="14"/>
      <c r="AP1509" s="13"/>
      <c r="AQ1509" s="14"/>
      <c r="AT1509" t="e">
        <f>VLOOKUP(A1509,'Repeat TJ List'!A:A,1,FALSE)</f>
        <v>#N/A</v>
      </c>
    </row>
    <row r="1510" spans="1:46" ht="13">
      <c r="A1510" s="7" t="s">
        <v>2424</v>
      </c>
      <c r="B1510" s="78" t="str">
        <f t="shared" si="95"/>
        <v>Christian</v>
      </c>
      <c r="C1510" s="78" t="str">
        <f t="shared" si="96"/>
        <v>Garcia</v>
      </c>
      <c r="D1510" s="78" t="str">
        <f t="shared" si="97"/>
        <v>garcich</v>
      </c>
      <c r="E1510" s="8">
        <v>38718</v>
      </c>
      <c r="F1510" s="9" t="s">
        <v>107</v>
      </c>
      <c r="G1510" s="9" t="s">
        <v>115</v>
      </c>
      <c r="H1510" s="26" t="s">
        <v>37</v>
      </c>
      <c r="I1510" s="9" t="s">
        <v>38</v>
      </c>
      <c r="J1510" s="26" t="s">
        <v>39</v>
      </c>
      <c r="K1510" s="9" t="s">
        <v>58</v>
      </c>
      <c r="L1510" s="9"/>
      <c r="M1510" s="9">
        <v>20</v>
      </c>
      <c r="N1510" s="11">
        <v>39585</v>
      </c>
      <c r="O1510" s="32">
        <f t="shared" si="98"/>
        <v>29</v>
      </c>
      <c r="P1510" s="9">
        <v>451600</v>
      </c>
      <c r="Q1510" s="9">
        <v>4067</v>
      </c>
      <c r="S1510" s="9">
        <v>0</v>
      </c>
      <c r="T1510" s="12">
        <v>0</v>
      </c>
      <c r="U1510" s="32">
        <v>0</v>
      </c>
      <c r="V1510">
        <f t="shared" si="0"/>
        <v>2006</v>
      </c>
      <c r="W1510">
        <f t="shared" si="1"/>
        <v>1</v>
      </c>
      <c r="X1510">
        <f t="shared" si="2"/>
        <v>1</v>
      </c>
      <c r="AJ1510" s="13"/>
      <c r="AK1510" s="14"/>
      <c r="AP1510" s="13"/>
      <c r="AQ1510" s="14"/>
      <c r="AT1510" t="str">
        <f>VLOOKUP(A1510,'Repeat TJ List'!A:A,1,FALSE)</f>
        <v>Christian Garcia</v>
      </c>
    </row>
    <row r="1511" spans="1:46" ht="13">
      <c r="A1511" s="7" t="s">
        <v>1879</v>
      </c>
      <c r="B1511" s="78" t="str">
        <f t="shared" si="95"/>
        <v>Javier</v>
      </c>
      <c r="C1511" s="78" t="str">
        <f t="shared" si="96"/>
        <v>Herrera</v>
      </c>
      <c r="D1511" s="78" t="str">
        <f t="shared" si="97"/>
        <v>herreja</v>
      </c>
      <c r="E1511" s="8">
        <v>38718</v>
      </c>
      <c r="F1511" s="9" t="s">
        <v>178</v>
      </c>
      <c r="G1511" s="9" t="s">
        <v>115</v>
      </c>
      <c r="H1511" s="9" t="s">
        <v>131</v>
      </c>
      <c r="I1511" s="9" t="s">
        <v>38</v>
      </c>
      <c r="J1511" s="9" t="s">
        <v>150</v>
      </c>
      <c r="K1511" s="9"/>
      <c r="L1511" s="9"/>
      <c r="M1511" s="9">
        <v>21</v>
      </c>
      <c r="N1511" s="11">
        <v>39177</v>
      </c>
      <c r="O1511" s="32">
        <f t="shared" si="98"/>
        <v>15</v>
      </c>
      <c r="P1511" s="9">
        <v>464268</v>
      </c>
      <c r="Q1511" s="9" t="s">
        <v>1880</v>
      </c>
      <c r="S1511" s="9">
        <v>0</v>
      </c>
      <c r="T1511" s="12">
        <v>0</v>
      </c>
      <c r="U1511" s="9">
        <v>0</v>
      </c>
      <c r="V1511">
        <f t="shared" si="0"/>
        <v>2006</v>
      </c>
      <c r="W1511">
        <f t="shared" si="1"/>
        <v>1</v>
      </c>
      <c r="X1511">
        <f t="shared" si="2"/>
        <v>1</v>
      </c>
      <c r="AJ1511" s="13"/>
      <c r="AK1511" s="14"/>
      <c r="AP1511" s="13"/>
      <c r="AQ1511" s="14"/>
      <c r="AT1511" t="str">
        <f>VLOOKUP(A1511,'Repeat TJ List'!A:A,1,FALSE)</f>
        <v>Javier Herrera</v>
      </c>
    </row>
    <row r="1512" spans="1:46" ht="13">
      <c r="A1512" s="7" t="s">
        <v>2841</v>
      </c>
      <c r="B1512" s="78" t="str">
        <f t="shared" si="95"/>
        <v>John</v>
      </c>
      <c r="C1512" s="78" t="str">
        <f t="shared" si="96"/>
        <v>Gast</v>
      </c>
      <c r="D1512" s="78" t="str">
        <f t="shared" si="97"/>
        <v>gastjo</v>
      </c>
      <c r="E1512" s="8">
        <v>38718</v>
      </c>
      <c r="F1512" s="9" t="s">
        <v>57</v>
      </c>
      <c r="G1512" s="9" t="s">
        <v>158</v>
      </c>
      <c r="H1512" s="26" t="s">
        <v>37</v>
      </c>
      <c r="I1512" s="9" t="s">
        <v>53</v>
      </c>
      <c r="J1512" s="26" t="s">
        <v>39</v>
      </c>
      <c r="K1512" s="9" t="s">
        <v>58</v>
      </c>
      <c r="L1512" s="9" t="s">
        <v>2842</v>
      </c>
      <c r="M1512" s="9">
        <v>17</v>
      </c>
      <c r="N1512" s="11">
        <v>40343</v>
      </c>
      <c r="O1512" s="32">
        <f t="shared" si="98"/>
        <v>53</v>
      </c>
      <c r="P1512" s="9">
        <v>518713</v>
      </c>
      <c r="Q1512" s="9">
        <v>11133</v>
      </c>
      <c r="S1512" s="9">
        <v>3</v>
      </c>
      <c r="T1512" s="12">
        <v>12.333</v>
      </c>
      <c r="U1512" s="9">
        <v>0</v>
      </c>
      <c r="V1512">
        <f t="shared" si="0"/>
        <v>2006</v>
      </c>
      <c r="W1512">
        <f t="shared" si="1"/>
        <v>1</v>
      </c>
      <c r="X1512">
        <f t="shared" si="2"/>
        <v>1</v>
      </c>
      <c r="AJ1512" s="13"/>
      <c r="AK1512" s="14"/>
      <c r="AP1512" s="13"/>
      <c r="AQ1512" s="14"/>
      <c r="AT1512" t="e">
        <f>VLOOKUP(A1512,'Repeat TJ List'!A:A,1,FALSE)</f>
        <v>#N/A</v>
      </c>
    </row>
    <row r="1513" spans="1:46" ht="13">
      <c r="A1513" s="7" t="s">
        <v>2843</v>
      </c>
      <c r="B1513" s="78" t="str">
        <f t="shared" si="95"/>
        <v>Drew</v>
      </c>
      <c r="C1513" s="78" t="str">
        <f t="shared" si="96"/>
        <v>Bigda</v>
      </c>
      <c r="D1513" s="78" t="str">
        <f t="shared" si="97"/>
        <v>bigdadr</v>
      </c>
      <c r="E1513" s="8">
        <v>38718</v>
      </c>
      <c r="F1513" s="9" t="s">
        <v>257</v>
      </c>
      <c r="G1513" s="9" t="s">
        <v>115</v>
      </c>
      <c r="H1513" s="26" t="s">
        <v>37</v>
      </c>
      <c r="I1513" s="9" t="s">
        <v>53</v>
      </c>
      <c r="J1513" s="26" t="s">
        <v>39</v>
      </c>
      <c r="K1513" s="9" t="s">
        <v>96</v>
      </c>
      <c r="L1513" s="9" t="s">
        <v>2844</v>
      </c>
      <c r="M1513" s="9">
        <v>23</v>
      </c>
      <c r="N1513" s="26"/>
      <c r="O1513" s="32" t="str">
        <f t="shared" si="98"/>
        <v/>
      </c>
      <c r="P1513" s="9">
        <v>456522</v>
      </c>
      <c r="Q1513" s="9" t="s">
        <v>2845</v>
      </c>
      <c r="S1513" s="9">
        <v>0</v>
      </c>
      <c r="T1513" s="12">
        <v>0</v>
      </c>
      <c r="U1513" s="32">
        <v>0</v>
      </c>
      <c r="V1513">
        <f t="shared" si="0"/>
        <v>2006</v>
      </c>
      <c r="W1513">
        <f t="shared" si="1"/>
        <v>1</v>
      </c>
      <c r="X1513">
        <f t="shared" si="2"/>
        <v>1</v>
      </c>
      <c r="AJ1513" s="13"/>
      <c r="AK1513" s="14"/>
      <c r="AP1513" s="13"/>
      <c r="AQ1513" s="14"/>
      <c r="AT1513" t="e">
        <f>VLOOKUP(A1513,'Repeat TJ List'!A:A,1,FALSE)</f>
        <v>#N/A</v>
      </c>
    </row>
    <row r="1514" spans="1:46" ht="13">
      <c r="A1514" s="7" t="s">
        <v>2846</v>
      </c>
      <c r="B1514" s="78" t="str">
        <f t="shared" si="95"/>
        <v>Lance</v>
      </c>
      <c r="C1514" s="78" t="str">
        <f t="shared" si="96"/>
        <v>Pendleton</v>
      </c>
      <c r="D1514" s="78" t="str">
        <f t="shared" si="97"/>
        <v>pendlla</v>
      </c>
      <c r="E1514" s="8">
        <v>38718</v>
      </c>
      <c r="F1514" s="9" t="s">
        <v>257</v>
      </c>
      <c r="G1514" s="9" t="s">
        <v>165</v>
      </c>
      <c r="H1514" s="26" t="s">
        <v>37</v>
      </c>
      <c r="I1514" s="9" t="s">
        <v>38</v>
      </c>
      <c r="J1514" s="26" t="s">
        <v>39</v>
      </c>
      <c r="K1514" s="9" t="s">
        <v>40</v>
      </c>
      <c r="L1514" s="9" t="s">
        <v>566</v>
      </c>
      <c r="M1514" s="9">
        <v>22</v>
      </c>
      <c r="N1514" s="11">
        <v>39543</v>
      </c>
      <c r="O1514" s="32">
        <f t="shared" si="98"/>
        <v>27</v>
      </c>
      <c r="P1514" s="9">
        <v>459983</v>
      </c>
      <c r="Q1514" s="9">
        <v>4214</v>
      </c>
      <c r="S1514" s="9">
        <v>15</v>
      </c>
      <c r="T1514" s="12">
        <v>18.667000000000002</v>
      </c>
      <c r="U1514" s="32">
        <v>0</v>
      </c>
      <c r="V1514">
        <f t="shared" si="0"/>
        <v>2006</v>
      </c>
      <c r="W1514">
        <f t="shared" si="1"/>
        <v>1</v>
      </c>
      <c r="X1514">
        <f t="shared" si="2"/>
        <v>1</v>
      </c>
      <c r="AJ1514" s="13"/>
      <c r="AK1514" s="14"/>
      <c r="AP1514" s="13"/>
      <c r="AQ1514" s="14"/>
      <c r="AT1514" t="e">
        <f>VLOOKUP(A1514,'Repeat TJ List'!A:A,1,FALSE)</f>
        <v>#N/A</v>
      </c>
    </row>
    <row r="1515" spans="1:46" ht="13">
      <c r="A1515" s="7" t="s">
        <v>2847</v>
      </c>
      <c r="B1515" s="78" t="str">
        <f t="shared" si="95"/>
        <v>Alec</v>
      </c>
      <c r="C1515" s="78" t="str">
        <f t="shared" si="96"/>
        <v>Asher</v>
      </c>
      <c r="D1515" s="78" t="str">
        <f t="shared" si="97"/>
        <v>asheral</v>
      </c>
      <c r="E1515" s="8">
        <v>38718</v>
      </c>
      <c r="F1515" s="9" t="s">
        <v>211</v>
      </c>
      <c r="G1515" s="9" t="s">
        <v>158</v>
      </c>
      <c r="H1515" s="9" t="s">
        <v>37</v>
      </c>
      <c r="I1515" s="9" t="s">
        <v>38</v>
      </c>
      <c r="J1515" s="9" t="s">
        <v>39</v>
      </c>
      <c r="K1515" s="9" t="s">
        <v>58</v>
      </c>
      <c r="L1515" s="9" t="s">
        <v>2848</v>
      </c>
      <c r="M1515" s="9">
        <v>14</v>
      </c>
      <c r="N1515" s="11">
        <v>41077</v>
      </c>
      <c r="O1515" s="32">
        <f t="shared" si="98"/>
        <v>78</v>
      </c>
      <c r="P1515" s="9">
        <v>594742</v>
      </c>
      <c r="Q1515" s="9">
        <v>13560</v>
      </c>
      <c r="S1515" s="9">
        <v>36</v>
      </c>
      <c r="T1515" s="12">
        <v>116.667</v>
      </c>
      <c r="U1515" s="32">
        <v>1</v>
      </c>
      <c r="V1515">
        <f t="shared" si="0"/>
        <v>2006</v>
      </c>
      <c r="W1515">
        <f t="shared" si="1"/>
        <v>1</v>
      </c>
      <c r="X1515">
        <f t="shared" si="2"/>
        <v>1</v>
      </c>
      <c r="AJ1515" s="13"/>
      <c r="AK1515" s="14"/>
      <c r="AP1515" s="13"/>
      <c r="AQ1515" s="14"/>
      <c r="AT1515" t="e">
        <f>VLOOKUP(A1515,'Repeat TJ List'!A:A,1,FALSE)</f>
        <v>#N/A</v>
      </c>
    </row>
    <row r="1516" spans="1:46" ht="13">
      <c r="A1516" s="7" t="s">
        <v>2849</v>
      </c>
      <c r="B1516" s="78" t="str">
        <f t="shared" si="95"/>
        <v>Matt</v>
      </c>
      <c r="C1516" s="78" t="str">
        <f t="shared" si="96"/>
        <v>Nevarez</v>
      </c>
      <c r="D1516" s="78" t="str">
        <f t="shared" si="97"/>
        <v>nevarma</v>
      </c>
      <c r="E1516" s="8">
        <v>38718</v>
      </c>
      <c r="F1516" s="9" t="s">
        <v>211</v>
      </c>
      <c r="G1516" s="9" t="s">
        <v>128</v>
      </c>
      <c r="H1516" s="9" t="s">
        <v>37</v>
      </c>
      <c r="I1516" s="9" t="s">
        <v>38</v>
      </c>
      <c r="J1516" s="9" t="s">
        <v>39</v>
      </c>
      <c r="K1516" s="9" t="s">
        <v>45</v>
      </c>
      <c r="L1516" s="9"/>
      <c r="M1516" s="9">
        <v>19</v>
      </c>
      <c r="N1516" s="11">
        <v>39617</v>
      </c>
      <c r="O1516" s="32">
        <f t="shared" si="98"/>
        <v>30</v>
      </c>
      <c r="P1516" s="9">
        <v>457764</v>
      </c>
      <c r="Q1516" s="9" t="s">
        <v>2850</v>
      </c>
      <c r="S1516" s="9">
        <v>0</v>
      </c>
      <c r="T1516" s="12">
        <v>0</v>
      </c>
      <c r="U1516" s="32">
        <v>0</v>
      </c>
      <c r="V1516">
        <f t="shared" si="0"/>
        <v>2006</v>
      </c>
      <c r="W1516">
        <f t="shared" si="1"/>
        <v>1</v>
      </c>
      <c r="X1516">
        <f t="shared" si="2"/>
        <v>1</v>
      </c>
      <c r="AJ1516" s="13"/>
      <c r="AK1516" s="14"/>
      <c r="AP1516" s="13"/>
      <c r="AQ1516" s="14"/>
      <c r="AT1516" t="e">
        <f>VLOOKUP(A1516,'Repeat TJ List'!A:A,1,FALSE)</f>
        <v>#N/A</v>
      </c>
    </row>
    <row r="1517" spans="1:46" ht="13">
      <c r="A1517" s="7" t="s">
        <v>2851</v>
      </c>
      <c r="B1517" s="78" t="str">
        <f t="shared" si="95"/>
        <v>Cristian</v>
      </c>
      <c r="C1517" s="78" t="str">
        <f t="shared" si="96"/>
        <v>Santana</v>
      </c>
      <c r="D1517" s="78" t="str">
        <f t="shared" si="97"/>
        <v>santacr</v>
      </c>
      <c r="E1517" s="8">
        <v>38718</v>
      </c>
      <c r="F1517" s="9" t="s">
        <v>211</v>
      </c>
      <c r="G1517" s="9" t="s">
        <v>158</v>
      </c>
      <c r="H1517" s="32" t="s">
        <v>131</v>
      </c>
      <c r="I1517" s="9" t="s">
        <v>38</v>
      </c>
      <c r="J1517" s="9" t="s">
        <v>108</v>
      </c>
      <c r="K1517" s="26"/>
      <c r="L1517" s="26"/>
      <c r="M1517" s="9">
        <v>17</v>
      </c>
      <c r="N1517" s="11">
        <v>39083</v>
      </c>
      <c r="O1517" s="32">
        <f t="shared" si="98"/>
        <v>12</v>
      </c>
      <c r="P1517" s="9">
        <v>468175</v>
      </c>
      <c r="Q1517" s="9" t="s">
        <v>2852</v>
      </c>
      <c r="S1517" s="9">
        <v>0</v>
      </c>
      <c r="T1517" s="12">
        <v>0</v>
      </c>
      <c r="U1517" s="32">
        <v>0</v>
      </c>
      <c r="V1517">
        <f t="shared" si="0"/>
        <v>2006</v>
      </c>
      <c r="W1517">
        <f t="shared" si="1"/>
        <v>1</v>
      </c>
      <c r="X1517">
        <f t="shared" si="2"/>
        <v>1</v>
      </c>
      <c r="AJ1517" s="13"/>
      <c r="AK1517" s="14"/>
      <c r="AP1517" s="13"/>
      <c r="AQ1517" s="14"/>
      <c r="AT1517" t="e">
        <f>VLOOKUP(A1517,'Repeat TJ List'!A:A,1,FALSE)</f>
        <v>#N/A</v>
      </c>
    </row>
    <row r="1518" spans="1:46" ht="13">
      <c r="A1518" s="7" t="s">
        <v>2853</v>
      </c>
      <c r="B1518" s="78" t="str">
        <f t="shared" si="95"/>
        <v>Vince</v>
      </c>
      <c r="C1518" s="78" t="str">
        <f t="shared" si="96"/>
        <v>Perkins</v>
      </c>
      <c r="D1518" s="78" t="str">
        <f t="shared" si="97"/>
        <v>perkivi</v>
      </c>
      <c r="E1518" s="8">
        <v>38718</v>
      </c>
      <c r="F1518" s="9" t="s">
        <v>114</v>
      </c>
      <c r="G1518" s="9" t="s">
        <v>84</v>
      </c>
      <c r="H1518" s="26" t="s">
        <v>37</v>
      </c>
      <c r="I1518" s="9" t="s">
        <v>38</v>
      </c>
      <c r="J1518" s="32" t="s">
        <v>161</v>
      </c>
      <c r="K1518" s="26"/>
      <c r="L1518" s="26"/>
      <c r="M1518" s="9">
        <v>24</v>
      </c>
      <c r="N1518" s="11">
        <v>39277</v>
      </c>
      <c r="O1518" s="32">
        <f t="shared" si="98"/>
        <v>18</v>
      </c>
      <c r="P1518" s="9">
        <v>434594</v>
      </c>
      <c r="Q1518" s="9" t="s">
        <v>2854</v>
      </c>
      <c r="S1518" s="9">
        <v>0</v>
      </c>
      <c r="T1518" s="12">
        <v>0</v>
      </c>
      <c r="U1518" s="32">
        <v>0</v>
      </c>
      <c r="V1518">
        <f t="shared" si="0"/>
        <v>2006</v>
      </c>
      <c r="W1518">
        <f t="shared" si="1"/>
        <v>1</v>
      </c>
      <c r="X1518">
        <f t="shared" si="2"/>
        <v>1</v>
      </c>
      <c r="AJ1518" s="13"/>
      <c r="AK1518" s="14"/>
      <c r="AP1518" s="13"/>
      <c r="AQ1518" s="14"/>
      <c r="AT1518" t="e">
        <f>VLOOKUP(A1518,'Repeat TJ List'!A:A,1,FALSE)</f>
        <v>#N/A</v>
      </c>
    </row>
    <row r="1519" spans="1:46" ht="13">
      <c r="A1519" s="7" t="s">
        <v>2855</v>
      </c>
      <c r="B1519" s="78" t="str">
        <f t="shared" si="95"/>
        <v>Dusty</v>
      </c>
      <c r="C1519" s="78" t="str">
        <f t="shared" si="96"/>
        <v>Hughes</v>
      </c>
      <c r="D1519" s="78" t="str">
        <f t="shared" si="97"/>
        <v>hughedu</v>
      </c>
      <c r="E1519" s="8">
        <v>38687</v>
      </c>
      <c r="F1519" s="9" t="s">
        <v>329</v>
      </c>
      <c r="G1519" s="9" t="s">
        <v>91</v>
      </c>
      <c r="H1519" s="9" t="s">
        <v>37</v>
      </c>
      <c r="I1519" s="9" t="s">
        <v>38</v>
      </c>
      <c r="J1519" s="9" t="s">
        <v>39</v>
      </c>
      <c r="K1519" s="9" t="s">
        <v>104</v>
      </c>
      <c r="L1519" s="9" t="s">
        <v>823</v>
      </c>
      <c r="M1519" s="9">
        <v>23</v>
      </c>
      <c r="N1519" s="11">
        <v>39181</v>
      </c>
      <c r="O1519" s="32">
        <f t="shared" si="98"/>
        <v>16</v>
      </c>
      <c r="P1519" s="9">
        <v>458250</v>
      </c>
      <c r="Q1519" s="9">
        <v>6164</v>
      </c>
      <c r="S1519" s="9">
        <v>80</v>
      </c>
      <c r="T1519" s="12">
        <v>83</v>
      </c>
      <c r="U1519" s="32">
        <v>0</v>
      </c>
      <c r="V1519">
        <f t="shared" si="0"/>
        <v>2005</v>
      </c>
      <c r="W1519">
        <f t="shared" si="1"/>
        <v>12</v>
      </c>
      <c r="X1519">
        <f t="shared" si="2"/>
        <v>1</v>
      </c>
      <c r="AJ1519" s="13"/>
      <c r="AK1519" s="14"/>
      <c r="AP1519" s="13"/>
      <c r="AQ1519" s="14"/>
      <c r="AT1519" t="e">
        <f>VLOOKUP(A1519,'Repeat TJ List'!A:A,1,FALSE)</f>
        <v>#N/A</v>
      </c>
    </row>
    <row r="1520" spans="1:46" ht="13">
      <c r="A1520" s="7" t="s">
        <v>2856</v>
      </c>
      <c r="B1520" s="78" t="str">
        <f t="shared" si="95"/>
        <v>Taylor</v>
      </c>
      <c r="C1520" s="78" t="str">
        <f t="shared" si="96"/>
        <v>Teagarden</v>
      </c>
      <c r="D1520" s="78" t="str">
        <f t="shared" si="97"/>
        <v>teagata</v>
      </c>
      <c r="E1520" s="8">
        <v>38685</v>
      </c>
      <c r="F1520" s="9" t="s">
        <v>211</v>
      </c>
      <c r="G1520" s="9" t="s">
        <v>165</v>
      </c>
      <c r="H1520" s="32" t="s">
        <v>330</v>
      </c>
      <c r="I1520" s="9" t="s">
        <v>38</v>
      </c>
      <c r="J1520" s="26" t="s">
        <v>39</v>
      </c>
      <c r="K1520" s="26"/>
      <c r="L1520" s="9" t="s">
        <v>40</v>
      </c>
      <c r="M1520" s="9">
        <v>21</v>
      </c>
      <c r="N1520" s="11">
        <v>39177</v>
      </c>
      <c r="O1520" s="32">
        <f t="shared" si="98"/>
        <v>16</v>
      </c>
      <c r="P1520" s="9">
        <v>460003</v>
      </c>
      <c r="Q1520" s="9">
        <v>5199</v>
      </c>
      <c r="S1520" s="9">
        <v>180</v>
      </c>
      <c r="T1520" s="12">
        <v>563</v>
      </c>
      <c r="U1520" s="9">
        <v>0</v>
      </c>
      <c r="V1520">
        <f t="shared" si="0"/>
        <v>2005</v>
      </c>
      <c r="W1520">
        <f t="shared" si="1"/>
        <v>11</v>
      </c>
      <c r="X1520">
        <f t="shared" si="2"/>
        <v>29</v>
      </c>
      <c r="AJ1520" s="13"/>
      <c r="AK1520" s="14"/>
      <c r="AP1520" s="13"/>
      <c r="AQ1520" s="14"/>
      <c r="AT1520" t="e">
        <f>VLOOKUP(A1520,'Repeat TJ List'!A:A,1,FALSE)</f>
        <v>#N/A</v>
      </c>
    </row>
    <row r="1521" spans="1:46" ht="13">
      <c r="A1521" s="7" t="s">
        <v>2857</v>
      </c>
      <c r="B1521" s="78" t="str">
        <f t="shared" si="95"/>
        <v>Al</v>
      </c>
      <c r="C1521" s="78" t="str">
        <f t="shared" si="96"/>
        <v>Reyes</v>
      </c>
      <c r="D1521" s="78" t="str">
        <f t="shared" si="97"/>
        <v>reyesal</v>
      </c>
      <c r="E1521" s="8">
        <v>38643</v>
      </c>
      <c r="F1521" s="9" t="s">
        <v>57</v>
      </c>
      <c r="G1521" s="9" t="s">
        <v>36</v>
      </c>
      <c r="H1521" s="26" t="s">
        <v>37</v>
      </c>
      <c r="I1521" s="9" t="s">
        <v>38</v>
      </c>
      <c r="J1521" s="32" t="s">
        <v>108</v>
      </c>
      <c r="K1521" s="26"/>
      <c r="L1521" s="26"/>
      <c r="M1521" s="9">
        <v>35</v>
      </c>
      <c r="N1521" s="11">
        <v>39177</v>
      </c>
      <c r="O1521" s="32">
        <f t="shared" si="98"/>
        <v>18</v>
      </c>
      <c r="P1521" s="9">
        <v>121099</v>
      </c>
      <c r="Q1521" s="9">
        <v>1005</v>
      </c>
      <c r="R1521" s="7" t="s">
        <v>60</v>
      </c>
      <c r="S1521" s="9">
        <v>87</v>
      </c>
      <c r="T1521" s="40">
        <v>83.332999999999984</v>
      </c>
      <c r="U1521" s="32">
        <v>0</v>
      </c>
      <c r="V1521">
        <f t="shared" si="0"/>
        <v>2005</v>
      </c>
      <c r="W1521">
        <f t="shared" si="1"/>
        <v>10</v>
      </c>
      <c r="X1521">
        <f t="shared" si="2"/>
        <v>18</v>
      </c>
      <c r="AJ1521" s="13"/>
      <c r="AK1521" s="14"/>
      <c r="AP1521" s="13"/>
      <c r="AQ1521" s="14"/>
      <c r="AT1521" t="str">
        <f>VLOOKUP(A1521,'Repeat TJ List'!A:A,1,FALSE)</f>
        <v>Al Reyes</v>
      </c>
    </row>
    <row r="1522" spans="1:46" ht="13">
      <c r="A1522" s="7" t="s">
        <v>2858</v>
      </c>
      <c r="B1522" s="78" t="str">
        <f t="shared" si="95"/>
        <v>Mike</v>
      </c>
      <c r="C1522" s="78" t="str">
        <f t="shared" si="96"/>
        <v>Hampton</v>
      </c>
      <c r="D1522" s="78" t="str">
        <f t="shared" si="97"/>
        <v>hamptmi</v>
      </c>
      <c r="E1522" s="8">
        <v>38621</v>
      </c>
      <c r="F1522" s="9" t="s">
        <v>340</v>
      </c>
      <c r="G1522" s="9" t="s">
        <v>36</v>
      </c>
      <c r="H1522" s="26" t="s">
        <v>37</v>
      </c>
      <c r="I1522" s="9" t="s">
        <v>53</v>
      </c>
      <c r="J1522" s="26" t="s">
        <v>39</v>
      </c>
      <c r="K1522" s="9" t="s">
        <v>58</v>
      </c>
      <c r="L1522" s="9"/>
      <c r="M1522" s="9">
        <v>32</v>
      </c>
      <c r="N1522" s="11">
        <v>39655</v>
      </c>
      <c r="O1522" s="32">
        <f t="shared" si="98"/>
        <v>34</v>
      </c>
      <c r="P1522" s="9">
        <v>115399</v>
      </c>
      <c r="Q1522" s="9">
        <v>430</v>
      </c>
      <c r="R1522" s="7" t="s">
        <v>71</v>
      </c>
      <c r="S1522" s="9">
        <v>44</v>
      </c>
      <c r="T1522" s="40">
        <v>194.33299999999997</v>
      </c>
      <c r="U1522" s="32">
        <v>0</v>
      </c>
      <c r="V1522">
        <f t="shared" si="0"/>
        <v>2005</v>
      </c>
      <c r="W1522">
        <f t="shared" si="1"/>
        <v>9</v>
      </c>
      <c r="X1522">
        <f t="shared" si="2"/>
        <v>26</v>
      </c>
      <c r="Y1522" s="7"/>
      <c r="Z1522" s="7"/>
      <c r="AA1522" s="7"/>
      <c r="AB1522" s="7"/>
      <c r="AC1522" s="7"/>
      <c r="AD1522" s="7"/>
      <c r="AE1522" s="7"/>
      <c r="AF1522" s="7"/>
      <c r="AG1522" s="7"/>
      <c r="AH1522" s="7">
        <v>12</v>
      </c>
      <c r="AI1522" s="7">
        <v>12</v>
      </c>
      <c r="AJ1522" s="45">
        <v>69.332999999999998</v>
      </c>
      <c r="AK1522" s="46">
        <v>3.2000000000000001E-2</v>
      </c>
      <c r="AL1522" s="7">
        <v>84</v>
      </c>
      <c r="AM1522" s="7">
        <v>94</v>
      </c>
      <c r="AN1522" s="7">
        <v>13</v>
      </c>
      <c r="AO1522" s="7">
        <v>13</v>
      </c>
      <c r="AP1522" s="45">
        <v>78</v>
      </c>
      <c r="AQ1522" s="46">
        <v>0.03</v>
      </c>
      <c r="AR1522" s="7">
        <v>115</v>
      </c>
      <c r="AS1522" s="7">
        <v>115</v>
      </c>
      <c r="AT1522" t="e">
        <f>VLOOKUP(A1522,'Repeat TJ List'!A:A,1,FALSE)</f>
        <v>#N/A</v>
      </c>
    </row>
    <row r="1523" spans="1:46" ht="13">
      <c r="A1523" s="7" t="s">
        <v>2859</v>
      </c>
      <c r="B1523" s="78" t="str">
        <f t="shared" si="95"/>
        <v>Cesar</v>
      </c>
      <c r="C1523" s="78" t="str">
        <f t="shared" si="96"/>
        <v>Izturis</v>
      </c>
      <c r="D1523" s="78" t="str">
        <f t="shared" si="97"/>
        <v>izturce</v>
      </c>
      <c r="E1523" s="8">
        <v>38611</v>
      </c>
      <c r="F1523" s="9" t="s">
        <v>306</v>
      </c>
      <c r="G1523" s="9" t="s">
        <v>36</v>
      </c>
      <c r="H1523" s="32" t="s">
        <v>274</v>
      </c>
      <c r="I1523" s="9" t="s">
        <v>38</v>
      </c>
      <c r="J1523" s="9" t="s">
        <v>150</v>
      </c>
      <c r="K1523" s="26"/>
      <c r="L1523" s="26"/>
      <c r="M1523" s="9">
        <v>25</v>
      </c>
      <c r="N1523" s="11">
        <v>38888</v>
      </c>
      <c r="O1523" s="32">
        <f t="shared" si="98"/>
        <v>9</v>
      </c>
      <c r="P1523" s="9">
        <v>285131</v>
      </c>
      <c r="Q1523" s="9">
        <v>656</v>
      </c>
      <c r="R1523" s="7" t="s">
        <v>2860</v>
      </c>
      <c r="S1523" s="9">
        <v>706</v>
      </c>
      <c r="T1523" s="40">
        <v>2272</v>
      </c>
      <c r="U1523" s="32">
        <v>0</v>
      </c>
      <c r="V1523">
        <f t="shared" si="0"/>
        <v>2005</v>
      </c>
      <c r="W1523">
        <f t="shared" si="1"/>
        <v>9</v>
      </c>
      <c r="X1523">
        <f t="shared" si="2"/>
        <v>16</v>
      </c>
      <c r="AJ1523" s="13"/>
      <c r="AK1523" s="14"/>
      <c r="AP1523" s="13"/>
      <c r="AQ1523" s="14"/>
      <c r="AT1523" t="e">
        <f>VLOOKUP(A1523,'Repeat TJ List'!A:A,1,FALSE)</f>
        <v>#N/A</v>
      </c>
    </row>
    <row r="1524" spans="1:46" ht="13">
      <c r="A1524" s="7" t="s">
        <v>2861</v>
      </c>
      <c r="B1524" s="78" t="str">
        <f t="shared" si="95"/>
        <v>Jorge</v>
      </c>
      <c r="C1524" s="78" t="str">
        <f t="shared" si="96"/>
        <v>Campillo</v>
      </c>
      <c r="D1524" s="78" t="str">
        <f t="shared" si="97"/>
        <v>campijo</v>
      </c>
      <c r="E1524" s="8">
        <v>38587</v>
      </c>
      <c r="F1524" s="9" t="s">
        <v>100</v>
      </c>
      <c r="G1524" s="9" t="s">
        <v>36</v>
      </c>
      <c r="H1524" s="26" t="s">
        <v>37</v>
      </c>
      <c r="I1524" s="9" t="s">
        <v>38</v>
      </c>
      <c r="J1524" s="32" t="s">
        <v>82</v>
      </c>
      <c r="K1524" s="26"/>
      <c r="L1524" s="26"/>
      <c r="M1524" s="9">
        <v>26</v>
      </c>
      <c r="N1524" s="11">
        <v>38986</v>
      </c>
      <c r="O1524" s="32">
        <f t="shared" si="98"/>
        <v>13</v>
      </c>
      <c r="P1524" s="9">
        <v>435658</v>
      </c>
      <c r="Q1524" s="9">
        <v>8686</v>
      </c>
      <c r="R1524" s="7" t="s">
        <v>2078</v>
      </c>
      <c r="S1524" s="9">
        <v>50</v>
      </c>
      <c r="T1524" s="12">
        <v>178.667</v>
      </c>
      <c r="U1524" s="32">
        <v>0</v>
      </c>
      <c r="V1524">
        <f t="shared" si="0"/>
        <v>2005</v>
      </c>
      <c r="W1524">
        <f t="shared" si="1"/>
        <v>8</v>
      </c>
      <c r="X1524">
        <f t="shared" si="2"/>
        <v>23</v>
      </c>
      <c r="Y1524" s="7"/>
      <c r="Z1524" s="7"/>
      <c r="AA1524" s="7"/>
      <c r="AB1524" s="7"/>
      <c r="AC1524" s="7"/>
      <c r="AD1524" s="7"/>
      <c r="AE1524" s="7"/>
      <c r="AF1524" s="7"/>
      <c r="AG1524" s="7"/>
      <c r="AH1524" s="7">
        <v>2</v>
      </c>
      <c r="AI1524" s="7">
        <v>1</v>
      </c>
      <c r="AJ1524" s="45">
        <v>2</v>
      </c>
      <c r="AK1524" s="46">
        <v>0</v>
      </c>
      <c r="AL1524" s="7">
        <v>0</v>
      </c>
      <c r="AM1524" s="7">
        <v>83</v>
      </c>
      <c r="AN1524" s="7">
        <v>1</v>
      </c>
      <c r="AO1524" s="7">
        <v>0</v>
      </c>
      <c r="AP1524" s="45">
        <v>2.3330000000000002</v>
      </c>
      <c r="AQ1524" s="46">
        <v>9.0999999999999998E-2</v>
      </c>
      <c r="AR1524" s="7">
        <v>351</v>
      </c>
      <c r="AS1524" s="7">
        <v>52</v>
      </c>
      <c r="AT1524" t="e">
        <f>VLOOKUP(A1524,'Repeat TJ List'!A:A,1,FALSE)</f>
        <v>#N/A</v>
      </c>
    </row>
    <row r="1525" spans="1:46" ht="13">
      <c r="A1525" s="7" t="s">
        <v>2862</v>
      </c>
      <c r="B1525" s="78" t="str">
        <f t="shared" si="95"/>
        <v>Tim</v>
      </c>
      <c r="C1525" s="78" t="str">
        <f t="shared" si="96"/>
        <v>Spooneybarger</v>
      </c>
      <c r="D1525" s="78" t="str">
        <f t="shared" si="97"/>
        <v>spoonti</v>
      </c>
      <c r="E1525" s="8">
        <v>38565</v>
      </c>
      <c r="F1525" s="9" t="s">
        <v>157</v>
      </c>
      <c r="G1525" s="9" t="s">
        <v>36</v>
      </c>
      <c r="H1525" s="26" t="s">
        <v>37</v>
      </c>
      <c r="I1525" s="9" t="s">
        <v>38</v>
      </c>
      <c r="J1525" s="26" t="s">
        <v>39</v>
      </c>
      <c r="K1525" s="9" t="s">
        <v>58</v>
      </c>
      <c r="L1525" s="9" t="s">
        <v>1075</v>
      </c>
      <c r="M1525" s="9">
        <v>25</v>
      </c>
      <c r="N1525" s="26"/>
      <c r="O1525" s="32" t="str">
        <f t="shared" si="98"/>
        <v/>
      </c>
      <c r="P1525" s="9">
        <v>407486</v>
      </c>
      <c r="Q1525" s="9">
        <v>1484</v>
      </c>
      <c r="R1525" s="7" t="s">
        <v>139</v>
      </c>
      <c r="S1525" s="9">
        <v>0</v>
      </c>
      <c r="T1525" s="40">
        <v>0</v>
      </c>
      <c r="U1525" s="32">
        <v>0</v>
      </c>
      <c r="V1525">
        <f t="shared" si="0"/>
        <v>2005</v>
      </c>
      <c r="W1525">
        <f t="shared" si="1"/>
        <v>8</v>
      </c>
      <c r="X1525">
        <f t="shared" si="2"/>
        <v>1</v>
      </c>
      <c r="Y1525" s="7"/>
      <c r="Z1525" s="7"/>
      <c r="AA1525" s="7"/>
      <c r="AB1525" s="7"/>
      <c r="AC1525" s="7"/>
      <c r="AD1525" s="7"/>
      <c r="AE1525" s="7"/>
      <c r="AF1525" s="7"/>
      <c r="AG1525" s="7"/>
      <c r="AH1525" s="7">
        <v>33</v>
      </c>
      <c r="AI1525" s="7">
        <v>0</v>
      </c>
      <c r="AJ1525" s="45">
        <v>42</v>
      </c>
      <c r="AK1525" s="46">
        <v>0.13200000000000001</v>
      </c>
      <c r="AL1525" s="7">
        <v>99</v>
      </c>
      <c r="AM1525" s="7">
        <v>62</v>
      </c>
      <c r="AN1525" s="7">
        <v>0</v>
      </c>
      <c r="AO1525" s="7">
        <v>0</v>
      </c>
      <c r="AP1525" s="45">
        <v>0</v>
      </c>
      <c r="AQ1525" s="46">
        <v>0</v>
      </c>
      <c r="AR1525" s="7">
        <v>0</v>
      </c>
      <c r="AS1525" s="7">
        <v>0</v>
      </c>
      <c r="AT1525" t="str">
        <f>VLOOKUP(A1525,'Repeat TJ List'!A:A,1,FALSE)</f>
        <v>Tim Spooneybarger</v>
      </c>
    </row>
    <row r="1526" spans="1:46" ht="13">
      <c r="A1526" s="7" t="s">
        <v>2863</v>
      </c>
      <c r="B1526" s="78" t="str">
        <f t="shared" si="95"/>
        <v>Erubiel</v>
      </c>
      <c r="C1526" s="78" t="str">
        <f t="shared" si="96"/>
        <v>Durazo</v>
      </c>
      <c r="D1526" s="78" t="str">
        <f t="shared" si="97"/>
        <v>durazer</v>
      </c>
      <c r="E1526" s="8">
        <v>38555</v>
      </c>
      <c r="F1526" s="9" t="s">
        <v>178</v>
      </c>
      <c r="G1526" s="9" t="s">
        <v>36</v>
      </c>
      <c r="H1526" s="32" t="s">
        <v>888</v>
      </c>
      <c r="I1526" s="9" t="s">
        <v>53</v>
      </c>
      <c r="J1526" s="9" t="s">
        <v>82</v>
      </c>
      <c r="K1526" s="26"/>
      <c r="L1526" s="26"/>
      <c r="M1526" s="9">
        <v>31</v>
      </c>
      <c r="N1526" s="26"/>
      <c r="O1526" s="32" t="str">
        <f t="shared" si="98"/>
        <v/>
      </c>
      <c r="P1526" s="9">
        <v>220194</v>
      </c>
      <c r="Q1526" s="9">
        <v>1413</v>
      </c>
      <c r="R1526" s="7" t="s">
        <v>2078</v>
      </c>
      <c r="S1526" s="9">
        <v>0</v>
      </c>
      <c r="T1526" s="40">
        <v>0</v>
      </c>
      <c r="U1526" s="32">
        <v>0</v>
      </c>
      <c r="V1526">
        <f t="shared" si="0"/>
        <v>2005</v>
      </c>
      <c r="W1526">
        <f t="shared" si="1"/>
        <v>7</v>
      </c>
      <c r="X1526">
        <f t="shared" si="2"/>
        <v>22</v>
      </c>
      <c r="AJ1526" s="13"/>
      <c r="AK1526" s="14"/>
      <c r="AP1526" s="13"/>
      <c r="AQ1526" s="14"/>
      <c r="AT1526" t="e">
        <f>VLOOKUP(A1526,'Repeat TJ List'!A:A,1,FALSE)</f>
        <v>#N/A</v>
      </c>
    </row>
    <row r="1527" spans="1:46" ht="13">
      <c r="A1527" s="7" t="s">
        <v>2864</v>
      </c>
      <c r="B1527" s="78" t="str">
        <f t="shared" si="95"/>
        <v>Kyle</v>
      </c>
      <c r="C1527" s="78" t="str">
        <f t="shared" si="96"/>
        <v>McClellan</v>
      </c>
      <c r="D1527" s="78" t="str">
        <f t="shared" si="97"/>
        <v>mccleky</v>
      </c>
      <c r="E1527" s="8">
        <v>38555</v>
      </c>
      <c r="F1527" s="9" t="s">
        <v>57</v>
      </c>
      <c r="G1527" s="9" t="s">
        <v>115</v>
      </c>
      <c r="H1527" s="26" t="s">
        <v>37</v>
      </c>
      <c r="I1527" s="9" t="s">
        <v>38</v>
      </c>
      <c r="J1527" s="26" t="s">
        <v>39</v>
      </c>
      <c r="K1527" s="9" t="s">
        <v>553</v>
      </c>
      <c r="L1527" s="9"/>
      <c r="M1527" s="9">
        <v>21</v>
      </c>
      <c r="N1527" s="11">
        <v>39255</v>
      </c>
      <c r="O1527" s="32">
        <f t="shared" si="98"/>
        <v>23</v>
      </c>
      <c r="P1527" s="9">
        <v>449072</v>
      </c>
      <c r="Q1527" s="9">
        <v>4845</v>
      </c>
      <c r="R1527" s="7" t="s">
        <v>60</v>
      </c>
      <c r="S1527" s="9">
        <v>268</v>
      </c>
      <c r="T1527" s="12">
        <v>387.33300000000003</v>
      </c>
      <c r="U1527" s="32">
        <v>0</v>
      </c>
      <c r="V1527">
        <f t="shared" si="0"/>
        <v>2005</v>
      </c>
      <c r="W1527">
        <f t="shared" si="1"/>
        <v>7</v>
      </c>
      <c r="X1527">
        <f t="shared" si="2"/>
        <v>22</v>
      </c>
      <c r="AJ1527" s="13"/>
      <c r="AK1527" s="14"/>
      <c r="AP1527" s="13"/>
      <c r="AQ1527" s="14"/>
      <c r="AT1527" t="e">
        <f>VLOOKUP(A1527,'Repeat TJ List'!A:A,1,FALSE)</f>
        <v>#N/A</v>
      </c>
    </row>
    <row r="1528" spans="1:46" ht="13">
      <c r="A1528" s="7" t="s">
        <v>2804</v>
      </c>
      <c r="B1528" s="78" t="str">
        <f t="shared" si="95"/>
        <v>Brian</v>
      </c>
      <c r="C1528" s="78" t="str">
        <f t="shared" si="96"/>
        <v>Anderson</v>
      </c>
      <c r="D1528" s="78" t="str">
        <f t="shared" si="97"/>
        <v>anderbr</v>
      </c>
      <c r="E1528" s="8">
        <v>38554</v>
      </c>
      <c r="F1528" s="9" t="s">
        <v>329</v>
      </c>
      <c r="G1528" s="9" t="s">
        <v>36</v>
      </c>
      <c r="H1528" s="26" t="s">
        <v>37</v>
      </c>
      <c r="I1528" s="9" t="s">
        <v>53</v>
      </c>
      <c r="J1528" s="26" t="s">
        <v>39</v>
      </c>
      <c r="K1528" s="9" t="s">
        <v>253</v>
      </c>
      <c r="L1528" s="9" t="s">
        <v>932</v>
      </c>
      <c r="M1528" s="9">
        <v>33</v>
      </c>
      <c r="N1528" s="26"/>
      <c r="O1528" s="32" t="str">
        <f t="shared" si="98"/>
        <v/>
      </c>
      <c r="P1528" s="9">
        <v>110230</v>
      </c>
      <c r="Q1528" s="9">
        <v>6144</v>
      </c>
      <c r="R1528" s="7" t="s">
        <v>191</v>
      </c>
      <c r="S1528" s="9">
        <v>0</v>
      </c>
      <c r="T1528" s="40">
        <v>0</v>
      </c>
      <c r="U1528" s="32">
        <v>0</v>
      </c>
      <c r="V1528">
        <f t="shared" si="0"/>
        <v>2005</v>
      </c>
      <c r="W1528">
        <f t="shared" si="1"/>
        <v>7</v>
      </c>
      <c r="X1528">
        <f t="shared" si="2"/>
        <v>21</v>
      </c>
      <c r="Y1528" s="7"/>
      <c r="Z1528" s="7"/>
      <c r="AA1528" s="7"/>
      <c r="AB1528" s="7"/>
      <c r="AC1528" s="7"/>
      <c r="AD1528" s="7"/>
      <c r="AE1528" s="7"/>
      <c r="AF1528" s="7"/>
      <c r="AG1528" s="7"/>
      <c r="AH1528" s="7">
        <v>6</v>
      </c>
      <c r="AI1528" s="7">
        <v>6</v>
      </c>
      <c r="AJ1528" s="45">
        <v>30.667000000000002</v>
      </c>
      <c r="AK1528" s="46">
        <v>9.8000000000000004E-2</v>
      </c>
      <c r="AL1528" s="7">
        <v>151</v>
      </c>
      <c r="AM1528" s="7">
        <v>123</v>
      </c>
      <c r="AN1528" s="7">
        <v>0</v>
      </c>
      <c r="AO1528" s="7">
        <v>0</v>
      </c>
      <c r="AP1528" s="45">
        <v>0</v>
      </c>
      <c r="AQ1528" s="46">
        <v>0</v>
      </c>
      <c r="AR1528" s="7">
        <v>0</v>
      </c>
      <c r="AS1528" s="7">
        <v>0</v>
      </c>
      <c r="AT1528" t="str">
        <f>VLOOKUP(A1528,'Repeat TJ List'!A:A,1,FALSE)</f>
        <v>Brian Anderson</v>
      </c>
    </row>
    <row r="1529" spans="1:46" ht="13">
      <c r="A1529" s="7" t="s">
        <v>2865</v>
      </c>
      <c r="B1529" s="78" t="str">
        <f t="shared" si="95"/>
        <v>Philip</v>
      </c>
      <c r="C1529" s="78" t="str">
        <f t="shared" si="96"/>
        <v>Humber</v>
      </c>
      <c r="D1529" s="78" t="str">
        <f t="shared" si="97"/>
        <v>humbeph</v>
      </c>
      <c r="E1529" s="8">
        <v>38553</v>
      </c>
      <c r="F1529" s="9" t="s">
        <v>70</v>
      </c>
      <c r="G1529" s="9" t="s">
        <v>84</v>
      </c>
      <c r="H1529" s="26" t="s">
        <v>37</v>
      </c>
      <c r="I1529" s="9" t="s">
        <v>38</v>
      </c>
      <c r="J1529" s="26" t="s">
        <v>39</v>
      </c>
      <c r="K1529" s="9" t="s">
        <v>40</v>
      </c>
      <c r="L1529" s="9" t="s">
        <v>566</v>
      </c>
      <c r="M1529" s="9">
        <v>22</v>
      </c>
      <c r="N1529" s="11">
        <v>38933</v>
      </c>
      <c r="O1529" s="32">
        <f t="shared" si="98"/>
        <v>12</v>
      </c>
      <c r="P1529" s="9">
        <v>458950</v>
      </c>
      <c r="Q1529" s="9">
        <v>8586</v>
      </c>
      <c r="S1529" s="9">
        <v>97</v>
      </c>
      <c r="T1529" s="12">
        <v>371</v>
      </c>
      <c r="U1529" s="32">
        <v>0</v>
      </c>
      <c r="V1529">
        <f t="shared" si="0"/>
        <v>2005</v>
      </c>
      <c r="W1529">
        <f t="shared" si="1"/>
        <v>7</v>
      </c>
      <c r="X1529">
        <f t="shared" si="2"/>
        <v>20</v>
      </c>
      <c r="AJ1529" s="13"/>
      <c r="AK1529" s="14"/>
      <c r="AP1529" s="13"/>
      <c r="AQ1529" s="14"/>
      <c r="AT1529" t="e">
        <f>VLOOKUP(A1529,'Repeat TJ List'!A:A,1,FALSE)</f>
        <v>#N/A</v>
      </c>
    </row>
    <row r="1530" spans="1:46" ht="13">
      <c r="A1530" s="7" t="s">
        <v>2866</v>
      </c>
      <c r="B1530" s="78" t="str">
        <f t="shared" si="95"/>
        <v>J.D.</v>
      </c>
      <c r="C1530" s="78" t="str">
        <f t="shared" si="96"/>
        <v>Martin</v>
      </c>
      <c r="D1530" s="78" t="str">
        <f t="shared" si="97"/>
        <v>martij.</v>
      </c>
      <c r="E1530" s="8">
        <v>38551</v>
      </c>
      <c r="F1530" s="9" t="s">
        <v>234</v>
      </c>
      <c r="G1530" s="9" t="s">
        <v>84</v>
      </c>
      <c r="H1530" s="26" t="s">
        <v>37</v>
      </c>
      <c r="I1530" s="9" t="s">
        <v>38</v>
      </c>
      <c r="J1530" s="26" t="s">
        <v>39</v>
      </c>
      <c r="K1530" s="9" t="s">
        <v>45</v>
      </c>
      <c r="L1530" s="9"/>
      <c r="M1530" s="9">
        <v>22</v>
      </c>
      <c r="N1530" s="11">
        <v>39182</v>
      </c>
      <c r="O1530" s="32">
        <f t="shared" si="98"/>
        <v>21</v>
      </c>
      <c r="P1530" s="9">
        <v>455605</v>
      </c>
      <c r="Q1530" s="9">
        <v>3685</v>
      </c>
      <c r="S1530" s="9">
        <v>24</v>
      </c>
      <c r="T1530" s="12">
        <v>125</v>
      </c>
      <c r="U1530" s="32">
        <v>0</v>
      </c>
      <c r="V1530">
        <f t="shared" si="0"/>
        <v>2005</v>
      </c>
      <c r="W1530">
        <f t="shared" si="1"/>
        <v>7</v>
      </c>
      <c r="X1530">
        <f t="shared" si="2"/>
        <v>18</v>
      </c>
      <c r="AJ1530" s="13"/>
      <c r="AK1530" s="14"/>
      <c r="AP1530" s="13"/>
      <c r="AQ1530" s="14"/>
      <c r="AT1530" t="e">
        <f>VLOOKUP(A1530,'Repeat TJ List'!A:A,1,FALSE)</f>
        <v>#N/A</v>
      </c>
    </row>
    <row r="1531" spans="1:46" ht="13">
      <c r="A1531" s="7" t="s">
        <v>2867</v>
      </c>
      <c r="B1531" s="78" t="str">
        <f t="shared" si="95"/>
        <v>John</v>
      </c>
      <c r="C1531" s="78" t="str">
        <f t="shared" si="96"/>
        <v>Parrish</v>
      </c>
      <c r="D1531" s="78" t="str">
        <f t="shared" si="97"/>
        <v>parrijo</v>
      </c>
      <c r="E1531" s="8">
        <v>38548</v>
      </c>
      <c r="F1531" s="9" t="s">
        <v>52</v>
      </c>
      <c r="G1531" s="9" t="s">
        <v>84</v>
      </c>
      <c r="H1531" s="26" t="s">
        <v>37</v>
      </c>
      <c r="I1531" s="9" t="s">
        <v>53</v>
      </c>
      <c r="J1531" s="26" t="s">
        <v>39</v>
      </c>
      <c r="K1531" s="9" t="s">
        <v>110</v>
      </c>
      <c r="L1531" s="9"/>
      <c r="M1531" s="9">
        <v>27</v>
      </c>
      <c r="N1531" s="11">
        <v>39318</v>
      </c>
      <c r="O1531" s="32">
        <f t="shared" si="98"/>
        <v>25</v>
      </c>
      <c r="P1531" s="9">
        <v>332292</v>
      </c>
      <c r="Q1531" s="9">
        <v>160</v>
      </c>
      <c r="S1531" s="9">
        <v>75</v>
      </c>
      <c r="T1531" s="12">
        <v>100.333</v>
      </c>
      <c r="U1531" s="32">
        <v>0</v>
      </c>
      <c r="V1531">
        <f t="shared" si="0"/>
        <v>2005</v>
      </c>
      <c r="W1531">
        <f t="shared" si="1"/>
        <v>7</v>
      </c>
      <c r="X1531">
        <f t="shared" si="2"/>
        <v>15</v>
      </c>
      <c r="AJ1531" s="13"/>
      <c r="AK1531" s="14"/>
      <c r="AP1531" s="13"/>
      <c r="AQ1531" s="14"/>
      <c r="AT1531" t="e">
        <f>VLOOKUP(A1531,'Repeat TJ List'!A:A,1,FALSE)</f>
        <v>#N/A</v>
      </c>
    </row>
    <row r="1532" spans="1:46" ht="13">
      <c r="A1532" s="7" t="s">
        <v>2868</v>
      </c>
      <c r="B1532" s="78" t="str">
        <f t="shared" si="95"/>
        <v>Derek</v>
      </c>
      <c r="C1532" s="78" t="str">
        <f t="shared" si="96"/>
        <v>Thompson</v>
      </c>
      <c r="D1532" s="78" t="str">
        <f t="shared" si="97"/>
        <v>thompde</v>
      </c>
      <c r="E1532" s="8">
        <v>38534</v>
      </c>
      <c r="F1532" s="9" t="s">
        <v>306</v>
      </c>
      <c r="G1532" s="9" t="s">
        <v>36</v>
      </c>
      <c r="H1532" s="26" t="s">
        <v>37</v>
      </c>
      <c r="I1532" s="9" t="s">
        <v>53</v>
      </c>
      <c r="J1532" s="26" t="s">
        <v>39</v>
      </c>
      <c r="K1532" s="9" t="s">
        <v>58</v>
      </c>
      <c r="L1532" s="9"/>
      <c r="M1532" s="9">
        <v>24</v>
      </c>
      <c r="N1532" s="26"/>
      <c r="O1532" s="32" t="str">
        <f t="shared" si="98"/>
        <v/>
      </c>
      <c r="P1532" s="9">
        <v>425663</v>
      </c>
      <c r="Q1532" s="9">
        <v>2126</v>
      </c>
      <c r="R1532" s="7" t="s">
        <v>2860</v>
      </c>
      <c r="S1532" s="9">
        <v>0</v>
      </c>
      <c r="T1532" s="40">
        <v>0</v>
      </c>
      <c r="U1532" s="32">
        <v>0</v>
      </c>
      <c r="V1532">
        <f t="shared" si="0"/>
        <v>2005</v>
      </c>
      <c r="W1532">
        <f t="shared" si="1"/>
        <v>7</v>
      </c>
      <c r="X1532">
        <f t="shared" si="2"/>
        <v>1</v>
      </c>
      <c r="Y1532" s="7"/>
      <c r="Z1532" s="7"/>
      <c r="AA1532" s="7"/>
      <c r="AB1532" s="7"/>
      <c r="AC1532" s="7"/>
      <c r="AD1532" s="7"/>
      <c r="AE1532" s="7"/>
      <c r="AF1532" s="7"/>
      <c r="AG1532" s="7"/>
      <c r="AH1532" s="7">
        <v>4</v>
      </c>
      <c r="AI1532" s="7">
        <v>3</v>
      </c>
      <c r="AJ1532" s="45">
        <v>18</v>
      </c>
      <c r="AK1532" s="46">
        <v>4.1000000000000002E-2</v>
      </c>
      <c r="AL1532" s="7">
        <v>84</v>
      </c>
      <c r="AM1532" s="7">
        <v>77</v>
      </c>
      <c r="AN1532" s="7">
        <v>0</v>
      </c>
      <c r="AO1532" s="7">
        <v>0</v>
      </c>
      <c r="AP1532" s="45">
        <v>0</v>
      </c>
      <c r="AQ1532" s="46">
        <v>0</v>
      </c>
      <c r="AR1532" s="7">
        <v>0</v>
      </c>
      <c r="AS1532" s="7">
        <v>0</v>
      </c>
      <c r="AT1532" t="str">
        <f>VLOOKUP(A1532,'Repeat TJ List'!A:A,1,FALSE)</f>
        <v>Derek Thompson</v>
      </c>
    </row>
    <row r="1533" spans="1:46" ht="13">
      <c r="A1533" s="7" t="s">
        <v>2077</v>
      </c>
      <c r="B1533" s="78" t="str">
        <f t="shared" si="95"/>
        <v>Randy</v>
      </c>
      <c r="C1533" s="78" t="str">
        <f t="shared" si="96"/>
        <v>Wolf</v>
      </c>
      <c r="D1533" s="78" t="str">
        <f t="shared" si="97"/>
        <v>wolfra</v>
      </c>
      <c r="E1533" s="8">
        <v>38534</v>
      </c>
      <c r="F1533" s="9" t="s">
        <v>124</v>
      </c>
      <c r="G1533" s="9" t="s">
        <v>36</v>
      </c>
      <c r="H1533" s="26" t="s">
        <v>37</v>
      </c>
      <c r="I1533" s="9" t="s">
        <v>53</v>
      </c>
      <c r="J1533" s="26" t="s">
        <v>39</v>
      </c>
      <c r="K1533" s="9" t="s">
        <v>45</v>
      </c>
      <c r="L1533" s="9" t="s">
        <v>547</v>
      </c>
      <c r="M1533" s="9">
        <v>28</v>
      </c>
      <c r="N1533" s="11">
        <v>38928</v>
      </c>
      <c r="O1533" s="32">
        <f t="shared" si="98"/>
        <v>13</v>
      </c>
      <c r="P1533" s="9">
        <v>150116</v>
      </c>
      <c r="Q1533" s="9">
        <v>976</v>
      </c>
      <c r="R1533" s="7" t="s">
        <v>2078</v>
      </c>
      <c r="S1533" s="9">
        <v>194</v>
      </c>
      <c r="T1533" s="12">
        <v>1149.6669999999999</v>
      </c>
      <c r="U1533" s="32">
        <v>0</v>
      </c>
      <c r="V1533">
        <f t="shared" si="0"/>
        <v>2005</v>
      </c>
      <c r="W1533">
        <f t="shared" si="1"/>
        <v>7</v>
      </c>
      <c r="X1533">
        <f t="shared" si="2"/>
        <v>1</v>
      </c>
      <c r="Y1533" s="7"/>
      <c r="Z1533" s="7"/>
      <c r="AA1533" s="7"/>
      <c r="AB1533" s="7"/>
      <c r="AC1533" s="7"/>
      <c r="AD1533" s="7"/>
      <c r="AE1533" s="7"/>
      <c r="AF1533" s="7"/>
      <c r="AG1533" s="7"/>
      <c r="AH1533" s="7">
        <v>13</v>
      </c>
      <c r="AI1533" s="7">
        <v>13</v>
      </c>
      <c r="AJ1533" s="45">
        <v>80</v>
      </c>
      <c r="AK1533" s="46">
        <v>0.10100000000000001</v>
      </c>
      <c r="AL1533" s="7">
        <v>101</v>
      </c>
      <c r="AM1533" s="7">
        <v>114</v>
      </c>
      <c r="AN1533" s="7">
        <v>12</v>
      </c>
      <c r="AO1533" s="7">
        <v>12</v>
      </c>
      <c r="AP1533" s="45">
        <v>56.667000000000002</v>
      </c>
      <c r="AQ1533" s="46">
        <v>4.2000000000000003E-2</v>
      </c>
      <c r="AR1533" s="7">
        <v>121</v>
      </c>
      <c r="AS1533" s="7">
        <v>139</v>
      </c>
      <c r="AT1533" t="str">
        <f>VLOOKUP(A1533,'Repeat TJ List'!A:A,1,FALSE)</f>
        <v>Randy Wolf</v>
      </c>
    </row>
    <row r="1534" spans="1:46" ht="13">
      <c r="A1534" s="7" t="s">
        <v>2869</v>
      </c>
      <c r="B1534" s="78" t="str">
        <f t="shared" si="95"/>
        <v>Matt</v>
      </c>
      <c r="C1534" s="78" t="str">
        <f t="shared" si="96"/>
        <v>Riley</v>
      </c>
      <c r="D1534" s="78" t="str">
        <f t="shared" si="97"/>
        <v>rileyma</v>
      </c>
      <c r="E1534" s="8">
        <v>38534</v>
      </c>
      <c r="F1534" s="9" t="s">
        <v>211</v>
      </c>
      <c r="G1534" s="9" t="s">
        <v>128</v>
      </c>
      <c r="H1534" s="26" t="s">
        <v>37</v>
      </c>
      <c r="I1534" s="9" t="s">
        <v>53</v>
      </c>
      <c r="J1534" s="26" t="s">
        <v>39</v>
      </c>
      <c r="K1534" s="9" t="s">
        <v>45</v>
      </c>
      <c r="L1534" s="9" t="s">
        <v>2506</v>
      </c>
      <c r="M1534" s="9">
        <v>25</v>
      </c>
      <c r="N1534" s="11">
        <v>39180</v>
      </c>
      <c r="O1534" s="32">
        <f t="shared" si="98"/>
        <v>21</v>
      </c>
      <c r="P1534" s="9">
        <v>235494</v>
      </c>
      <c r="Q1534" s="9">
        <v>164</v>
      </c>
      <c r="S1534" s="9">
        <v>0</v>
      </c>
      <c r="T1534" s="12">
        <v>0</v>
      </c>
      <c r="U1534" s="32">
        <v>0</v>
      </c>
      <c r="V1534">
        <f t="shared" si="0"/>
        <v>2005</v>
      </c>
      <c r="W1534">
        <f t="shared" si="1"/>
        <v>7</v>
      </c>
      <c r="X1534">
        <f t="shared" si="2"/>
        <v>1</v>
      </c>
      <c r="AJ1534" s="13"/>
      <c r="AK1534" s="14"/>
      <c r="AP1534" s="13"/>
      <c r="AQ1534" s="14"/>
      <c r="AT1534" t="str">
        <f>VLOOKUP(A1534,'Repeat TJ List'!A:A,1,FALSE)</f>
        <v>Matt Riley</v>
      </c>
    </row>
    <row r="1535" spans="1:46" ht="13">
      <c r="A1535" s="7" t="s">
        <v>2870</v>
      </c>
      <c r="B1535" s="78" t="str">
        <f t="shared" si="95"/>
        <v>Ben</v>
      </c>
      <c r="C1535" s="78" t="str">
        <f t="shared" si="96"/>
        <v>Davis</v>
      </c>
      <c r="D1535" s="78" t="str">
        <f t="shared" si="97"/>
        <v>davisbe</v>
      </c>
      <c r="E1535" s="8">
        <v>38531</v>
      </c>
      <c r="F1535" s="9" t="s">
        <v>62</v>
      </c>
      <c r="G1535" s="9" t="s">
        <v>95</v>
      </c>
      <c r="H1535" s="32" t="s">
        <v>330</v>
      </c>
      <c r="I1535" s="9" t="s">
        <v>38</v>
      </c>
      <c r="J1535" s="26" t="s">
        <v>39</v>
      </c>
      <c r="K1535" s="9" t="s">
        <v>110</v>
      </c>
      <c r="L1535" s="9"/>
      <c r="M1535" s="9">
        <v>28</v>
      </c>
      <c r="N1535" s="11">
        <v>38875</v>
      </c>
      <c r="O1535" s="32">
        <f t="shared" si="98"/>
        <v>11</v>
      </c>
      <c r="P1535" s="9">
        <v>150433</v>
      </c>
      <c r="Q1535" s="9">
        <v>1074</v>
      </c>
      <c r="S1535" s="9">
        <v>0</v>
      </c>
      <c r="T1535" s="12">
        <v>0</v>
      </c>
      <c r="U1535" s="32">
        <v>0</v>
      </c>
      <c r="V1535">
        <f t="shared" si="0"/>
        <v>2005</v>
      </c>
      <c r="W1535">
        <f t="shared" si="1"/>
        <v>6</v>
      </c>
      <c r="X1535">
        <f t="shared" si="2"/>
        <v>28</v>
      </c>
      <c r="AJ1535" s="13"/>
      <c r="AK1535" s="14"/>
      <c r="AP1535" s="13"/>
      <c r="AQ1535" s="14"/>
      <c r="AT1535" t="e">
        <f>VLOOKUP(A1535,'Repeat TJ List'!A:A,1,FALSE)</f>
        <v>#N/A</v>
      </c>
    </row>
    <row r="1536" spans="1:46" ht="13">
      <c r="A1536" s="7" t="s">
        <v>2871</v>
      </c>
      <c r="B1536" s="78" t="str">
        <f t="shared" si="95"/>
        <v>T.J.</v>
      </c>
      <c r="C1536" s="78" t="str">
        <f t="shared" si="96"/>
        <v>Tucker</v>
      </c>
      <c r="D1536" s="78" t="str">
        <f t="shared" si="97"/>
        <v>tucket.</v>
      </c>
      <c r="E1536" s="8">
        <v>38531</v>
      </c>
      <c r="F1536" s="9" t="s">
        <v>317</v>
      </c>
      <c r="G1536" s="9" t="s">
        <v>36</v>
      </c>
      <c r="H1536" s="9" t="s">
        <v>37</v>
      </c>
      <c r="I1536" s="9" t="s">
        <v>38</v>
      </c>
      <c r="J1536" s="9" t="s">
        <v>39</v>
      </c>
      <c r="K1536" s="9" t="s">
        <v>58</v>
      </c>
      <c r="L1536" s="9"/>
      <c r="M1536" s="9">
        <v>26</v>
      </c>
      <c r="N1536" s="11"/>
      <c r="O1536" s="32" t="str">
        <f t="shared" si="98"/>
        <v/>
      </c>
      <c r="P1536" s="9">
        <v>324892</v>
      </c>
      <c r="Q1536" s="9">
        <v>800</v>
      </c>
      <c r="S1536" s="9">
        <v>0</v>
      </c>
      <c r="T1536" s="12">
        <v>0</v>
      </c>
      <c r="U1536" s="32">
        <v>0</v>
      </c>
      <c r="V1536">
        <f t="shared" si="0"/>
        <v>2005</v>
      </c>
      <c r="W1536">
        <f t="shared" si="1"/>
        <v>6</v>
      </c>
      <c r="X1536">
        <f t="shared" si="2"/>
        <v>28</v>
      </c>
      <c r="AJ1536" s="13"/>
      <c r="AK1536" s="14"/>
      <c r="AP1536" s="13"/>
      <c r="AQ1536" s="14"/>
      <c r="AT1536" t="e">
        <f>VLOOKUP(A1536,'Repeat TJ List'!A:A,1,FALSE)</f>
        <v>#N/A</v>
      </c>
    </row>
    <row r="1537" spans="1:46" ht="13">
      <c r="A1537" s="7" t="s">
        <v>2872</v>
      </c>
      <c r="B1537" s="78" t="str">
        <f t="shared" si="95"/>
        <v>Anthony</v>
      </c>
      <c r="C1537" s="78" t="str">
        <f t="shared" si="96"/>
        <v>Varvaro</v>
      </c>
      <c r="D1537" s="78" t="str">
        <f t="shared" si="97"/>
        <v>varvaan</v>
      </c>
      <c r="E1537" s="8">
        <v>38530</v>
      </c>
      <c r="F1537" s="9" t="s">
        <v>100</v>
      </c>
      <c r="G1537" s="9" t="s">
        <v>63</v>
      </c>
      <c r="H1537" s="26" t="s">
        <v>37</v>
      </c>
      <c r="I1537" s="9" t="s">
        <v>38</v>
      </c>
      <c r="J1537" s="26" t="s">
        <v>39</v>
      </c>
      <c r="K1537" s="9" t="s">
        <v>101</v>
      </c>
      <c r="L1537" s="9" t="s">
        <v>97</v>
      </c>
      <c r="M1537" s="9">
        <v>20</v>
      </c>
      <c r="N1537" s="11">
        <v>38893</v>
      </c>
      <c r="O1537" s="32">
        <f t="shared" si="98"/>
        <v>12</v>
      </c>
      <c r="P1537" s="9">
        <v>460008</v>
      </c>
      <c r="Q1537" s="9">
        <v>2385</v>
      </c>
      <c r="S1537" s="9">
        <v>166</v>
      </c>
      <c r="T1537" s="12">
        <v>183.667</v>
      </c>
      <c r="U1537" s="9">
        <v>0</v>
      </c>
      <c r="V1537">
        <f t="shared" si="0"/>
        <v>2005</v>
      </c>
      <c r="W1537">
        <f t="shared" si="1"/>
        <v>6</v>
      </c>
      <c r="X1537">
        <f t="shared" si="2"/>
        <v>27</v>
      </c>
      <c r="AJ1537" s="13"/>
      <c r="AK1537" s="14"/>
      <c r="AP1537" s="13"/>
      <c r="AQ1537" s="14"/>
      <c r="AT1537" t="e">
        <f>VLOOKUP(A1537,'Repeat TJ List'!A:A,1,FALSE)</f>
        <v>#N/A</v>
      </c>
    </row>
    <row r="1538" spans="1:46" ht="13">
      <c r="A1538" s="7" t="s">
        <v>2873</v>
      </c>
      <c r="B1538" s="78" t="str">
        <f t="shared" si="95"/>
        <v>Kyle</v>
      </c>
      <c r="C1538" s="78" t="str">
        <f t="shared" si="96"/>
        <v>Sleeth</v>
      </c>
      <c r="D1538" s="78" t="str">
        <f t="shared" si="97"/>
        <v>sleetky</v>
      </c>
      <c r="E1538" s="8">
        <v>38512</v>
      </c>
      <c r="F1538" s="9" t="s">
        <v>87</v>
      </c>
      <c r="G1538" s="9" t="s">
        <v>84</v>
      </c>
      <c r="H1538" s="26" t="s">
        <v>37</v>
      </c>
      <c r="I1538" s="9" t="s">
        <v>38</v>
      </c>
      <c r="J1538" s="26" t="s">
        <v>39</v>
      </c>
      <c r="K1538" s="9" t="s">
        <v>54</v>
      </c>
      <c r="L1538" s="9" t="s">
        <v>1538</v>
      </c>
      <c r="M1538" s="9">
        <v>23</v>
      </c>
      <c r="N1538" s="11">
        <v>39083</v>
      </c>
      <c r="O1538" s="32">
        <f t="shared" si="98"/>
        <v>19</v>
      </c>
      <c r="P1538" s="9">
        <v>433580</v>
      </c>
      <c r="Q1538" s="9" t="s">
        <v>2874</v>
      </c>
      <c r="S1538" s="9">
        <v>0</v>
      </c>
      <c r="T1538" s="12">
        <v>0</v>
      </c>
      <c r="U1538" s="32">
        <v>0</v>
      </c>
      <c r="V1538">
        <f t="shared" si="0"/>
        <v>2005</v>
      </c>
      <c r="W1538">
        <f t="shared" si="1"/>
        <v>6</v>
      </c>
      <c r="X1538">
        <f t="shared" si="2"/>
        <v>9</v>
      </c>
      <c r="AJ1538" s="13"/>
      <c r="AK1538" s="14"/>
      <c r="AP1538" s="13"/>
      <c r="AQ1538" s="14"/>
      <c r="AT1538" t="e">
        <f>VLOOKUP(A1538,'Repeat TJ List'!A:A,1,FALSE)</f>
        <v>#N/A</v>
      </c>
    </row>
    <row r="1539" spans="1:46" ht="13">
      <c r="A1539" s="7" t="s">
        <v>2875</v>
      </c>
      <c r="B1539" s="78" t="str">
        <f t="shared" ref="B1539:B1602" si="99">LEFT(A1539,SEARCH(" ",A1539,1)-1)</f>
        <v>Octavio</v>
      </c>
      <c r="C1539" s="78" t="str">
        <f t="shared" ref="C1539:C1602" si="100">MID(A1539,SEARCH(" ",A1539,1)+1,LEN(A1539))</f>
        <v>Dotel</v>
      </c>
      <c r="D1539" s="78" t="str">
        <f t="shared" ref="D1539:D1602" si="101">LEFT(LOWER((C1539)),5)&amp;LEFT(LOWER(B1539),2)</f>
        <v>doteloc</v>
      </c>
      <c r="E1539" s="8">
        <v>38509</v>
      </c>
      <c r="F1539" s="9" t="s">
        <v>178</v>
      </c>
      <c r="G1539" s="9" t="s">
        <v>36</v>
      </c>
      <c r="H1539" s="26" t="s">
        <v>37</v>
      </c>
      <c r="I1539" s="9" t="s">
        <v>38</v>
      </c>
      <c r="J1539" s="32" t="s">
        <v>108</v>
      </c>
      <c r="K1539" s="26"/>
      <c r="L1539" s="26"/>
      <c r="M1539" s="9">
        <v>31</v>
      </c>
      <c r="N1539" s="11">
        <v>38945</v>
      </c>
      <c r="O1539" s="32">
        <f t="shared" si="98"/>
        <v>14</v>
      </c>
      <c r="P1539" s="9">
        <v>136734</v>
      </c>
      <c r="Q1539" s="9">
        <v>555</v>
      </c>
      <c r="R1539" s="7" t="s">
        <v>139</v>
      </c>
      <c r="S1539" s="9">
        <v>377</v>
      </c>
      <c r="T1539" s="12">
        <v>350.66699999999997</v>
      </c>
      <c r="U1539" s="32">
        <v>0</v>
      </c>
      <c r="V1539">
        <f t="shared" si="0"/>
        <v>2005</v>
      </c>
      <c r="W1539">
        <f t="shared" si="1"/>
        <v>6</v>
      </c>
      <c r="X1539">
        <f t="shared" si="2"/>
        <v>6</v>
      </c>
      <c r="Y1539" s="7"/>
      <c r="Z1539" s="7"/>
      <c r="AA1539" s="7"/>
      <c r="AB1539" s="7"/>
      <c r="AC1539" s="7"/>
      <c r="AD1539" s="7"/>
      <c r="AE1539" s="7"/>
      <c r="AF1539" s="7"/>
      <c r="AG1539" s="7"/>
      <c r="AH1539" s="7">
        <v>15</v>
      </c>
      <c r="AI1539" s="7">
        <v>0</v>
      </c>
      <c r="AJ1539" s="45">
        <v>15.333</v>
      </c>
      <c r="AK1539" s="46">
        <v>7.6999999999999999E-2</v>
      </c>
      <c r="AL1539" s="7">
        <v>83</v>
      </c>
      <c r="AM1539" s="7">
        <v>112</v>
      </c>
      <c r="AN1539" s="7">
        <v>14</v>
      </c>
      <c r="AO1539" s="7">
        <v>0</v>
      </c>
      <c r="AP1539" s="45">
        <v>10</v>
      </c>
      <c r="AQ1539" s="46">
        <v>-6.8000000000000005E-2</v>
      </c>
      <c r="AR1539" s="7">
        <v>237</v>
      </c>
      <c r="AS1539" s="7">
        <v>169</v>
      </c>
      <c r="AT1539" t="e">
        <f>VLOOKUP(A1539,'Repeat TJ List'!A:A,1,FALSE)</f>
        <v>#N/A</v>
      </c>
    </row>
    <row r="1540" spans="1:46" ht="13">
      <c r="A1540" s="7" t="s">
        <v>2876</v>
      </c>
      <c r="B1540" s="78" t="str">
        <f t="shared" si="99"/>
        <v>Bobby</v>
      </c>
      <c r="C1540" s="78" t="str">
        <f t="shared" si="100"/>
        <v>Korecky</v>
      </c>
      <c r="D1540" s="78" t="str">
        <f t="shared" si="101"/>
        <v>korecbo</v>
      </c>
      <c r="E1540" s="8">
        <v>38508</v>
      </c>
      <c r="F1540" s="9" t="s">
        <v>114</v>
      </c>
      <c r="G1540" s="9" t="s">
        <v>84</v>
      </c>
      <c r="H1540" s="26" t="s">
        <v>37</v>
      </c>
      <c r="I1540" s="9" t="s">
        <v>38</v>
      </c>
      <c r="J1540" s="26" t="s">
        <v>39</v>
      </c>
      <c r="K1540" s="9" t="s">
        <v>188</v>
      </c>
      <c r="L1540" s="9" t="s">
        <v>2877</v>
      </c>
      <c r="M1540" s="9">
        <v>25</v>
      </c>
      <c r="N1540" s="11">
        <v>38816</v>
      </c>
      <c r="O1540" s="32">
        <f t="shared" si="98"/>
        <v>10</v>
      </c>
      <c r="P1540" s="9">
        <v>445090</v>
      </c>
      <c r="Q1540" s="9">
        <v>4608</v>
      </c>
      <c r="S1540" s="9">
        <v>24</v>
      </c>
      <c r="T1540" s="12">
        <v>28</v>
      </c>
      <c r="U1540" s="9">
        <v>0</v>
      </c>
      <c r="V1540">
        <f t="shared" si="0"/>
        <v>2005</v>
      </c>
      <c r="W1540">
        <f t="shared" si="1"/>
        <v>6</v>
      </c>
      <c r="X1540">
        <f t="shared" si="2"/>
        <v>5</v>
      </c>
      <c r="AJ1540" s="13"/>
      <c r="AK1540" s="14"/>
      <c r="AP1540" s="13"/>
      <c r="AQ1540" s="14"/>
      <c r="AT1540" t="e">
        <f>VLOOKUP(A1540,'Repeat TJ List'!A:A,1,FALSE)</f>
        <v>#N/A</v>
      </c>
    </row>
    <row r="1541" spans="1:46" ht="13">
      <c r="A1541" s="7" t="s">
        <v>2878</v>
      </c>
      <c r="B1541" s="78" t="str">
        <f t="shared" si="99"/>
        <v>Ryan</v>
      </c>
      <c r="C1541" s="78" t="str">
        <f t="shared" si="100"/>
        <v>Bukvich</v>
      </c>
      <c r="D1541" s="78" t="str">
        <f t="shared" si="101"/>
        <v>bukviry</v>
      </c>
      <c r="E1541" s="8">
        <v>38488</v>
      </c>
      <c r="F1541" s="9" t="s">
        <v>211</v>
      </c>
      <c r="G1541" s="9" t="s">
        <v>36</v>
      </c>
      <c r="H1541" s="26" t="s">
        <v>37</v>
      </c>
      <c r="I1541" s="9" t="s">
        <v>38</v>
      </c>
      <c r="J1541" s="26" t="s">
        <v>39</v>
      </c>
      <c r="K1541" s="9" t="s">
        <v>104</v>
      </c>
      <c r="L1541" s="9" t="s">
        <v>2879</v>
      </c>
      <c r="M1541" s="9">
        <v>27</v>
      </c>
      <c r="N1541" s="11">
        <v>39238</v>
      </c>
      <c r="O1541" s="32">
        <f t="shared" si="98"/>
        <v>25</v>
      </c>
      <c r="P1541" s="9">
        <v>424426</v>
      </c>
      <c r="Q1541" s="9">
        <v>1531</v>
      </c>
      <c r="S1541" s="9">
        <v>49</v>
      </c>
      <c r="T1541" s="40">
        <v>41</v>
      </c>
      <c r="U1541" s="32">
        <v>0</v>
      </c>
      <c r="V1541">
        <f t="shared" si="0"/>
        <v>2005</v>
      </c>
      <c r="W1541">
        <f t="shared" si="1"/>
        <v>5</v>
      </c>
      <c r="X1541">
        <f t="shared" si="2"/>
        <v>16</v>
      </c>
      <c r="Y1541" s="7"/>
      <c r="Z1541" s="7"/>
      <c r="AA1541" s="7"/>
      <c r="AB1541" s="7"/>
      <c r="AC1541" s="7"/>
      <c r="AD1541" s="7"/>
      <c r="AE1541" s="7"/>
      <c r="AF1541" s="7"/>
      <c r="AG1541" s="7"/>
      <c r="AH1541" s="7">
        <v>4</v>
      </c>
      <c r="AI1541" s="7">
        <v>0</v>
      </c>
      <c r="AJ1541" s="45">
        <v>4</v>
      </c>
      <c r="AK1541" s="46">
        <v>-0.105</v>
      </c>
      <c r="AL1541" s="7">
        <v>247</v>
      </c>
      <c r="AM1541" s="7">
        <v>125</v>
      </c>
      <c r="AN1541" s="7">
        <v>45</v>
      </c>
      <c r="AO1541" s="7">
        <v>0</v>
      </c>
      <c r="AP1541" s="45">
        <v>35.667000000000002</v>
      </c>
      <c r="AQ1541" s="46">
        <v>-3.5000000000000003E-2</v>
      </c>
      <c r="AR1541" s="7">
        <v>108</v>
      </c>
      <c r="AS1541" s="7">
        <v>138</v>
      </c>
      <c r="AT1541" t="e">
        <f>VLOOKUP(A1541,'Repeat TJ List'!A:A,1,FALSE)</f>
        <v>#N/A</v>
      </c>
    </row>
    <row r="1542" spans="1:46" ht="13">
      <c r="A1542" s="7" t="s">
        <v>2880</v>
      </c>
      <c r="B1542" s="78" t="str">
        <f t="shared" si="99"/>
        <v>Grant</v>
      </c>
      <c r="C1542" s="78" t="str">
        <f t="shared" si="100"/>
        <v>Balfour</v>
      </c>
      <c r="D1542" s="78" t="str">
        <f t="shared" si="101"/>
        <v>balfogr</v>
      </c>
      <c r="E1542" s="8">
        <v>38485</v>
      </c>
      <c r="F1542" s="9" t="s">
        <v>73</v>
      </c>
      <c r="G1542" s="9" t="s">
        <v>36</v>
      </c>
      <c r="H1542" s="26" t="s">
        <v>37</v>
      </c>
      <c r="I1542" s="9" t="s">
        <v>38</v>
      </c>
      <c r="J1542" s="32" t="s">
        <v>169</v>
      </c>
      <c r="K1542" s="26"/>
      <c r="L1542" s="26"/>
      <c r="M1542" s="9">
        <v>27</v>
      </c>
      <c r="N1542" s="11">
        <v>39281</v>
      </c>
      <c r="O1542" s="32">
        <f t="shared" si="98"/>
        <v>26</v>
      </c>
      <c r="P1542" s="9">
        <v>346797</v>
      </c>
      <c r="Q1542" s="9">
        <v>718</v>
      </c>
      <c r="R1542" s="7" t="s">
        <v>191</v>
      </c>
      <c r="S1542" s="9">
        <v>479</v>
      </c>
      <c r="T1542" s="12">
        <v>471.66699999999997</v>
      </c>
      <c r="U1542" s="9">
        <v>0</v>
      </c>
      <c r="V1542">
        <f t="shared" si="0"/>
        <v>2005</v>
      </c>
      <c r="W1542">
        <f t="shared" si="1"/>
        <v>5</v>
      </c>
      <c r="X1542">
        <f t="shared" si="2"/>
        <v>13</v>
      </c>
      <c r="Y1542" s="7"/>
      <c r="Z1542" s="7"/>
      <c r="AA1542" s="7"/>
      <c r="AB1542" s="7"/>
      <c r="AC1542" s="7"/>
      <c r="AD1542" s="7"/>
      <c r="AE1542" s="7"/>
      <c r="AF1542" s="7"/>
      <c r="AG1542" s="7"/>
      <c r="AH1542" s="7">
        <v>36</v>
      </c>
      <c r="AI1542" s="7">
        <v>0</v>
      </c>
      <c r="AJ1542" s="45">
        <v>39.332999999999998</v>
      </c>
      <c r="AK1542" s="46">
        <v>0.122</v>
      </c>
      <c r="AL1542" s="7">
        <v>94</v>
      </c>
      <c r="AM1542" s="7">
        <v>89</v>
      </c>
      <c r="AN1542" s="7">
        <v>25</v>
      </c>
      <c r="AO1542" s="7">
        <v>0</v>
      </c>
      <c r="AP1542" s="45">
        <v>24.667000000000002</v>
      </c>
      <c r="AQ1542" s="46">
        <v>8.3000000000000004E-2</v>
      </c>
      <c r="AR1542" s="7">
        <v>173</v>
      </c>
      <c r="AS1542" s="7">
        <v>100</v>
      </c>
      <c r="AT1542" t="e">
        <f>VLOOKUP(A1542,'Repeat TJ List'!A:A,1,FALSE)</f>
        <v>#N/A</v>
      </c>
    </row>
    <row r="1543" spans="1:46" ht="13">
      <c r="A1543" s="7" t="s">
        <v>2807</v>
      </c>
      <c r="B1543" s="78" t="str">
        <f t="shared" si="99"/>
        <v>Carlos</v>
      </c>
      <c r="C1543" s="78" t="str">
        <f t="shared" si="100"/>
        <v>Almanzar</v>
      </c>
      <c r="D1543" s="78" t="str">
        <f t="shared" si="101"/>
        <v>almanca</v>
      </c>
      <c r="E1543" s="8">
        <v>38483</v>
      </c>
      <c r="F1543" s="9" t="s">
        <v>211</v>
      </c>
      <c r="G1543" s="9" t="s">
        <v>36</v>
      </c>
      <c r="H1543" s="26" t="s">
        <v>37</v>
      </c>
      <c r="I1543" s="9" t="s">
        <v>38</v>
      </c>
      <c r="J1543" s="32" t="s">
        <v>108</v>
      </c>
      <c r="K1543" s="26"/>
      <c r="L1543" s="26"/>
      <c r="M1543" s="9">
        <v>31</v>
      </c>
      <c r="N1543" s="26"/>
      <c r="O1543" s="32" t="str">
        <f t="shared" si="98"/>
        <v/>
      </c>
      <c r="P1543" s="9">
        <v>110179</v>
      </c>
      <c r="Q1543" s="9">
        <v>308</v>
      </c>
      <c r="R1543" s="7" t="s">
        <v>2078</v>
      </c>
      <c r="S1543" s="9">
        <v>0</v>
      </c>
      <c r="T1543" s="40">
        <v>0</v>
      </c>
      <c r="U1543" s="32">
        <v>0</v>
      </c>
      <c r="V1543">
        <f t="shared" si="0"/>
        <v>2005</v>
      </c>
      <c r="W1543">
        <f t="shared" si="1"/>
        <v>5</v>
      </c>
      <c r="X1543">
        <f t="shared" si="2"/>
        <v>11</v>
      </c>
      <c r="Y1543" s="7"/>
      <c r="Z1543" s="7"/>
      <c r="AA1543" s="7"/>
      <c r="AB1543" s="7"/>
      <c r="AC1543" s="7"/>
      <c r="AD1543" s="7"/>
      <c r="AE1543" s="7"/>
      <c r="AF1543" s="7"/>
      <c r="AG1543" s="7"/>
      <c r="AH1543" s="7">
        <v>6</v>
      </c>
      <c r="AI1543" s="7">
        <v>0</v>
      </c>
      <c r="AJ1543" s="45">
        <v>5</v>
      </c>
      <c r="AK1543" s="46">
        <v>-0.121</v>
      </c>
      <c r="AL1543" s="7">
        <v>316</v>
      </c>
      <c r="AM1543" s="7">
        <v>267</v>
      </c>
      <c r="AN1543" s="7">
        <v>0</v>
      </c>
      <c r="AO1543" s="7">
        <v>0</v>
      </c>
      <c r="AP1543" s="45">
        <v>0</v>
      </c>
      <c r="AQ1543" s="46">
        <v>0</v>
      </c>
      <c r="AR1543" s="7">
        <v>0</v>
      </c>
      <c r="AS1543" s="7">
        <v>0</v>
      </c>
      <c r="AT1543" t="str">
        <f>VLOOKUP(A1543,'Repeat TJ List'!A:A,1,FALSE)</f>
        <v>Carlos Almanzar</v>
      </c>
    </row>
    <row r="1544" spans="1:46" ht="13">
      <c r="A1544" s="7" t="s">
        <v>2881</v>
      </c>
      <c r="B1544" s="78" t="str">
        <f t="shared" si="99"/>
        <v>Andrew</v>
      </c>
      <c r="C1544" s="78" t="str">
        <f t="shared" si="100"/>
        <v>Bailey</v>
      </c>
      <c r="D1544" s="78" t="str">
        <f t="shared" si="101"/>
        <v>bailean</v>
      </c>
      <c r="E1544" s="8">
        <v>38477</v>
      </c>
      <c r="F1544" s="9" t="s">
        <v>178</v>
      </c>
      <c r="G1544" s="9" t="s">
        <v>63</v>
      </c>
      <c r="H1544" s="26" t="s">
        <v>37</v>
      </c>
      <c r="I1544" s="9" t="s">
        <v>38</v>
      </c>
      <c r="J1544" s="26" t="s">
        <v>39</v>
      </c>
      <c r="K1544" s="9" t="s">
        <v>277</v>
      </c>
      <c r="L1544" s="9" t="s">
        <v>2882</v>
      </c>
      <c r="M1544" s="9">
        <v>21</v>
      </c>
      <c r="N1544" s="11">
        <v>38902</v>
      </c>
      <c r="O1544" s="32">
        <f t="shared" si="98"/>
        <v>14</v>
      </c>
      <c r="P1544" s="9">
        <v>457732</v>
      </c>
      <c r="Q1544" s="9">
        <v>1368</v>
      </c>
      <c r="S1544" s="9">
        <v>265</v>
      </c>
      <c r="T1544" s="12">
        <v>274.33300000000003</v>
      </c>
      <c r="U1544" s="32">
        <v>1</v>
      </c>
      <c r="V1544">
        <f t="shared" si="0"/>
        <v>2005</v>
      </c>
      <c r="W1544">
        <f t="shared" si="1"/>
        <v>5</v>
      </c>
      <c r="X1544">
        <f t="shared" si="2"/>
        <v>5</v>
      </c>
      <c r="AJ1544" s="13"/>
      <c r="AK1544" s="14"/>
      <c r="AP1544" s="13"/>
      <c r="AQ1544" s="14"/>
      <c r="AT1544" t="e">
        <f>VLOOKUP(A1544,'Repeat TJ List'!A:A,1,FALSE)</f>
        <v>#N/A</v>
      </c>
    </row>
    <row r="1545" spans="1:46" ht="13">
      <c r="A1545" s="7" t="s">
        <v>2883</v>
      </c>
      <c r="B1545" s="78" t="str">
        <f t="shared" si="99"/>
        <v>Frank</v>
      </c>
      <c r="C1545" s="78" t="str">
        <f t="shared" si="100"/>
        <v>Francisco</v>
      </c>
      <c r="D1545" s="78" t="str">
        <f t="shared" si="101"/>
        <v>francfr</v>
      </c>
      <c r="E1545" s="8">
        <v>38471</v>
      </c>
      <c r="F1545" s="9" t="s">
        <v>211</v>
      </c>
      <c r="G1545" s="9" t="s">
        <v>36</v>
      </c>
      <c r="H1545" s="26" t="s">
        <v>37</v>
      </c>
      <c r="I1545" s="9" t="s">
        <v>38</v>
      </c>
      <c r="J1545" s="32" t="s">
        <v>108</v>
      </c>
      <c r="K1545" s="26"/>
      <c r="L1545" s="26"/>
      <c r="M1545" s="9">
        <v>25</v>
      </c>
      <c r="N1545" s="11">
        <v>38968</v>
      </c>
      <c r="O1545" s="32">
        <f t="shared" si="98"/>
        <v>16</v>
      </c>
      <c r="P1545" s="9">
        <v>407911</v>
      </c>
      <c r="Q1545" s="9">
        <v>1933</v>
      </c>
      <c r="S1545" s="9">
        <v>346</v>
      </c>
      <c r="T1545" s="40">
        <v>335</v>
      </c>
      <c r="U1545" s="32">
        <v>0</v>
      </c>
      <c r="V1545">
        <f t="shared" si="0"/>
        <v>2005</v>
      </c>
      <c r="W1545">
        <f t="shared" si="1"/>
        <v>4</v>
      </c>
      <c r="X1545">
        <f t="shared" si="2"/>
        <v>29</v>
      </c>
      <c r="Y1545" s="7"/>
      <c r="Z1545" s="7"/>
      <c r="AA1545" s="7"/>
      <c r="AB1545" s="7"/>
      <c r="AC1545" s="7"/>
      <c r="AD1545" s="7"/>
      <c r="AE1545" s="7"/>
      <c r="AF1545" s="7"/>
      <c r="AG1545" s="7"/>
      <c r="AH1545" s="7">
        <v>45</v>
      </c>
      <c r="AI1545" s="7">
        <v>0</v>
      </c>
      <c r="AJ1545" s="45">
        <v>51.332999999999998</v>
      </c>
      <c r="AK1545" s="46">
        <v>0.14799999999999999</v>
      </c>
      <c r="AL1545" s="7">
        <v>67</v>
      </c>
      <c r="AM1545" s="7">
        <v>77</v>
      </c>
      <c r="AN1545" s="7">
        <v>8</v>
      </c>
      <c r="AO1545" s="7">
        <v>0</v>
      </c>
      <c r="AP1545" s="45">
        <v>7.3330000000000002</v>
      </c>
      <c r="AQ1545" s="46">
        <v>0.125</v>
      </c>
      <c r="AR1545" s="7">
        <v>103</v>
      </c>
      <c r="AS1545" s="7">
        <v>127</v>
      </c>
      <c r="AT1545" t="e">
        <f>VLOOKUP(A1545,'Repeat TJ List'!A:A,1,FALSE)</f>
        <v>#N/A</v>
      </c>
    </row>
    <row r="1546" spans="1:46" ht="13">
      <c r="A1546" s="7" t="s">
        <v>2884</v>
      </c>
      <c r="B1546" s="78" t="str">
        <f t="shared" si="99"/>
        <v>Kris</v>
      </c>
      <c r="C1546" s="78" t="str">
        <f t="shared" si="100"/>
        <v>Johnson</v>
      </c>
      <c r="D1546" s="78" t="str">
        <f t="shared" si="101"/>
        <v>johnskr</v>
      </c>
      <c r="E1546" s="8">
        <v>38443</v>
      </c>
      <c r="F1546" s="9" t="s">
        <v>67</v>
      </c>
      <c r="G1546" s="9" t="s">
        <v>63</v>
      </c>
      <c r="H1546" s="26" t="s">
        <v>37</v>
      </c>
      <c r="I1546" s="9" t="s">
        <v>53</v>
      </c>
      <c r="J1546" s="26" t="s">
        <v>39</v>
      </c>
      <c r="K1546" s="9" t="s">
        <v>553</v>
      </c>
      <c r="L1546" s="9" t="s">
        <v>208</v>
      </c>
      <c r="M1546" s="9">
        <v>20</v>
      </c>
      <c r="N1546" s="11">
        <v>38892</v>
      </c>
      <c r="O1546" s="32">
        <f t="shared" si="98"/>
        <v>15</v>
      </c>
      <c r="P1546" s="9">
        <v>453241</v>
      </c>
      <c r="Q1546" s="9">
        <v>886</v>
      </c>
      <c r="S1546" s="9">
        <v>7</v>
      </c>
      <c r="T1546" s="12">
        <v>23.667000000000002</v>
      </c>
      <c r="U1546" s="9">
        <v>0</v>
      </c>
      <c r="V1546">
        <f t="shared" si="0"/>
        <v>2005</v>
      </c>
      <c r="W1546">
        <f t="shared" si="1"/>
        <v>4</v>
      </c>
      <c r="X1546">
        <f t="shared" si="2"/>
        <v>1</v>
      </c>
      <c r="AJ1546" s="13"/>
      <c r="AK1546" s="14"/>
      <c r="AP1546" s="13"/>
      <c r="AQ1546" s="14"/>
      <c r="AT1546" t="e">
        <f>VLOOKUP(A1546,'Repeat TJ List'!A:A,1,FALSE)</f>
        <v>#N/A</v>
      </c>
    </row>
    <row r="1547" spans="1:46" ht="13">
      <c r="A1547" s="7" t="s">
        <v>2885</v>
      </c>
      <c r="B1547" s="78" t="str">
        <f t="shared" si="99"/>
        <v>Tony</v>
      </c>
      <c r="C1547" s="78" t="str">
        <f t="shared" si="100"/>
        <v>Alvarez</v>
      </c>
      <c r="D1547" s="78" t="str">
        <f t="shared" si="101"/>
        <v>alvarto</v>
      </c>
      <c r="E1547" s="8">
        <v>38443</v>
      </c>
      <c r="F1547" s="9" t="s">
        <v>62</v>
      </c>
      <c r="G1547" s="9" t="s">
        <v>95</v>
      </c>
      <c r="H1547" s="32" t="s">
        <v>131</v>
      </c>
      <c r="I1547" s="9" t="s">
        <v>38</v>
      </c>
      <c r="J1547" s="9" t="s">
        <v>150</v>
      </c>
      <c r="K1547" s="26"/>
      <c r="L1547" s="26"/>
      <c r="M1547" s="9">
        <v>26</v>
      </c>
      <c r="N1547" s="11">
        <v>38900</v>
      </c>
      <c r="O1547" s="32">
        <f t="shared" si="98"/>
        <v>15</v>
      </c>
      <c r="P1547" s="9">
        <v>407887</v>
      </c>
      <c r="Q1547" s="9">
        <v>1587</v>
      </c>
      <c r="S1547" s="9">
        <v>0</v>
      </c>
      <c r="T1547" s="12">
        <v>0</v>
      </c>
      <c r="U1547" s="32">
        <v>0</v>
      </c>
      <c r="V1547">
        <f t="shared" si="0"/>
        <v>2005</v>
      </c>
      <c r="W1547">
        <f t="shared" si="1"/>
        <v>4</v>
      </c>
      <c r="X1547">
        <f t="shared" si="2"/>
        <v>1</v>
      </c>
      <c r="AJ1547" s="13"/>
      <c r="AK1547" s="14"/>
      <c r="AP1547" s="13"/>
      <c r="AQ1547" s="14"/>
      <c r="AT1547" t="e">
        <f>VLOOKUP(A1547,'Repeat TJ List'!A:A,1,FALSE)</f>
        <v>#N/A</v>
      </c>
    </row>
    <row r="1548" spans="1:46" ht="13">
      <c r="A1548" s="7" t="s">
        <v>2886</v>
      </c>
      <c r="B1548" s="78" t="str">
        <f t="shared" si="99"/>
        <v>Francis</v>
      </c>
      <c r="C1548" s="78" t="str">
        <f t="shared" si="100"/>
        <v>Beltran</v>
      </c>
      <c r="D1548" s="78" t="str">
        <f t="shared" si="101"/>
        <v>beltrfr</v>
      </c>
      <c r="E1548" s="8">
        <v>38422</v>
      </c>
      <c r="F1548" s="9" t="s">
        <v>317</v>
      </c>
      <c r="G1548" s="9" t="s">
        <v>36</v>
      </c>
      <c r="H1548" s="26" t="s">
        <v>37</v>
      </c>
      <c r="I1548" s="9" t="s">
        <v>38</v>
      </c>
      <c r="J1548" s="32" t="s">
        <v>108</v>
      </c>
      <c r="K1548" s="26"/>
      <c r="L1548" s="26"/>
      <c r="M1548" s="9">
        <v>25</v>
      </c>
      <c r="N1548" s="11">
        <v>39543</v>
      </c>
      <c r="O1548" s="32">
        <f t="shared" si="98"/>
        <v>37</v>
      </c>
      <c r="P1548" s="9">
        <v>407779</v>
      </c>
      <c r="Q1548" s="9">
        <v>1530</v>
      </c>
      <c r="R1548" s="7" t="s">
        <v>139</v>
      </c>
      <c r="S1548" s="9">
        <v>11</v>
      </c>
      <c r="T1548" s="40">
        <v>13</v>
      </c>
      <c r="U1548" s="32">
        <v>0</v>
      </c>
      <c r="V1548">
        <f t="shared" si="0"/>
        <v>2005</v>
      </c>
      <c r="W1548">
        <f t="shared" si="1"/>
        <v>3</v>
      </c>
      <c r="X1548">
        <f t="shared" si="2"/>
        <v>11</v>
      </c>
      <c r="Y1548" s="7"/>
      <c r="Z1548" s="7"/>
      <c r="AA1548" s="7"/>
      <c r="AB1548" s="7"/>
      <c r="AC1548" s="7"/>
      <c r="AD1548" s="7"/>
      <c r="AE1548" s="7"/>
      <c r="AF1548" s="7"/>
      <c r="AG1548" s="7"/>
      <c r="AH1548" s="7">
        <v>45</v>
      </c>
      <c r="AI1548" s="7">
        <v>0</v>
      </c>
      <c r="AJ1548" s="45">
        <v>49.332999999999998</v>
      </c>
      <c r="AK1548" s="46">
        <v>9.5000000000000001E-2</v>
      </c>
      <c r="AL1548" s="7">
        <v>125</v>
      </c>
      <c r="AM1548" s="7">
        <v>129</v>
      </c>
      <c r="AN1548" s="7">
        <v>11</v>
      </c>
      <c r="AO1548" s="7">
        <v>0</v>
      </c>
      <c r="AP1548" s="45">
        <v>13</v>
      </c>
      <c r="AQ1548" s="46">
        <v>5.3999999999999999E-2</v>
      </c>
      <c r="AR1548" s="7">
        <v>110</v>
      </c>
      <c r="AS1548" s="7">
        <v>142</v>
      </c>
      <c r="AT1548" t="e">
        <f>VLOOKUP(A1548,'Repeat TJ List'!A:A,1,FALSE)</f>
        <v>#N/A</v>
      </c>
    </row>
    <row r="1549" spans="1:46" ht="13">
      <c r="A1549" s="7" t="s">
        <v>2887</v>
      </c>
      <c r="B1549" s="78" t="str">
        <f t="shared" si="99"/>
        <v>Rocco</v>
      </c>
      <c r="C1549" s="78" t="str">
        <f t="shared" si="100"/>
        <v>Baldelli</v>
      </c>
      <c r="D1549" s="78" t="str">
        <f t="shared" si="101"/>
        <v>baldero</v>
      </c>
      <c r="E1549" s="8">
        <v>38353</v>
      </c>
      <c r="F1549" s="9" t="s">
        <v>257</v>
      </c>
      <c r="G1549" s="9" t="s">
        <v>36</v>
      </c>
      <c r="H1549" s="32" t="s">
        <v>131</v>
      </c>
      <c r="I1549" s="9" t="s">
        <v>38</v>
      </c>
      <c r="J1549" s="26" t="s">
        <v>39</v>
      </c>
      <c r="K1549" s="9" t="s">
        <v>368</v>
      </c>
      <c r="L1549" s="9"/>
      <c r="M1549" s="9">
        <v>23</v>
      </c>
      <c r="N1549" s="11">
        <v>38875</v>
      </c>
      <c r="O1549" s="32">
        <f t="shared" si="98"/>
        <v>17</v>
      </c>
      <c r="P1549" s="9">
        <v>408306</v>
      </c>
      <c r="Q1549" s="9">
        <v>1656</v>
      </c>
      <c r="R1549" s="7" t="s">
        <v>139</v>
      </c>
      <c r="S1549" s="9">
        <v>227</v>
      </c>
      <c r="T1549" s="40">
        <v>816</v>
      </c>
      <c r="U1549" s="32">
        <v>0</v>
      </c>
      <c r="V1549">
        <f t="shared" si="0"/>
        <v>2005</v>
      </c>
      <c r="W1549">
        <f t="shared" si="1"/>
        <v>1</v>
      </c>
      <c r="X1549">
        <f t="shared" si="2"/>
        <v>1</v>
      </c>
      <c r="AJ1549" s="13"/>
      <c r="AK1549" s="14"/>
      <c r="AP1549" s="13"/>
      <c r="AQ1549" s="14"/>
      <c r="AT1549" t="e">
        <f>VLOOKUP(A1549,'Repeat TJ List'!A:A,1,FALSE)</f>
        <v>#N/A</v>
      </c>
    </row>
    <row r="1550" spans="1:46" ht="13">
      <c r="A1550" s="7" t="s">
        <v>1635</v>
      </c>
      <c r="B1550" s="78" t="str">
        <f t="shared" si="99"/>
        <v>Jonny</v>
      </c>
      <c r="C1550" s="78" t="str">
        <f t="shared" si="100"/>
        <v>Venters</v>
      </c>
      <c r="D1550" s="78" t="str">
        <f t="shared" si="101"/>
        <v>ventejo</v>
      </c>
      <c r="E1550" s="8">
        <v>38353</v>
      </c>
      <c r="F1550" s="9" t="s">
        <v>340</v>
      </c>
      <c r="G1550" s="9" t="s">
        <v>115</v>
      </c>
      <c r="H1550" s="26" t="s">
        <v>37</v>
      </c>
      <c r="I1550" s="9" t="s">
        <v>53</v>
      </c>
      <c r="J1550" s="26" t="s">
        <v>39</v>
      </c>
      <c r="K1550" s="9" t="s">
        <v>58</v>
      </c>
      <c r="L1550" s="9" t="s">
        <v>1636</v>
      </c>
      <c r="M1550" s="9">
        <v>20</v>
      </c>
      <c r="N1550" s="11">
        <v>39195</v>
      </c>
      <c r="O1550" s="32">
        <f t="shared" si="98"/>
        <v>28</v>
      </c>
      <c r="P1550" s="9">
        <v>458924</v>
      </c>
      <c r="Q1550" s="9">
        <v>7175</v>
      </c>
      <c r="R1550" s="7" t="s">
        <v>139</v>
      </c>
      <c r="S1550" s="9">
        <v>230</v>
      </c>
      <c r="T1550" s="12">
        <v>229.667</v>
      </c>
      <c r="U1550" s="32">
        <v>0</v>
      </c>
      <c r="V1550">
        <f t="shared" si="0"/>
        <v>2005</v>
      </c>
      <c r="W1550">
        <f t="shared" si="1"/>
        <v>1</v>
      </c>
      <c r="X1550">
        <f t="shared" si="2"/>
        <v>1</v>
      </c>
      <c r="AC1550" s="15"/>
      <c r="AJ1550" s="13"/>
      <c r="AK1550" s="14"/>
      <c r="AP1550" s="13"/>
      <c r="AQ1550" s="14"/>
      <c r="AT1550" t="str">
        <f>VLOOKUP(A1550,'Repeat TJ List'!A:A,1,FALSE)</f>
        <v>Jonny Venters</v>
      </c>
    </row>
    <row r="1551" spans="1:46" ht="13">
      <c r="A1551" s="7" t="s">
        <v>2888</v>
      </c>
      <c r="B1551" s="78" t="str">
        <f t="shared" si="99"/>
        <v>Jason</v>
      </c>
      <c r="C1551" s="78" t="str">
        <f t="shared" si="100"/>
        <v>Berken</v>
      </c>
      <c r="D1551" s="78" t="str">
        <f t="shared" si="101"/>
        <v>berkeja</v>
      </c>
      <c r="E1551" s="8">
        <v>38353</v>
      </c>
      <c r="F1551" s="9" t="s">
        <v>52</v>
      </c>
      <c r="G1551" s="9" t="s">
        <v>63</v>
      </c>
      <c r="H1551" s="26" t="s">
        <v>37</v>
      </c>
      <c r="I1551" s="9" t="s">
        <v>38</v>
      </c>
      <c r="J1551" s="26" t="s">
        <v>39</v>
      </c>
      <c r="K1551" s="9" t="s">
        <v>429</v>
      </c>
      <c r="L1551" s="9" t="s">
        <v>341</v>
      </c>
      <c r="M1551" s="9">
        <v>21</v>
      </c>
      <c r="N1551" s="11">
        <v>38911</v>
      </c>
      <c r="O1551" s="32">
        <f t="shared" si="98"/>
        <v>18</v>
      </c>
      <c r="P1551" s="9">
        <v>460072</v>
      </c>
      <c r="Q1551" s="9">
        <v>5673</v>
      </c>
      <c r="S1551" s="9">
        <v>110</v>
      </c>
      <c r="T1551" s="12">
        <v>248.667</v>
      </c>
      <c r="U1551" s="9">
        <v>0</v>
      </c>
      <c r="V1551">
        <f t="shared" si="0"/>
        <v>2005</v>
      </c>
      <c r="W1551">
        <f t="shared" si="1"/>
        <v>1</v>
      </c>
      <c r="X1551">
        <f t="shared" si="2"/>
        <v>1</v>
      </c>
      <c r="AJ1551" s="13"/>
      <c r="AK1551" s="14"/>
      <c r="AP1551" s="13"/>
      <c r="AQ1551" s="14"/>
      <c r="AT1551" t="e">
        <f>VLOOKUP(A1551,'Repeat TJ List'!A:A,1,FALSE)</f>
        <v>#N/A</v>
      </c>
    </row>
    <row r="1552" spans="1:46" ht="13">
      <c r="A1552" s="7" t="s">
        <v>2889</v>
      </c>
      <c r="B1552" s="78" t="str">
        <f t="shared" si="99"/>
        <v>Phil</v>
      </c>
      <c r="C1552" s="78" t="str">
        <f t="shared" si="100"/>
        <v>Seibel</v>
      </c>
      <c r="D1552" s="78" t="str">
        <f t="shared" si="101"/>
        <v>seibeph</v>
      </c>
      <c r="E1552" s="8">
        <v>38353</v>
      </c>
      <c r="F1552" s="9" t="s">
        <v>67</v>
      </c>
      <c r="G1552" s="9" t="s">
        <v>95</v>
      </c>
      <c r="H1552" s="26" t="s">
        <v>37</v>
      </c>
      <c r="I1552" s="9" t="s">
        <v>53</v>
      </c>
      <c r="J1552" s="26" t="s">
        <v>39</v>
      </c>
      <c r="K1552" s="9" t="s">
        <v>45</v>
      </c>
      <c r="L1552" s="9" t="s">
        <v>40</v>
      </c>
      <c r="M1552" s="9">
        <v>26</v>
      </c>
      <c r="N1552" s="11">
        <v>38883</v>
      </c>
      <c r="O1552" s="32">
        <f t="shared" si="98"/>
        <v>17</v>
      </c>
      <c r="P1552" s="9">
        <v>420672</v>
      </c>
      <c r="Q1552" s="9">
        <v>1905</v>
      </c>
      <c r="S1552" s="9">
        <v>0</v>
      </c>
      <c r="T1552" s="12">
        <v>0</v>
      </c>
      <c r="U1552" s="32">
        <v>0</v>
      </c>
      <c r="V1552">
        <f t="shared" si="0"/>
        <v>2005</v>
      </c>
      <c r="W1552">
        <f t="shared" si="1"/>
        <v>1</v>
      </c>
      <c r="X1552">
        <f t="shared" si="2"/>
        <v>1</v>
      </c>
      <c r="AJ1552" s="13"/>
      <c r="AK1552" s="14"/>
      <c r="AP1552" s="13"/>
      <c r="AQ1552" s="14"/>
      <c r="AT1552" t="e">
        <f>VLOOKUP(A1552,'Repeat TJ List'!A:A,1,FALSE)</f>
        <v>#N/A</v>
      </c>
    </row>
    <row r="1553" spans="1:46" ht="13">
      <c r="A1553" s="7" t="s">
        <v>2890</v>
      </c>
      <c r="B1553" s="78" t="str">
        <f t="shared" si="99"/>
        <v>Miguel</v>
      </c>
      <c r="C1553" s="78" t="str">
        <f t="shared" si="100"/>
        <v>Socolovich</v>
      </c>
      <c r="D1553" s="78" t="str">
        <f t="shared" si="101"/>
        <v>socolmi</v>
      </c>
      <c r="E1553" s="8">
        <v>38353</v>
      </c>
      <c r="F1553" s="9" t="s">
        <v>67</v>
      </c>
      <c r="G1553" s="9" t="s">
        <v>158</v>
      </c>
      <c r="H1553" s="9" t="s">
        <v>37</v>
      </c>
      <c r="I1553" s="9" t="s">
        <v>38</v>
      </c>
      <c r="J1553" s="9" t="s">
        <v>150</v>
      </c>
      <c r="K1553" s="9"/>
      <c r="L1553" s="9"/>
      <c r="M1553" s="9">
        <v>18</v>
      </c>
      <c r="N1553" s="11">
        <v>38889</v>
      </c>
      <c r="O1553" s="32">
        <f t="shared" si="98"/>
        <v>18</v>
      </c>
      <c r="P1553" s="9">
        <v>462515</v>
      </c>
      <c r="Q1553" s="9">
        <v>6697</v>
      </c>
      <c r="S1553" s="9">
        <v>70</v>
      </c>
      <c r="T1553" s="12">
        <v>82.667000000000002</v>
      </c>
      <c r="U1553" s="32">
        <v>1</v>
      </c>
      <c r="V1553">
        <f t="shared" si="0"/>
        <v>2005</v>
      </c>
      <c r="W1553">
        <f t="shared" si="1"/>
        <v>1</v>
      </c>
      <c r="X1553">
        <f t="shared" si="2"/>
        <v>1</v>
      </c>
      <c r="AJ1553" s="13"/>
      <c r="AK1553" s="14"/>
      <c r="AP1553" s="13"/>
      <c r="AQ1553" s="14"/>
      <c r="AT1553" t="e">
        <f>VLOOKUP(A1553,'Repeat TJ List'!A:A,1,FALSE)</f>
        <v>#N/A</v>
      </c>
    </row>
    <row r="1554" spans="1:46" ht="13">
      <c r="A1554" s="7" t="s">
        <v>2891</v>
      </c>
      <c r="B1554" s="78" t="str">
        <f t="shared" si="99"/>
        <v>Al</v>
      </c>
      <c r="C1554" s="78" t="str">
        <f t="shared" si="100"/>
        <v>Alburquerque</v>
      </c>
      <c r="D1554" s="78" t="str">
        <f t="shared" si="101"/>
        <v>albural</v>
      </c>
      <c r="E1554" s="8">
        <v>38353</v>
      </c>
      <c r="F1554" s="9" t="s">
        <v>164</v>
      </c>
      <c r="G1554" s="9" t="s">
        <v>158</v>
      </c>
      <c r="H1554" s="26" t="s">
        <v>37</v>
      </c>
      <c r="I1554" s="9" t="s">
        <v>38</v>
      </c>
      <c r="J1554" s="32" t="s">
        <v>108</v>
      </c>
      <c r="K1554" s="26"/>
      <c r="L1554" s="26"/>
      <c r="M1554" s="9">
        <v>19</v>
      </c>
      <c r="N1554" s="11">
        <v>38891</v>
      </c>
      <c r="O1554" s="32">
        <f t="shared" si="98"/>
        <v>18</v>
      </c>
      <c r="P1554" s="9">
        <v>456379</v>
      </c>
      <c r="Q1554" s="9">
        <v>6324</v>
      </c>
      <c r="S1554" s="9">
        <v>264</v>
      </c>
      <c r="T1554" s="12">
        <v>245</v>
      </c>
      <c r="U1554" s="32">
        <v>1</v>
      </c>
      <c r="V1554">
        <f t="shared" si="0"/>
        <v>2005</v>
      </c>
      <c r="W1554">
        <f t="shared" si="1"/>
        <v>1</v>
      </c>
      <c r="X1554">
        <f t="shared" si="2"/>
        <v>1</v>
      </c>
      <c r="AJ1554" s="13"/>
      <c r="AK1554" s="14"/>
      <c r="AP1554" s="13"/>
      <c r="AQ1554" s="14"/>
      <c r="AT1554" t="e">
        <f>VLOOKUP(A1554,'Repeat TJ List'!A:A,1,FALSE)</f>
        <v>#N/A</v>
      </c>
    </row>
    <row r="1555" spans="1:46" ht="13">
      <c r="A1555" s="7" t="s">
        <v>2892</v>
      </c>
      <c r="B1555" s="78" t="str">
        <f t="shared" si="99"/>
        <v>Rocky</v>
      </c>
      <c r="C1555" s="78" t="str">
        <f t="shared" si="100"/>
        <v>Cherry</v>
      </c>
      <c r="D1555" s="78" t="str">
        <f t="shared" si="101"/>
        <v>cherrro</v>
      </c>
      <c r="E1555" s="8">
        <v>38353</v>
      </c>
      <c r="F1555" s="9" t="s">
        <v>164</v>
      </c>
      <c r="G1555" s="9" t="s">
        <v>84</v>
      </c>
      <c r="H1555" s="26" t="s">
        <v>37</v>
      </c>
      <c r="I1555" s="9" t="s">
        <v>38</v>
      </c>
      <c r="J1555" s="26" t="s">
        <v>39</v>
      </c>
      <c r="K1555" s="9" t="s">
        <v>40</v>
      </c>
      <c r="L1555" s="9" t="s">
        <v>2893</v>
      </c>
      <c r="M1555" s="9">
        <v>25</v>
      </c>
      <c r="N1555" s="11">
        <v>38813</v>
      </c>
      <c r="O1555" s="32">
        <f t="shared" si="98"/>
        <v>15</v>
      </c>
      <c r="P1555" s="9">
        <v>457122</v>
      </c>
      <c r="Q1555" s="9">
        <v>5188</v>
      </c>
      <c r="S1555" s="9">
        <v>40</v>
      </c>
      <c r="T1555" s="12">
        <v>48.332999999999998</v>
      </c>
      <c r="U1555" s="32">
        <v>0</v>
      </c>
      <c r="V1555">
        <f t="shared" si="0"/>
        <v>2005</v>
      </c>
      <c r="W1555">
        <f t="shared" si="1"/>
        <v>1</v>
      </c>
      <c r="X1555">
        <f t="shared" si="2"/>
        <v>1</v>
      </c>
      <c r="AJ1555" s="13"/>
      <c r="AK1555" s="14"/>
      <c r="AP1555" s="13"/>
      <c r="AQ1555" s="14"/>
      <c r="AT1555" t="e">
        <f>VLOOKUP(A1555,'Repeat TJ List'!A:A,1,FALSE)</f>
        <v>#N/A</v>
      </c>
    </row>
    <row r="1556" spans="1:46" ht="13">
      <c r="A1556" s="7" t="s">
        <v>2118</v>
      </c>
      <c r="B1556" s="78" t="str">
        <f t="shared" si="99"/>
        <v>Chang-Yong</v>
      </c>
      <c r="C1556" s="78" t="str">
        <f t="shared" si="100"/>
        <v>Lim</v>
      </c>
      <c r="D1556" s="78" t="str">
        <f t="shared" si="101"/>
        <v>limch</v>
      </c>
      <c r="E1556" s="8">
        <v>38353</v>
      </c>
      <c r="F1556" s="9" t="s">
        <v>164</v>
      </c>
      <c r="G1556" s="9" t="s">
        <v>128</v>
      </c>
      <c r="H1556" s="9" t="s">
        <v>37</v>
      </c>
      <c r="I1556" s="9" t="s">
        <v>38</v>
      </c>
      <c r="J1556" s="9" t="s">
        <v>964</v>
      </c>
      <c r="K1556" s="9"/>
      <c r="L1556" s="9"/>
      <c r="M1556" s="9">
        <v>29</v>
      </c>
      <c r="N1556" s="11">
        <v>41449</v>
      </c>
      <c r="O1556" s="32">
        <f t="shared" si="98"/>
        <v>102</v>
      </c>
      <c r="P1556" s="9">
        <v>547939</v>
      </c>
      <c r="Q1556" s="9">
        <v>14445</v>
      </c>
      <c r="S1556" s="9">
        <v>0</v>
      </c>
      <c r="T1556" s="12">
        <v>0</v>
      </c>
      <c r="U1556" s="32">
        <v>0</v>
      </c>
      <c r="V1556">
        <f t="shared" si="0"/>
        <v>2005</v>
      </c>
      <c r="W1556">
        <f t="shared" si="1"/>
        <v>1</v>
      </c>
      <c r="X1556">
        <f t="shared" si="2"/>
        <v>1</v>
      </c>
      <c r="AJ1556" s="13"/>
      <c r="AK1556" s="14"/>
      <c r="AP1556" s="13"/>
      <c r="AQ1556" s="14"/>
      <c r="AT1556" t="str">
        <f>VLOOKUP(A1556,'Repeat TJ List'!A:A,1,FALSE)</f>
        <v>Chang-Yong Lim</v>
      </c>
    </row>
    <row r="1557" spans="1:46" ht="13">
      <c r="A1557" s="7" t="s">
        <v>2894</v>
      </c>
      <c r="B1557" s="78" t="str">
        <f t="shared" si="99"/>
        <v>Trace</v>
      </c>
      <c r="C1557" s="78" t="str">
        <f t="shared" si="100"/>
        <v>Coquillette</v>
      </c>
      <c r="D1557" s="78" t="str">
        <f t="shared" si="101"/>
        <v>coquitr</v>
      </c>
      <c r="E1557" s="8">
        <v>38353</v>
      </c>
      <c r="F1557" s="9" t="s">
        <v>62</v>
      </c>
      <c r="G1557" s="9" t="s">
        <v>95</v>
      </c>
      <c r="H1557" s="32" t="s">
        <v>736</v>
      </c>
      <c r="I1557" s="9" t="s">
        <v>38</v>
      </c>
      <c r="J1557" s="26" t="s">
        <v>39</v>
      </c>
      <c r="K1557" s="9" t="s">
        <v>45</v>
      </c>
      <c r="L1557" s="9" t="s">
        <v>2506</v>
      </c>
      <c r="M1557" s="9">
        <v>21</v>
      </c>
      <c r="N1557" s="11"/>
      <c r="O1557" s="32" t="str">
        <f t="shared" si="98"/>
        <v/>
      </c>
      <c r="P1557" s="9">
        <v>150399</v>
      </c>
      <c r="Q1557" s="9">
        <v>1002606</v>
      </c>
      <c r="S1557" s="9">
        <v>0</v>
      </c>
      <c r="T1557" s="12">
        <v>0</v>
      </c>
      <c r="U1557" s="32">
        <v>0</v>
      </c>
      <c r="V1557">
        <f t="shared" si="0"/>
        <v>2005</v>
      </c>
      <c r="W1557">
        <f t="shared" si="1"/>
        <v>1</v>
      </c>
      <c r="X1557">
        <f t="shared" si="2"/>
        <v>1</v>
      </c>
      <c r="AJ1557" s="13"/>
      <c r="AK1557" s="14"/>
      <c r="AP1557" s="13"/>
      <c r="AQ1557" s="14"/>
      <c r="AT1557" t="e">
        <f>VLOOKUP(A1557,'Repeat TJ List'!A:A,1,FALSE)</f>
        <v>#N/A</v>
      </c>
    </row>
    <row r="1558" spans="1:46" ht="13">
      <c r="A1558" s="7" t="s">
        <v>2895</v>
      </c>
      <c r="B1558" s="78" t="str">
        <f t="shared" si="99"/>
        <v>Paul</v>
      </c>
      <c r="C1558" s="78" t="str">
        <f t="shared" si="100"/>
        <v>Janish</v>
      </c>
      <c r="D1558" s="78" t="str">
        <f t="shared" si="101"/>
        <v>janispa</v>
      </c>
      <c r="E1558" s="8">
        <v>38353</v>
      </c>
      <c r="F1558" s="9" t="s">
        <v>187</v>
      </c>
      <c r="G1558" s="9" t="s">
        <v>115</v>
      </c>
      <c r="H1558" s="32" t="s">
        <v>274</v>
      </c>
      <c r="I1558" s="9" t="s">
        <v>38</v>
      </c>
      <c r="J1558" s="26" t="s">
        <v>39</v>
      </c>
      <c r="K1558" s="9" t="s">
        <v>40</v>
      </c>
      <c r="L1558" s="9" t="s">
        <v>566</v>
      </c>
      <c r="M1558" s="9">
        <v>22</v>
      </c>
      <c r="N1558" s="11">
        <v>38813</v>
      </c>
      <c r="O1558" s="32">
        <f t="shared" si="98"/>
        <v>15</v>
      </c>
      <c r="P1558" s="9">
        <v>457926</v>
      </c>
      <c r="Q1558" s="9">
        <v>7412</v>
      </c>
      <c r="S1558" s="9">
        <v>473</v>
      </c>
      <c r="T1558" s="12">
        <v>1305</v>
      </c>
      <c r="U1558" s="32">
        <v>1</v>
      </c>
      <c r="V1558">
        <f t="shared" si="0"/>
        <v>2005</v>
      </c>
      <c r="W1558">
        <f t="shared" si="1"/>
        <v>1</v>
      </c>
      <c r="X1558">
        <f t="shared" si="2"/>
        <v>1</v>
      </c>
      <c r="AJ1558" s="13"/>
      <c r="AK1558" s="14"/>
      <c r="AP1558" s="13"/>
      <c r="AQ1558" s="14"/>
      <c r="AT1558" t="e">
        <f>VLOOKUP(A1558,'Repeat TJ List'!A:A,1,FALSE)</f>
        <v>#N/A</v>
      </c>
    </row>
    <row r="1559" spans="1:46" ht="13">
      <c r="A1559" s="7" t="s">
        <v>2896</v>
      </c>
      <c r="B1559" s="78" t="str">
        <f t="shared" si="99"/>
        <v>Craig</v>
      </c>
      <c r="C1559" s="78" t="str">
        <f t="shared" si="100"/>
        <v>Tatum</v>
      </c>
      <c r="D1559" s="78" t="str">
        <f t="shared" si="101"/>
        <v>tatumcr</v>
      </c>
      <c r="E1559" s="8">
        <v>38353</v>
      </c>
      <c r="F1559" s="9" t="s">
        <v>187</v>
      </c>
      <c r="G1559" s="9" t="s">
        <v>115</v>
      </c>
      <c r="H1559" s="32" t="s">
        <v>330</v>
      </c>
      <c r="I1559" s="9" t="s">
        <v>38</v>
      </c>
      <c r="J1559" s="26" t="s">
        <v>39</v>
      </c>
      <c r="K1559" s="9" t="s">
        <v>104</v>
      </c>
      <c r="L1559" s="9" t="s">
        <v>105</v>
      </c>
      <c r="M1559" s="9">
        <v>22</v>
      </c>
      <c r="N1559" s="11">
        <v>38813</v>
      </c>
      <c r="O1559" s="32">
        <f t="shared" si="98"/>
        <v>15</v>
      </c>
      <c r="P1559" s="9">
        <v>461874</v>
      </c>
      <c r="Q1559" s="9">
        <v>7468</v>
      </c>
      <c r="S1559" s="9">
        <v>100</v>
      </c>
      <c r="T1559" s="12">
        <v>299</v>
      </c>
      <c r="U1559" s="32">
        <v>0</v>
      </c>
      <c r="V1559">
        <f t="shared" si="0"/>
        <v>2005</v>
      </c>
      <c r="W1559">
        <f t="shared" si="1"/>
        <v>1</v>
      </c>
      <c r="X1559">
        <f t="shared" si="2"/>
        <v>1</v>
      </c>
      <c r="AJ1559" s="13"/>
      <c r="AK1559" s="14"/>
      <c r="AP1559" s="13"/>
      <c r="AQ1559" s="14"/>
      <c r="AT1559" t="e">
        <f>VLOOKUP(A1559,'Repeat TJ List'!A:A,1,FALSE)</f>
        <v>#N/A</v>
      </c>
    </row>
    <row r="1560" spans="1:46" ht="13">
      <c r="A1560" s="7" t="s">
        <v>2897</v>
      </c>
      <c r="B1560" s="78" t="str">
        <f t="shared" si="99"/>
        <v>Luke</v>
      </c>
      <c r="C1560" s="78" t="str">
        <f t="shared" si="100"/>
        <v>Putkonen</v>
      </c>
      <c r="D1560" s="78" t="str">
        <f t="shared" si="101"/>
        <v>putkolu</v>
      </c>
      <c r="E1560" s="8">
        <v>38353</v>
      </c>
      <c r="F1560" s="9" t="s">
        <v>87</v>
      </c>
      <c r="G1560" s="9" t="s">
        <v>158</v>
      </c>
      <c r="H1560" s="26" t="s">
        <v>37</v>
      </c>
      <c r="I1560" s="9" t="s">
        <v>38</v>
      </c>
      <c r="J1560" s="26" t="s">
        <v>39</v>
      </c>
      <c r="K1560" s="9" t="s">
        <v>203</v>
      </c>
      <c r="L1560" s="9" t="s">
        <v>152</v>
      </c>
      <c r="M1560" s="9">
        <v>19</v>
      </c>
      <c r="N1560" s="11">
        <v>39294</v>
      </c>
      <c r="O1560" s="32">
        <f t="shared" si="98"/>
        <v>31</v>
      </c>
      <c r="P1560" s="9">
        <v>446367</v>
      </c>
      <c r="Q1560" s="9">
        <v>6736</v>
      </c>
      <c r="R1560" s="7" t="s">
        <v>139</v>
      </c>
      <c r="S1560" s="9">
        <v>44</v>
      </c>
      <c r="T1560" s="12">
        <v>48.332999999999998</v>
      </c>
      <c r="U1560" s="9">
        <v>0</v>
      </c>
      <c r="V1560">
        <f t="shared" si="0"/>
        <v>2005</v>
      </c>
      <c r="W1560">
        <f t="shared" si="1"/>
        <v>1</v>
      </c>
      <c r="X1560">
        <f t="shared" si="2"/>
        <v>1</v>
      </c>
      <c r="AJ1560" s="13"/>
      <c r="AK1560" s="14"/>
      <c r="AP1560" s="13"/>
      <c r="AQ1560" s="14"/>
      <c r="AT1560" t="e">
        <f>VLOOKUP(A1560,'Repeat TJ List'!A:A,1,FALSE)</f>
        <v>#N/A</v>
      </c>
    </row>
    <row r="1561" spans="1:46" ht="13">
      <c r="A1561" s="7" t="s">
        <v>2898</v>
      </c>
      <c r="B1561" s="78" t="str">
        <f t="shared" si="99"/>
        <v>Randor</v>
      </c>
      <c r="C1561" s="78" t="str">
        <f t="shared" si="100"/>
        <v>Bierd</v>
      </c>
      <c r="D1561" s="78" t="str">
        <f t="shared" si="101"/>
        <v>bierdra</v>
      </c>
      <c r="E1561" s="8">
        <v>38353</v>
      </c>
      <c r="F1561" s="9" t="s">
        <v>87</v>
      </c>
      <c r="G1561" s="9" t="s">
        <v>84</v>
      </c>
      <c r="H1561" s="26" t="s">
        <v>37</v>
      </c>
      <c r="I1561" s="9" t="s">
        <v>38</v>
      </c>
      <c r="J1561" s="32" t="s">
        <v>108</v>
      </c>
      <c r="K1561" s="26"/>
      <c r="L1561" s="26"/>
      <c r="M1561" s="9">
        <v>21</v>
      </c>
      <c r="N1561" s="11">
        <v>39243</v>
      </c>
      <c r="O1561" s="32">
        <f t="shared" si="98"/>
        <v>29</v>
      </c>
      <c r="P1561" s="9">
        <v>457452</v>
      </c>
      <c r="Q1561" s="9">
        <v>5555</v>
      </c>
      <c r="S1561" s="9">
        <v>29</v>
      </c>
      <c r="T1561" s="12">
        <v>36.667000000000002</v>
      </c>
      <c r="U1561" s="32">
        <v>0</v>
      </c>
      <c r="V1561">
        <f t="shared" si="0"/>
        <v>2005</v>
      </c>
      <c r="W1561">
        <f t="shared" si="1"/>
        <v>1</v>
      </c>
      <c r="X1561">
        <f t="shared" si="2"/>
        <v>1</v>
      </c>
      <c r="AJ1561" s="13"/>
      <c r="AK1561" s="14"/>
      <c r="AP1561" s="13"/>
      <c r="AQ1561" s="14"/>
      <c r="AT1561" t="e">
        <f>VLOOKUP(A1561,'Repeat TJ List'!A:A,1,FALSE)</f>
        <v>#N/A</v>
      </c>
    </row>
    <row r="1562" spans="1:46" ht="13">
      <c r="A1562" s="7" t="s">
        <v>1954</v>
      </c>
      <c r="B1562" s="78" t="str">
        <f t="shared" si="99"/>
        <v>Shane</v>
      </c>
      <c r="C1562" s="78" t="str">
        <f t="shared" si="100"/>
        <v>Loux</v>
      </c>
      <c r="D1562" s="78" t="str">
        <f t="shared" si="101"/>
        <v>louxsh</v>
      </c>
      <c r="E1562" s="8">
        <v>38353</v>
      </c>
      <c r="F1562" s="9" t="s">
        <v>87</v>
      </c>
      <c r="G1562" s="9" t="s">
        <v>95</v>
      </c>
      <c r="H1562" s="26" t="s">
        <v>37</v>
      </c>
      <c r="I1562" s="9" t="s">
        <v>38</v>
      </c>
      <c r="J1562" s="26" t="s">
        <v>39</v>
      </c>
      <c r="K1562" s="9" t="s">
        <v>220</v>
      </c>
      <c r="L1562" s="9"/>
      <c r="M1562" s="9">
        <v>25</v>
      </c>
      <c r="N1562" s="11">
        <v>38851</v>
      </c>
      <c r="O1562" s="32">
        <f t="shared" si="98"/>
        <v>16</v>
      </c>
      <c r="P1562" s="9">
        <v>400076</v>
      </c>
      <c r="Q1562" s="9">
        <v>1613</v>
      </c>
      <c r="S1562" s="9">
        <v>44</v>
      </c>
      <c r="T1562" s="12">
        <v>99.667000000000002</v>
      </c>
      <c r="U1562" s="32">
        <v>0</v>
      </c>
      <c r="V1562">
        <f t="shared" si="0"/>
        <v>2005</v>
      </c>
      <c r="W1562">
        <f t="shared" si="1"/>
        <v>1</v>
      </c>
      <c r="X1562">
        <f t="shared" si="2"/>
        <v>1</v>
      </c>
      <c r="AJ1562" s="13"/>
      <c r="AK1562" s="14"/>
      <c r="AP1562" s="13"/>
      <c r="AQ1562" s="14"/>
      <c r="AT1562" t="str">
        <f>VLOOKUP(A1562,'Repeat TJ List'!A:A,1,FALSE)</f>
        <v>Shane Loux</v>
      </c>
    </row>
    <row r="1563" spans="1:46" ht="13">
      <c r="A1563" s="7" t="s">
        <v>2899</v>
      </c>
      <c r="B1563" s="78" t="str">
        <f t="shared" si="99"/>
        <v>Michael</v>
      </c>
      <c r="C1563" s="78" t="str">
        <f t="shared" si="100"/>
        <v>Hacker</v>
      </c>
      <c r="D1563" s="78" t="str">
        <f t="shared" si="101"/>
        <v>hackemi</v>
      </c>
      <c r="E1563" s="8">
        <v>38353</v>
      </c>
      <c r="F1563" s="9" t="s">
        <v>121</v>
      </c>
      <c r="G1563" s="9" t="s">
        <v>63</v>
      </c>
      <c r="H1563" s="9" t="s">
        <v>37</v>
      </c>
      <c r="I1563" s="9" t="s">
        <v>53</v>
      </c>
      <c r="J1563" s="9" t="s">
        <v>39</v>
      </c>
      <c r="K1563" s="9" t="s">
        <v>45</v>
      </c>
      <c r="L1563" s="9" t="s">
        <v>1797</v>
      </c>
      <c r="M1563" s="9">
        <v>19</v>
      </c>
      <c r="N1563" s="11">
        <v>39619</v>
      </c>
      <c r="O1563" s="32">
        <f t="shared" ref="O1563:O1626" si="102">IF(N1563&gt;0,ROUND(((N1563-E1563)/365)*12,0),"")</f>
        <v>42</v>
      </c>
      <c r="P1563" s="9">
        <v>488929</v>
      </c>
      <c r="Q1563" s="9" t="s">
        <v>2900</v>
      </c>
      <c r="R1563" s="7" t="s">
        <v>2078</v>
      </c>
      <c r="S1563" s="9">
        <v>0</v>
      </c>
      <c r="T1563" s="12">
        <v>0</v>
      </c>
      <c r="U1563" s="32">
        <v>0</v>
      </c>
      <c r="V1563">
        <f t="shared" si="0"/>
        <v>2005</v>
      </c>
      <c r="W1563">
        <f t="shared" si="1"/>
        <v>1</v>
      </c>
      <c r="X1563">
        <f t="shared" si="2"/>
        <v>1</v>
      </c>
      <c r="AJ1563" s="13"/>
      <c r="AK1563" s="14"/>
      <c r="AP1563" s="13"/>
      <c r="AQ1563" s="14"/>
      <c r="AT1563" t="e">
        <f>VLOOKUP(A1563,'Repeat TJ List'!A:A,1,FALSE)</f>
        <v>#N/A</v>
      </c>
    </row>
    <row r="1564" spans="1:46" ht="13">
      <c r="A1564" s="7" t="s">
        <v>2901</v>
      </c>
      <c r="B1564" s="78" t="str">
        <f t="shared" si="99"/>
        <v>Ryan</v>
      </c>
      <c r="C1564" s="78" t="str">
        <f t="shared" si="100"/>
        <v>Ketchner</v>
      </c>
      <c r="D1564" s="78" t="str">
        <f t="shared" si="101"/>
        <v>ketchry</v>
      </c>
      <c r="E1564" s="8">
        <v>38353</v>
      </c>
      <c r="F1564" s="9" t="s">
        <v>306</v>
      </c>
      <c r="G1564" s="9" t="s">
        <v>95</v>
      </c>
      <c r="H1564" s="26" t="s">
        <v>37</v>
      </c>
      <c r="I1564" s="9" t="s">
        <v>53</v>
      </c>
      <c r="J1564" s="26" t="s">
        <v>39</v>
      </c>
      <c r="K1564" s="9" t="s">
        <v>58</v>
      </c>
      <c r="L1564" s="9"/>
      <c r="M1564" s="9">
        <v>23</v>
      </c>
      <c r="N1564" s="11">
        <v>38957</v>
      </c>
      <c r="O1564" s="32">
        <f t="shared" si="102"/>
        <v>20</v>
      </c>
      <c r="P1564" s="9">
        <v>434702</v>
      </c>
      <c r="Q1564" s="9" t="s">
        <v>2902</v>
      </c>
      <c r="S1564" s="9">
        <v>0</v>
      </c>
      <c r="T1564" s="12">
        <v>0</v>
      </c>
      <c r="U1564" s="32">
        <v>0</v>
      </c>
      <c r="V1564">
        <f t="shared" si="0"/>
        <v>2005</v>
      </c>
      <c r="W1564">
        <f t="shared" si="1"/>
        <v>1</v>
      </c>
      <c r="X1564">
        <f t="shared" si="2"/>
        <v>1</v>
      </c>
      <c r="AJ1564" s="13"/>
      <c r="AK1564" s="14"/>
      <c r="AP1564" s="13"/>
      <c r="AQ1564" s="14"/>
      <c r="AT1564" t="e">
        <f>VLOOKUP(A1564,'Repeat TJ List'!A:A,1,FALSE)</f>
        <v>#N/A</v>
      </c>
    </row>
    <row r="1565" spans="1:46" ht="13">
      <c r="A1565" s="7" t="s">
        <v>2903</v>
      </c>
      <c r="B1565" s="78" t="str">
        <f t="shared" si="99"/>
        <v>Javy</v>
      </c>
      <c r="C1565" s="78" t="str">
        <f t="shared" si="100"/>
        <v>Guerra</v>
      </c>
      <c r="D1565" s="78" t="str">
        <f t="shared" si="101"/>
        <v>guerrja</v>
      </c>
      <c r="E1565" s="8">
        <v>38353</v>
      </c>
      <c r="F1565" s="9" t="s">
        <v>306</v>
      </c>
      <c r="G1565" s="9" t="s">
        <v>115</v>
      </c>
      <c r="H1565" s="9" t="s">
        <v>37</v>
      </c>
      <c r="I1565" s="9" t="s">
        <v>38</v>
      </c>
      <c r="J1565" s="9" t="s">
        <v>39</v>
      </c>
      <c r="K1565" s="9" t="s">
        <v>40</v>
      </c>
      <c r="L1565" s="26"/>
      <c r="M1565" s="9">
        <v>19</v>
      </c>
      <c r="N1565" s="11">
        <v>39083</v>
      </c>
      <c r="O1565" s="32">
        <f t="shared" si="102"/>
        <v>24</v>
      </c>
      <c r="P1565" s="9">
        <v>457915</v>
      </c>
      <c r="Q1565" s="9">
        <v>7407</v>
      </c>
      <c r="S1565" s="9">
        <v>169</v>
      </c>
      <c r="T1565" s="12">
        <v>177.667</v>
      </c>
      <c r="U1565" s="32">
        <v>1</v>
      </c>
      <c r="V1565">
        <f t="shared" si="0"/>
        <v>2005</v>
      </c>
      <c r="W1565">
        <f t="shared" si="1"/>
        <v>1</v>
      </c>
      <c r="X1565">
        <f t="shared" si="2"/>
        <v>1</v>
      </c>
      <c r="AJ1565" s="13"/>
      <c r="AK1565" s="14"/>
      <c r="AP1565" s="13"/>
      <c r="AQ1565" s="14"/>
      <c r="AT1565" t="e">
        <f>VLOOKUP(A1565,'Repeat TJ List'!A:A,1,FALSE)</f>
        <v>#N/A</v>
      </c>
    </row>
    <row r="1566" spans="1:46" ht="13">
      <c r="A1566" s="7" t="s">
        <v>2904</v>
      </c>
      <c r="B1566" s="78" t="str">
        <f t="shared" si="99"/>
        <v>Rick</v>
      </c>
      <c r="C1566" s="78" t="str">
        <f t="shared" si="100"/>
        <v>VandenHurk</v>
      </c>
      <c r="D1566" s="78" t="str">
        <f t="shared" si="101"/>
        <v>vanderi</v>
      </c>
      <c r="E1566" s="8">
        <v>38353</v>
      </c>
      <c r="F1566" s="9" t="s">
        <v>157</v>
      </c>
      <c r="G1566" s="9" t="s">
        <v>91</v>
      </c>
      <c r="H1566" s="26" t="s">
        <v>37</v>
      </c>
      <c r="I1566" s="9" t="s">
        <v>38</v>
      </c>
      <c r="J1566" s="32" t="s">
        <v>378</v>
      </c>
      <c r="K1566" s="26"/>
      <c r="L1566" s="26"/>
      <c r="M1566" s="9">
        <v>20</v>
      </c>
      <c r="N1566" s="11">
        <v>38947</v>
      </c>
      <c r="O1566" s="32">
        <f t="shared" si="102"/>
        <v>20</v>
      </c>
      <c r="P1566" s="9">
        <v>462995</v>
      </c>
      <c r="Q1566" s="9">
        <v>5099</v>
      </c>
      <c r="S1566" s="9">
        <v>50</v>
      </c>
      <c r="T1566" s="12">
        <v>183.667</v>
      </c>
      <c r="U1566" s="32">
        <v>0</v>
      </c>
      <c r="V1566">
        <f t="shared" si="0"/>
        <v>2005</v>
      </c>
      <c r="W1566">
        <f t="shared" si="1"/>
        <v>1</v>
      </c>
      <c r="X1566">
        <f t="shared" si="2"/>
        <v>1</v>
      </c>
      <c r="AJ1566" s="13"/>
      <c r="AK1566" s="14"/>
      <c r="AP1566" s="13"/>
      <c r="AQ1566" s="14"/>
      <c r="AT1566" t="e">
        <f>VLOOKUP(A1566,'Repeat TJ List'!A:A,1,FALSE)</f>
        <v>#N/A</v>
      </c>
    </row>
    <row r="1567" spans="1:46" ht="13">
      <c r="A1567" s="7" t="s">
        <v>2905</v>
      </c>
      <c r="B1567" s="78" t="str">
        <f t="shared" si="99"/>
        <v>Ronald</v>
      </c>
      <c r="C1567" s="78" t="str">
        <f t="shared" si="100"/>
        <v>Belisario</v>
      </c>
      <c r="D1567" s="78" t="str">
        <f t="shared" si="101"/>
        <v>belisro</v>
      </c>
      <c r="E1567" s="8">
        <v>38353</v>
      </c>
      <c r="F1567" s="9" t="s">
        <v>157</v>
      </c>
      <c r="G1567" s="9" t="s">
        <v>84</v>
      </c>
      <c r="H1567" s="26" t="s">
        <v>37</v>
      </c>
      <c r="I1567" s="9" t="s">
        <v>38</v>
      </c>
      <c r="J1567" s="32" t="s">
        <v>150</v>
      </c>
      <c r="K1567" s="26"/>
      <c r="L1567" s="26"/>
      <c r="M1567" s="9">
        <v>22</v>
      </c>
      <c r="N1567" s="11">
        <v>39083</v>
      </c>
      <c r="O1567" s="32">
        <f t="shared" si="102"/>
        <v>24</v>
      </c>
      <c r="P1567" s="9">
        <v>430613</v>
      </c>
      <c r="Q1567" s="9">
        <v>2203</v>
      </c>
      <c r="S1567" s="9">
        <v>341</v>
      </c>
      <c r="T1567" s="12">
        <v>339.33300000000003</v>
      </c>
      <c r="U1567" s="9">
        <v>0</v>
      </c>
      <c r="V1567">
        <f t="shared" si="0"/>
        <v>2005</v>
      </c>
      <c r="W1567">
        <f t="shared" si="1"/>
        <v>1</v>
      </c>
      <c r="X1567">
        <f t="shared" si="2"/>
        <v>1</v>
      </c>
      <c r="AJ1567" s="13"/>
      <c r="AK1567" s="14"/>
      <c r="AP1567" s="13"/>
      <c r="AQ1567" s="14"/>
      <c r="AT1567" t="e">
        <f>VLOOKUP(A1567,'Repeat TJ List'!A:A,1,FALSE)</f>
        <v>#N/A</v>
      </c>
    </row>
    <row r="1568" spans="1:46" ht="13">
      <c r="A1568" s="7" t="s">
        <v>2906</v>
      </c>
      <c r="B1568" s="78" t="str">
        <f t="shared" si="99"/>
        <v>Chris</v>
      </c>
      <c r="C1568" s="78" t="str">
        <f t="shared" si="100"/>
        <v>Saenz</v>
      </c>
      <c r="D1568" s="78" t="str">
        <f t="shared" si="101"/>
        <v>saenzch</v>
      </c>
      <c r="E1568" s="8">
        <v>38353</v>
      </c>
      <c r="F1568" s="9" t="s">
        <v>127</v>
      </c>
      <c r="G1568" s="9" t="s">
        <v>84</v>
      </c>
      <c r="H1568" s="26" t="s">
        <v>37</v>
      </c>
      <c r="I1568" s="9" t="s">
        <v>38</v>
      </c>
      <c r="J1568" s="26" t="s">
        <v>39</v>
      </c>
      <c r="K1568" s="9" t="s">
        <v>220</v>
      </c>
      <c r="L1568" s="9" t="s">
        <v>2408</v>
      </c>
      <c r="M1568" s="9">
        <v>23</v>
      </c>
      <c r="N1568" s="11">
        <v>39181</v>
      </c>
      <c r="O1568" s="32">
        <f t="shared" si="102"/>
        <v>27</v>
      </c>
      <c r="P1568" s="9">
        <v>430609</v>
      </c>
      <c r="Q1568" s="9">
        <v>1913</v>
      </c>
      <c r="S1568" s="9">
        <v>0</v>
      </c>
      <c r="T1568" s="12">
        <v>0</v>
      </c>
      <c r="U1568" s="32">
        <v>0</v>
      </c>
      <c r="V1568">
        <f t="shared" si="0"/>
        <v>2005</v>
      </c>
      <c r="W1568">
        <f t="shared" si="1"/>
        <v>1</v>
      </c>
      <c r="X1568">
        <f t="shared" si="2"/>
        <v>1</v>
      </c>
      <c r="AJ1568" s="13"/>
      <c r="AK1568" s="14"/>
      <c r="AP1568" s="13"/>
      <c r="AQ1568" s="14"/>
      <c r="AT1568" t="e">
        <f>VLOOKUP(A1568,'Repeat TJ List'!A:A,1,FALSE)</f>
        <v>#N/A</v>
      </c>
    </row>
    <row r="1569" spans="1:46" ht="13">
      <c r="A1569" s="7" t="s">
        <v>2907</v>
      </c>
      <c r="B1569" s="78" t="str">
        <f t="shared" si="99"/>
        <v>Frank</v>
      </c>
      <c r="C1569" s="78" t="str">
        <f t="shared" si="100"/>
        <v>Mata</v>
      </c>
      <c r="D1569" s="78" t="str">
        <f t="shared" si="101"/>
        <v>matafr</v>
      </c>
      <c r="E1569" s="8">
        <v>38353</v>
      </c>
      <c r="F1569" s="9" t="s">
        <v>73</v>
      </c>
      <c r="G1569" s="9" t="s">
        <v>128</v>
      </c>
      <c r="H1569" s="26" t="s">
        <v>37</v>
      </c>
      <c r="I1569" s="9" t="s">
        <v>38</v>
      </c>
      <c r="J1569" s="32" t="s">
        <v>150</v>
      </c>
      <c r="K1569" s="26"/>
      <c r="L1569" s="26"/>
      <c r="M1569" s="9">
        <v>21</v>
      </c>
      <c r="N1569" s="11">
        <v>38832</v>
      </c>
      <c r="O1569" s="32">
        <f t="shared" si="102"/>
        <v>16</v>
      </c>
      <c r="P1569" s="9">
        <v>469097</v>
      </c>
      <c r="Q1569" s="9">
        <v>4230</v>
      </c>
      <c r="S1569" s="9">
        <v>15</v>
      </c>
      <c r="T1569" s="12">
        <v>17.332999999999998</v>
      </c>
      <c r="U1569" s="32">
        <v>0</v>
      </c>
      <c r="V1569">
        <f t="shared" si="0"/>
        <v>2005</v>
      </c>
      <c r="W1569">
        <f t="shared" si="1"/>
        <v>1</v>
      </c>
      <c r="X1569">
        <f t="shared" si="2"/>
        <v>1</v>
      </c>
      <c r="AJ1569" s="13"/>
      <c r="AK1569" s="14"/>
      <c r="AP1569" s="13"/>
      <c r="AQ1569" s="14"/>
      <c r="AT1569" t="e">
        <f>VLOOKUP(A1569,'Repeat TJ List'!A:A,1,FALSE)</f>
        <v>#N/A</v>
      </c>
    </row>
    <row r="1570" spans="1:46" ht="13">
      <c r="A1570" s="7" t="s">
        <v>2908</v>
      </c>
      <c r="B1570" s="78" t="str">
        <f t="shared" si="99"/>
        <v>Harrison</v>
      </c>
      <c r="C1570" s="78" t="str">
        <f t="shared" si="100"/>
        <v>Bishop</v>
      </c>
      <c r="D1570" s="78" t="str">
        <f t="shared" si="101"/>
        <v>bishoha</v>
      </c>
      <c r="E1570" s="8">
        <v>38353</v>
      </c>
      <c r="F1570" s="9" t="s">
        <v>176</v>
      </c>
      <c r="G1570" s="9" t="s">
        <v>63</v>
      </c>
      <c r="H1570" s="26" t="s">
        <v>37</v>
      </c>
      <c r="I1570" s="9" t="s">
        <v>38</v>
      </c>
      <c r="J1570" s="26" t="s">
        <v>39</v>
      </c>
      <c r="K1570" s="9" t="s">
        <v>74</v>
      </c>
      <c r="L1570" s="9" t="s">
        <v>2909</v>
      </c>
      <c r="M1570" s="9">
        <v>20</v>
      </c>
      <c r="N1570" s="11">
        <v>39252</v>
      </c>
      <c r="O1570" s="32">
        <f t="shared" si="102"/>
        <v>30</v>
      </c>
      <c r="P1570" s="9">
        <v>488707</v>
      </c>
      <c r="Q1570" s="9" t="s">
        <v>2910</v>
      </c>
      <c r="S1570" s="9">
        <v>0</v>
      </c>
      <c r="T1570" s="12">
        <v>0</v>
      </c>
      <c r="U1570" s="32">
        <v>0</v>
      </c>
      <c r="V1570">
        <f t="shared" si="0"/>
        <v>2005</v>
      </c>
      <c r="W1570">
        <f t="shared" si="1"/>
        <v>1</v>
      </c>
      <c r="X1570">
        <f t="shared" si="2"/>
        <v>1</v>
      </c>
      <c r="AJ1570" s="13"/>
      <c r="AK1570" s="14"/>
      <c r="AP1570" s="13"/>
      <c r="AQ1570" s="14"/>
      <c r="AT1570" t="e">
        <f>VLOOKUP(A1570,'Repeat TJ List'!A:A,1,FALSE)</f>
        <v>#N/A</v>
      </c>
    </row>
    <row r="1571" spans="1:46" ht="13">
      <c r="A1571" s="7" t="s">
        <v>2911</v>
      </c>
      <c r="B1571" s="78" t="str">
        <f t="shared" si="99"/>
        <v>Nick</v>
      </c>
      <c r="C1571" s="78" t="str">
        <f t="shared" si="100"/>
        <v>DeBarr</v>
      </c>
      <c r="D1571" s="78" t="str">
        <f t="shared" si="101"/>
        <v>debarni</v>
      </c>
      <c r="E1571" s="8">
        <v>38353</v>
      </c>
      <c r="F1571" s="9" t="s">
        <v>257</v>
      </c>
      <c r="G1571" s="9" t="s">
        <v>91</v>
      </c>
      <c r="H1571" s="26" t="s">
        <v>37</v>
      </c>
      <c r="I1571" s="9" t="s">
        <v>38</v>
      </c>
      <c r="J1571" s="26" t="s">
        <v>39</v>
      </c>
      <c r="K1571" s="9" t="s">
        <v>45</v>
      </c>
      <c r="L1571" s="9" t="s">
        <v>2912</v>
      </c>
      <c r="M1571" s="9">
        <v>21</v>
      </c>
      <c r="N1571" s="11">
        <v>38818</v>
      </c>
      <c r="O1571" s="32">
        <f t="shared" si="102"/>
        <v>15</v>
      </c>
      <c r="P1571" s="9">
        <v>456138</v>
      </c>
      <c r="Q1571" s="9" t="s">
        <v>2913</v>
      </c>
      <c r="S1571" s="9">
        <v>0</v>
      </c>
      <c r="T1571" s="12">
        <v>0</v>
      </c>
      <c r="U1571" s="32">
        <v>0</v>
      </c>
      <c r="V1571">
        <f t="shared" si="0"/>
        <v>2005</v>
      </c>
      <c r="W1571">
        <f t="shared" si="1"/>
        <v>1</v>
      </c>
      <c r="X1571">
        <f t="shared" si="2"/>
        <v>1</v>
      </c>
      <c r="AJ1571" s="13"/>
      <c r="AK1571" s="14"/>
      <c r="AP1571" s="13"/>
      <c r="AQ1571" s="14"/>
      <c r="AT1571" t="e">
        <f>VLOOKUP(A1571,'Repeat TJ List'!A:A,1,FALSE)</f>
        <v>#N/A</v>
      </c>
    </row>
    <row r="1572" spans="1:46" ht="13">
      <c r="A1572" s="7" t="s">
        <v>2914</v>
      </c>
      <c r="B1572" s="78" t="str">
        <f t="shared" si="99"/>
        <v>Wade</v>
      </c>
      <c r="C1572" s="78" t="str">
        <f t="shared" si="100"/>
        <v>Townsend</v>
      </c>
      <c r="D1572" s="78" t="str">
        <f t="shared" si="101"/>
        <v>townswa</v>
      </c>
      <c r="E1572" s="8">
        <v>38353</v>
      </c>
      <c r="F1572" s="9" t="s">
        <v>257</v>
      </c>
      <c r="G1572" s="9" t="s">
        <v>165</v>
      </c>
      <c r="H1572" s="26" t="s">
        <v>37</v>
      </c>
      <c r="I1572" s="9" t="s">
        <v>38</v>
      </c>
      <c r="J1572" s="26" t="s">
        <v>39</v>
      </c>
      <c r="K1572" s="9" t="s">
        <v>40</v>
      </c>
      <c r="L1572" s="9" t="s">
        <v>566</v>
      </c>
      <c r="M1572" s="9">
        <v>22</v>
      </c>
      <c r="N1572" s="11">
        <v>39177</v>
      </c>
      <c r="O1572" s="32">
        <f t="shared" si="102"/>
        <v>27</v>
      </c>
      <c r="P1572" s="9">
        <v>450304</v>
      </c>
      <c r="Q1572" s="9" t="s">
        <v>2915</v>
      </c>
      <c r="S1572" s="9">
        <v>0</v>
      </c>
      <c r="T1572" s="12">
        <v>0</v>
      </c>
      <c r="U1572" s="32">
        <v>0</v>
      </c>
      <c r="V1572">
        <f t="shared" si="0"/>
        <v>2005</v>
      </c>
      <c r="W1572">
        <f t="shared" si="1"/>
        <v>1</v>
      </c>
      <c r="X1572">
        <f t="shared" si="2"/>
        <v>1</v>
      </c>
      <c r="AJ1572" s="13"/>
      <c r="AK1572" s="14"/>
      <c r="AP1572" s="13"/>
      <c r="AQ1572" s="14"/>
      <c r="AT1572" t="e">
        <f>VLOOKUP(A1572,'Repeat TJ List'!A:A,1,FALSE)</f>
        <v>#N/A</v>
      </c>
    </row>
    <row r="1573" spans="1:46" ht="13">
      <c r="A1573" s="7" t="s">
        <v>2916</v>
      </c>
      <c r="B1573" s="78" t="str">
        <f t="shared" si="99"/>
        <v>Craig</v>
      </c>
      <c r="C1573" s="78" t="str">
        <f t="shared" si="100"/>
        <v>Gentry</v>
      </c>
      <c r="D1573" s="78" t="str">
        <f t="shared" si="101"/>
        <v>gentrcr</v>
      </c>
      <c r="E1573" s="8">
        <v>38353</v>
      </c>
      <c r="F1573" s="9" t="s">
        <v>211</v>
      </c>
      <c r="G1573" s="9" t="s">
        <v>63</v>
      </c>
      <c r="H1573" s="32" t="s">
        <v>131</v>
      </c>
      <c r="I1573" s="9" t="s">
        <v>38</v>
      </c>
      <c r="J1573" s="26" t="s">
        <v>39</v>
      </c>
      <c r="K1573" s="9" t="s">
        <v>220</v>
      </c>
      <c r="L1573" s="9" t="s">
        <v>689</v>
      </c>
      <c r="M1573" s="9">
        <v>21</v>
      </c>
      <c r="N1573" s="11">
        <v>38887</v>
      </c>
      <c r="O1573" s="32">
        <f t="shared" si="102"/>
        <v>18</v>
      </c>
      <c r="P1573" s="9">
        <v>502226</v>
      </c>
      <c r="Q1573" s="9">
        <v>9571</v>
      </c>
      <c r="S1573" s="9">
        <v>533</v>
      </c>
      <c r="T1573" s="12">
        <v>1233</v>
      </c>
      <c r="U1573" s="32">
        <v>1</v>
      </c>
      <c r="V1573">
        <f t="shared" si="0"/>
        <v>2005</v>
      </c>
      <c r="W1573">
        <f t="shared" si="1"/>
        <v>1</v>
      </c>
      <c r="X1573">
        <f t="shared" si="2"/>
        <v>1</v>
      </c>
      <c r="AJ1573" s="13"/>
      <c r="AK1573" s="14"/>
      <c r="AP1573" s="13"/>
      <c r="AQ1573" s="14"/>
      <c r="AT1573" t="e">
        <f>VLOOKUP(A1573,'Repeat TJ List'!A:A,1,FALSE)</f>
        <v>#N/A</v>
      </c>
    </row>
    <row r="1574" spans="1:46" ht="13">
      <c r="A1574" s="7" t="s">
        <v>2917</v>
      </c>
      <c r="B1574" s="78" t="str">
        <f t="shared" si="99"/>
        <v>Derek</v>
      </c>
      <c r="C1574" s="78" t="str">
        <f t="shared" si="100"/>
        <v>Tate</v>
      </c>
      <c r="D1574" s="78" t="str">
        <f t="shared" si="101"/>
        <v>tatede</v>
      </c>
      <c r="E1574" s="8">
        <v>38353</v>
      </c>
      <c r="F1574" s="9" t="s">
        <v>114</v>
      </c>
      <c r="G1574" s="9" t="s">
        <v>91</v>
      </c>
      <c r="H1574" s="9" t="s">
        <v>37</v>
      </c>
      <c r="I1574" s="9" t="s">
        <v>53</v>
      </c>
      <c r="J1574" s="9" t="s">
        <v>39</v>
      </c>
      <c r="K1574" s="9" t="s">
        <v>74</v>
      </c>
      <c r="L1574" s="9" t="s">
        <v>2297</v>
      </c>
      <c r="M1574" s="9">
        <v>23</v>
      </c>
      <c r="N1574" s="11">
        <v>38718</v>
      </c>
      <c r="O1574" s="32">
        <f t="shared" si="102"/>
        <v>12</v>
      </c>
      <c r="P1574" s="9">
        <v>447838</v>
      </c>
      <c r="Q1574" s="9" t="s">
        <v>2918</v>
      </c>
      <c r="R1574" s="7"/>
      <c r="S1574" s="9">
        <v>0</v>
      </c>
      <c r="T1574" s="12">
        <v>0</v>
      </c>
      <c r="U1574" s="9">
        <v>0</v>
      </c>
      <c r="V1574">
        <f t="shared" si="0"/>
        <v>2005</v>
      </c>
      <c r="W1574">
        <f t="shared" si="1"/>
        <v>1</v>
      </c>
      <c r="X1574">
        <f t="shared" si="2"/>
        <v>1</v>
      </c>
      <c r="AJ1574" s="13"/>
      <c r="AK1574" s="14"/>
      <c r="AP1574" s="13"/>
      <c r="AQ1574" s="14"/>
      <c r="AT1574" t="e">
        <f>VLOOKUP(A1574,'Repeat TJ List'!A:A,1,FALSE)</f>
        <v>#N/A</v>
      </c>
    </row>
    <row r="1575" spans="1:46" ht="13">
      <c r="A1575" s="7" t="s">
        <v>2919</v>
      </c>
      <c r="B1575" s="78" t="str">
        <f t="shared" si="99"/>
        <v>Ray</v>
      </c>
      <c r="C1575" s="78" t="str">
        <f t="shared" si="100"/>
        <v>Olmedo</v>
      </c>
      <c r="D1575" s="78" t="str">
        <f t="shared" si="101"/>
        <v>olmedra</v>
      </c>
      <c r="E1575" s="8">
        <v>38300</v>
      </c>
      <c r="F1575" s="9" t="s">
        <v>187</v>
      </c>
      <c r="G1575" s="9" t="s">
        <v>36</v>
      </c>
      <c r="H1575" s="32" t="s">
        <v>274</v>
      </c>
      <c r="I1575" s="9" t="s">
        <v>38</v>
      </c>
      <c r="J1575" s="9" t="s">
        <v>150</v>
      </c>
      <c r="K1575" s="26"/>
      <c r="L1575" s="26"/>
      <c r="M1575" s="9">
        <v>23</v>
      </c>
      <c r="N1575" s="11">
        <v>38531</v>
      </c>
      <c r="O1575" s="32">
        <f t="shared" si="102"/>
        <v>8</v>
      </c>
      <c r="P1575" s="9">
        <v>408232</v>
      </c>
      <c r="Q1575" s="9">
        <v>1718</v>
      </c>
      <c r="R1575" s="7" t="s">
        <v>191</v>
      </c>
      <c r="S1575" s="9">
        <v>131</v>
      </c>
      <c r="T1575" s="40">
        <v>232</v>
      </c>
      <c r="U1575" s="32">
        <v>0</v>
      </c>
      <c r="V1575">
        <f t="shared" si="0"/>
        <v>2004</v>
      </c>
      <c r="W1575">
        <f t="shared" si="1"/>
        <v>11</v>
      </c>
      <c r="X1575">
        <f t="shared" si="2"/>
        <v>9</v>
      </c>
      <c r="AJ1575" s="13"/>
      <c r="AK1575" s="14"/>
      <c r="AP1575" s="13"/>
      <c r="AQ1575" s="14"/>
      <c r="AT1575" t="e">
        <f>VLOOKUP(A1575,'Repeat TJ List'!A:A,1,FALSE)</f>
        <v>#N/A</v>
      </c>
    </row>
    <row r="1576" spans="1:46" ht="13">
      <c r="A1576" s="7" t="s">
        <v>2920</v>
      </c>
      <c r="B1576" s="78" t="str">
        <f t="shared" si="99"/>
        <v>Scott</v>
      </c>
      <c r="C1576" s="78" t="str">
        <f t="shared" si="100"/>
        <v>Williamson</v>
      </c>
      <c r="D1576" s="78" t="str">
        <f t="shared" si="101"/>
        <v>willisc</v>
      </c>
      <c r="E1576" s="8">
        <v>38290</v>
      </c>
      <c r="F1576" s="9" t="s">
        <v>67</v>
      </c>
      <c r="G1576" s="9" t="s">
        <v>36</v>
      </c>
      <c r="H1576" s="26" t="s">
        <v>37</v>
      </c>
      <c r="I1576" s="9" t="s">
        <v>38</v>
      </c>
      <c r="J1576" s="26" t="s">
        <v>39</v>
      </c>
      <c r="K1576" s="9" t="s">
        <v>40</v>
      </c>
      <c r="L1576" s="9" t="s">
        <v>2921</v>
      </c>
      <c r="M1576" s="9">
        <v>28</v>
      </c>
      <c r="N1576" s="11">
        <v>38569</v>
      </c>
      <c r="O1576" s="32">
        <f t="shared" si="102"/>
        <v>9</v>
      </c>
      <c r="P1576" s="9">
        <v>150182</v>
      </c>
      <c r="Q1576" s="9">
        <v>361</v>
      </c>
      <c r="R1576" s="7" t="s">
        <v>191</v>
      </c>
      <c r="S1576" s="9">
        <v>75</v>
      </c>
      <c r="T1576" s="40">
        <v>68</v>
      </c>
      <c r="U1576" s="32">
        <v>0</v>
      </c>
      <c r="V1576">
        <f t="shared" si="0"/>
        <v>2004</v>
      </c>
      <c r="W1576">
        <f t="shared" si="1"/>
        <v>10</v>
      </c>
      <c r="X1576">
        <f t="shared" si="2"/>
        <v>30</v>
      </c>
      <c r="AJ1576" s="13"/>
      <c r="AK1576" s="14"/>
      <c r="AP1576" s="13"/>
      <c r="AQ1576" s="14"/>
      <c r="AT1576" t="str">
        <f>VLOOKUP(A1576,'Repeat TJ List'!A:A,1,FALSE)</f>
        <v>Scott Williamson</v>
      </c>
    </row>
    <row r="1577" spans="1:46" ht="13">
      <c r="A1577" s="7" t="s">
        <v>2922</v>
      </c>
      <c r="B1577" s="78" t="str">
        <f t="shared" si="99"/>
        <v>Jason</v>
      </c>
      <c r="C1577" s="78" t="str">
        <f t="shared" si="100"/>
        <v>Grimsley</v>
      </c>
      <c r="D1577" s="78" t="str">
        <f t="shared" si="101"/>
        <v>grimsja</v>
      </c>
      <c r="E1577" s="8">
        <v>38273</v>
      </c>
      <c r="F1577" s="9" t="s">
        <v>52</v>
      </c>
      <c r="G1577" s="9" t="s">
        <v>36</v>
      </c>
      <c r="H1577" s="26" t="s">
        <v>37</v>
      </c>
      <c r="I1577" s="9" t="s">
        <v>38</v>
      </c>
      <c r="J1577" s="26" t="s">
        <v>39</v>
      </c>
      <c r="K1577" s="9" t="s">
        <v>40</v>
      </c>
      <c r="L1577" s="9"/>
      <c r="M1577" s="9">
        <v>26</v>
      </c>
      <c r="N1577" s="11">
        <v>38548</v>
      </c>
      <c r="O1577" s="32">
        <f t="shared" si="102"/>
        <v>9</v>
      </c>
      <c r="P1577" s="9">
        <v>115169</v>
      </c>
      <c r="Q1577" s="9">
        <v>602</v>
      </c>
      <c r="R1577" s="7" t="s">
        <v>191</v>
      </c>
      <c r="S1577" s="9">
        <v>41</v>
      </c>
      <c r="T1577" s="12">
        <v>49.667000000000002</v>
      </c>
      <c r="U1577" s="32">
        <v>0</v>
      </c>
      <c r="V1577">
        <f t="shared" si="0"/>
        <v>2004</v>
      </c>
      <c r="W1577">
        <f t="shared" si="1"/>
        <v>10</v>
      </c>
      <c r="X1577">
        <f t="shared" si="2"/>
        <v>13</v>
      </c>
      <c r="AJ1577" s="13"/>
      <c r="AK1577" s="14"/>
      <c r="AP1577" s="13"/>
      <c r="AQ1577" s="14"/>
      <c r="AT1577" t="e">
        <f>VLOOKUP(A1577,'Repeat TJ List'!A:A,1,FALSE)</f>
        <v>#N/A</v>
      </c>
    </row>
    <row r="1578" spans="1:46" ht="13">
      <c r="A1578" s="7" t="s">
        <v>1707</v>
      </c>
      <c r="B1578" s="78" t="str">
        <f t="shared" si="99"/>
        <v>Sean</v>
      </c>
      <c r="C1578" s="78" t="str">
        <f t="shared" si="100"/>
        <v>Burnett</v>
      </c>
      <c r="D1578" s="78" t="str">
        <f t="shared" si="101"/>
        <v>burnese</v>
      </c>
      <c r="E1578" s="8">
        <v>38252</v>
      </c>
      <c r="F1578" s="9" t="s">
        <v>176</v>
      </c>
      <c r="G1578" s="9" t="s">
        <v>95</v>
      </c>
      <c r="H1578" s="26" t="s">
        <v>37</v>
      </c>
      <c r="I1578" s="9" t="s">
        <v>53</v>
      </c>
      <c r="J1578" s="26" t="s">
        <v>39</v>
      </c>
      <c r="K1578" s="9" t="s">
        <v>58</v>
      </c>
      <c r="L1578" s="9"/>
      <c r="M1578" s="9">
        <v>21</v>
      </c>
      <c r="N1578" s="11">
        <v>38816</v>
      </c>
      <c r="O1578" s="32">
        <f t="shared" si="102"/>
        <v>19</v>
      </c>
      <c r="P1578" s="9">
        <v>430634</v>
      </c>
      <c r="Q1578" s="9">
        <v>1886</v>
      </c>
      <c r="S1578" s="9">
        <v>357</v>
      </c>
      <c r="T1578" s="12">
        <v>301</v>
      </c>
      <c r="U1578" s="32">
        <v>0</v>
      </c>
      <c r="V1578">
        <f t="shared" si="0"/>
        <v>2004</v>
      </c>
      <c r="W1578">
        <f t="shared" si="1"/>
        <v>9</v>
      </c>
      <c r="X1578">
        <f t="shared" si="2"/>
        <v>22</v>
      </c>
      <c r="AJ1578" s="13"/>
      <c r="AK1578" s="14"/>
      <c r="AP1578" s="13"/>
      <c r="AQ1578" s="14"/>
      <c r="AT1578" t="str">
        <f>VLOOKUP(A1578,'Repeat TJ List'!A:A,1,FALSE)</f>
        <v>Sean Burnett</v>
      </c>
    </row>
    <row r="1579" spans="1:46" ht="13">
      <c r="A1579" s="7" t="s">
        <v>2517</v>
      </c>
      <c r="B1579" s="78" t="str">
        <f t="shared" si="99"/>
        <v>Shawn</v>
      </c>
      <c r="C1579" s="78" t="str">
        <f t="shared" si="100"/>
        <v>Hill</v>
      </c>
      <c r="D1579" s="78" t="str">
        <f t="shared" si="101"/>
        <v>hillsh</v>
      </c>
      <c r="E1579" s="8">
        <v>38238</v>
      </c>
      <c r="F1579" s="9" t="s">
        <v>317</v>
      </c>
      <c r="G1579" s="9" t="s">
        <v>36</v>
      </c>
      <c r="H1579" s="26" t="s">
        <v>37</v>
      </c>
      <c r="I1579" s="9" t="s">
        <v>38</v>
      </c>
      <c r="J1579" s="32" t="s">
        <v>161</v>
      </c>
      <c r="K1579" s="26"/>
      <c r="L1579" s="26"/>
      <c r="M1579" s="9">
        <v>23</v>
      </c>
      <c r="N1579" s="11">
        <v>38864</v>
      </c>
      <c r="O1579" s="32">
        <f t="shared" si="102"/>
        <v>21</v>
      </c>
      <c r="P1579" s="9">
        <v>429718</v>
      </c>
      <c r="Q1579" s="9">
        <v>1882</v>
      </c>
      <c r="R1579" s="7" t="s">
        <v>139</v>
      </c>
      <c r="S1579" s="9">
        <v>37</v>
      </c>
      <c r="T1579" s="40">
        <v>209.33299999999997</v>
      </c>
      <c r="U1579" s="32">
        <v>0</v>
      </c>
      <c r="V1579">
        <f t="shared" si="0"/>
        <v>2004</v>
      </c>
      <c r="W1579">
        <f t="shared" si="1"/>
        <v>9</v>
      </c>
      <c r="X1579">
        <f t="shared" si="2"/>
        <v>8</v>
      </c>
      <c r="AJ1579" s="13"/>
      <c r="AK1579" s="14"/>
      <c r="AP1579" s="13"/>
      <c r="AQ1579" s="14"/>
      <c r="AT1579" t="str">
        <f>VLOOKUP(A1579,'Repeat TJ List'!A:A,1,FALSE)</f>
        <v>Shawn Hill</v>
      </c>
    </row>
    <row r="1580" spans="1:46" ht="13">
      <c r="A1580" s="7" t="s">
        <v>2923</v>
      </c>
      <c r="B1580" s="78" t="str">
        <f t="shared" si="99"/>
        <v>Clint</v>
      </c>
      <c r="C1580" s="78" t="str">
        <f t="shared" si="100"/>
        <v>Everts</v>
      </c>
      <c r="D1580" s="78" t="str">
        <f t="shared" si="101"/>
        <v>evertcl</v>
      </c>
      <c r="E1580" s="8">
        <v>38235</v>
      </c>
      <c r="F1580" s="9" t="s">
        <v>317</v>
      </c>
      <c r="G1580" s="9" t="s">
        <v>91</v>
      </c>
      <c r="H1580" s="26" t="s">
        <v>37</v>
      </c>
      <c r="I1580" s="9" t="s">
        <v>38</v>
      </c>
      <c r="J1580" s="26" t="s">
        <v>39</v>
      </c>
      <c r="K1580" s="9" t="s">
        <v>40</v>
      </c>
      <c r="L1580" s="9"/>
      <c r="M1580" s="9">
        <v>19</v>
      </c>
      <c r="N1580" s="11">
        <v>38816</v>
      </c>
      <c r="O1580" s="32">
        <f t="shared" si="102"/>
        <v>19</v>
      </c>
      <c r="P1580" s="9">
        <v>425847</v>
      </c>
      <c r="Q1580" s="9" t="s">
        <v>2924</v>
      </c>
      <c r="S1580" s="9">
        <v>0</v>
      </c>
      <c r="T1580" s="12">
        <v>0</v>
      </c>
      <c r="U1580" s="32">
        <v>0</v>
      </c>
      <c r="V1580">
        <f t="shared" si="0"/>
        <v>2004</v>
      </c>
      <c r="W1580">
        <f t="shared" si="1"/>
        <v>9</v>
      </c>
      <c r="X1580">
        <f t="shared" si="2"/>
        <v>5</v>
      </c>
      <c r="AJ1580" s="13"/>
      <c r="AK1580" s="14"/>
      <c r="AP1580" s="13"/>
      <c r="AQ1580" s="14"/>
      <c r="AT1580" t="e">
        <f>VLOOKUP(A1580,'Repeat TJ List'!A:A,1,FALSE)</f>
        <v>#N/A</v>
      </c>
    </row>
    <row r="1581" spans="1:46" ht="13">
      <c r="A1581" s="7" t="s">
        <v>2925</v>
      </c>
      <c r="B1581" s="78" t="str">
        <f t="shared" si="99"/>
        <v>Rafael</v>
      </c>
      <c r="C1581" s="78" t="str">
        <f t="shared" si="100"/>
        <v>Soriano</v>
      </c>
      <c r="D1581" s="78" t="str">
        <f t="shared" si="101"/>
        <v>soriara</v>
      </c>
      <c r="E1581" s="8">
        <v>38216</v>
      </c>
      <c r="F1581" s="9" t="s">
        <v>100</v>
      </c>
      <c r="G1581" s="9" t="s">
        <v>36</v>
      </c>
      <c r="H1581" s="26" t="s">
        <v>37</v>
      </c>
      <c r="I1581" s="9" t="s">
        <v>38</v>
      </c>
      <c r="J1581" s="32" t="s">
        <v>108</v>
      </c>
      <c r="K1581" s="26"/>
      <c r="L1581" s="26"/>
      <c r="M1581" s="9">
        <v>24</v>
      </c>
      <c r="N1581" s="11">
        <v>38605</v>
      </c>
      <c r="O1581" s="32">
        <f t="shared" si="102"/>
        <v>13</v>
      </c>
      <c r="P1581" s="9">
        <v>400089</v>
      </c>
      <c r="Q1581" s="9">
        <v>1100</v>
      </c>
      <c r="R1581" s="7" t="s">
        <v>2078</v>
      </c>
      <c r="S1581" s="9">
        <v>535</v>
      </c>
      <c r="T1581" s="12">
        <v>532.66700000000003</v>
      </c>
      <c r="U1581" s="9">
        <v>0</v>
      </c>
      <c r="V1581">
        <f t="shared" si="0"/>
        <v>2004</v>
      </c>
      <c r="W1581">
        <f t="shared" si="1"/>
        <v>8</v>
      </c>
      <c r="X1581">
        <f t="shared" si="2"/>
        <v>17</v>
      </c>
      <c r="AJ1581" s="13"/>
      <c r="AK1581" s="14"/>
      <c r="AP1581" s="13"/>
      <c r="AQ1581" s="14"/>
      <c r="AT1581" t="e">
        <f>VLOOKUP(A1581,'Repeat TJ List'!A:A,1,FALSE)</f>
        <v>#N/A</v>
      </c>
    </row>
    <row r="1582" spans="1:46" ht="13">
      <c r="A1582" s="7" t="s">
        <v>2926</v>
      </c>
      <c r="B1582" s="78" t="str">
        <f t="shared" si="99"/>
        <v>Luis</v>
      </c>
      <c r="C1582" s="78" t="str">
        <f t="shared" si="100"/>
        <v>Gonzalez</v>
      </c>
      <c r="D1582" s="78" t="str">
        <f t="shared" si="101"/>
        <v>gonzalu</v>
      </c>
      <c r="E1582" s="8">
        <v>38200</v>
      </c>
      <c r="F1582" s="9" t="s">
        <v>323</v>
      </c>
      <c r="G1582" s="9" t="s">
        <v>36</v>
      </c>
      <c r="H1582" s="32" t="s">
        <v>131</v>
      </c>
      <c r="I1582" s="9" t="s">
        <v>38</v>
      </c>
      <c r="J1582" s="26" t="s">
        <v>39</v>
      </c>
      <c r="K1582" s="9" t="s">
        <v>58</v>
      </c>
      <c r="L1582" s="9" t="s">
        <v>2927</v>
      </c>
      <c r="M1582" s="9">
        <v>36</v>
      </c>
      <c r="N1582" s="11">
        <v>38446</v>
      </c>
      <c r="O1582" s="32">
        <f t="shared" si="102"/>
        <v>8</v>
      </c>
      <c r="P1582" s="9">
        <v>114935</v>
      </c>
      <c r="Q1582" s="9">
        <v>55</v>
      </c>
      <c r="R1582" s="7" t="s">
        <v>1677</v>
      </c>
      <c r="S1582" s="9">
        <v>583</v>
      </c>
      <c r="T1582" s="40">
        <v>2253</v>
      </c>
      <c r="U1582" s="32">
        <v>0</v>
      </c>
      <c r="V1582">
        <f t="shared" si="0"/>
        <v>2004</v>
      </c>
      <c r="W1582">
        <f t="shared" si="1"/>
        <v>8</v>
      </c>
      <c r="X1582">
        <f t="shared" si="2"/>
        <v>1</v>
      </c>
      <c r="AJ1582" s="13"/>
      <c r="AK1582" s="14"/>
      <c r="AP1582" s="13"/>
      <c r="AQ1582" s="14"/>
      <c r="AT1582" t="e">
        <f>VLOOKUP(A1582,'Repeat TJ List'!A:A,1,FALSE)</f>
        <v>#N/A</v>
      </c>
    </row>
    <row r="1583" spans="1:46" ht="13">
      <c r="A1583" s="7" t="s">
        <v>2928</v>
      </c>
      <c r="B1583" s="78" t="str">
        <f t="shared" si="99"/>
        <v>Jason</v>
      </c>
      <c r="C1583" s="78" t="str">
        <f t="shared" si="100"/>
        <v>Stanford</v>
      </c>
      <c r="D1583" s="78" t="str">
        <f t="shared" si="101"/>
        <v>stanfja</v>
      </c>
      <c r="E1583" s="8">
        <v>38197</v>
      </c>
      <c r="F1583" s="9" t="s">
        <v>234</v>
      </c>
      <c r="G1583" s="9" t="s">
        <v>36</v>
      </c>
      <c r="H1583" s="26" t="s">
        <v>37</v>
      </c>
      <c r="I1583" s="9" t="s">
        <v>53</v>
      </c>
      <c r="J1583" s="26" t="s">
        <v>39</v>
      </c>
      <c r="K1583" s="9" t="s">
        <v>220</v>
      </c>
      <c r="L1583" s="9" t="s">
        <v>2929</v>
      </c>
      <c r="M1583" s="9">
        <v>27</v>
      </c>
      <c r="N1583" s="11">
        <v>39247</v>
      </c>
      <c r="O1583" s="32">
        <f t="shared" si="102"/>
        <v>35</v>
      </c>
      <c r="P1583" s="9">
        <v>408037</v>
      </c>
      <c r="Q1583" s="9">
        <v>1763</v>
      </c>
      <c r="R1583" s="7" t="s">
        <v>139</v>
      </c>
      <c r="S1583" s="9">
        <v>8</v>
      </c>
      <c r="T1583" s="40">
        <v>26.333000000000006</v>
      </c>
      <c r="U1583" s="32">
        <v>0</v>
      </c>
      <c r="V1583">
        <f t="shared" si="0"/>
        <v>2004</v>
      </c>
      <c r="W1583">
        <f t="shared" si="1"/>
        <v>7</v>
      </c>
      <c r="X1583">
        <f t="shared" si="2"/>
        <v>29</v>
      </c>
      <c r="AJ1583" s="13"/>
      <c r="AK1583" s="14"/>
      <c r="AP1583" s="13"/>
      <c r="AQ1583" s="14"/>
      <c r="AT1583" t="e">
        <f>VLOOKUP(A1583,'Repeat TJ List'!A:A,1,FALSE)</f>
        <v>#N/A</v>
      </c>
    </row>
    <row r="1584" spans="1:46" ht="13">
      <c r="A1584" s="7" t="s">
        <v>2930</v>
      </c>
      <c r="B1584" s="78" t="str">
        <f t="shared" si="99"/>
        <v>Jim</v>
      </c>
      <c r="C1584" s="78" t="str">
        <f t="shared" si="100"/>
        <v>Hoey</v>
      </c>
      <c r="D1584" s="78" t="str">
        <f t="shared" si="101"/>
        <v>hoeyji</v>
      </c>
      <c r="E1584" s="8">
        <v>38188</v>
      </c>
      <c r="F1584" s="9" t="s">
        <v>52</v>
      </c>
      <c r="G1584" s="9" t="s">
        <v>165</v>
      </c>
      <c r="H1584" s="26" t="s">
        <v>37</v>
      </c>
      <c r="I1584" s="9" t="s">
        <v>38</v>
      </c>
      <c r="J1584" s="26" t="s">
        <v>39</v>
      </c>
      <c r="K1584" s="9" t="s">
        <v>277</v>
      </c>
      <c r="L1584" s="9" t="s">
        <v>2931</v>
      </c>
      <c r="M1584" s="9">
        <v>21</v>
      </c>
      <c r="N1584" s="11">
        <v>38524</v>
      </c>
      <c r="O1584" s="32">
        <f t="shared" si="102"/>
        <v>11</v>
      </c>
      <c r="P1584" s="9">
        <v>460597</v>
      </c>
      <c r="Q1584" s="9">
        <v>6007</v>
      </c>
      <c r="S1584" s="9">
        <v>61</v>
      </c>
      <c r="T1584" s="12">
        <v>59</v>
      </c>
      <c r="U1584" s="32">
        <v>0</v>
      </c>
      <c r="V1584">
        <f t="shared" si="0"/>
        <v>2004</v>
      </c>
      <c r="W1584">
        <f t="shared" si="1"/>
        <v>7</v>
      </c>
      <c r="X1584">
        <f t="shared" si="2"/>
        <v>20</v>
      </c>
      <c r="AJ1584" s="13"/>
      <c r="AK1584" s="14"/>
      <c r="AP1584" s="13"/>
      <c r="AQ1584" s="14"/>
      <c r="AT1584" t="e">
        <f>VLOOKUP(A1584,'Repeat TJ List'!A:A,1,FALSE)</f>
        <v>#N/A</v>
      </c>
    </row>
    <row r="1585" spans="1:46" ht="13">
      <c r="A1585" s="7" t="s">
        <v>2792</v>
      </c>
      <c r="B1585" s="78" t="str">
        <f t="shared" si="99"/>
        <v>Mike</v>
      </c>
      <c r="C1585" s="78" t="str">
        <f t="shared" si="100"/>
        <v>Lincoln</v>
      </c>
      <c r="D1585" s="78" t="str">
        <f t="shared" si="101"/>
        <v>lincomi</v>
      </c>
      <c r="E1585" s="8">
        <v>38181</v>
      </c>
      <c r="F1585" s="9" t="s">
        <v>57</v>
      </c>
      <c r="G1585" s="9" t="s">
        <v>36</v>
      </c>
      <c r="H1585" s="26" t="s">
        <v>37</v>
      </c>
      <c r="I1585" s="9" t="s">
        <v>38</v>
      </c>
      <c r="J1585" s="26" t="s">
        <v>39</v>
      </c>
      <c r="K1585" s="9" t="s">
        <v>45</v>
      </c>
      <c r="L1585" s="9" t="s">
        <v>2793</v>
      </c>
      <c r="M1585" s="9">
        <v>29</v>
      </c>
      <c r="N1585" s="11"/>
      <c r="O1585" s="32" t="str">
        <f t="shared" si="102"/>
        <v/>
      </c>
      <c r="P1585" s="9">
        <v>150221</v>
      </c>
      <c r="Q1585" s="9">
        <v>1457</v>
      </c>
      <c r="R1585" s="7" t="s">
        <v>60</v>
      </c>
      <c r="S1585" s="9">
        <v>0</v>
      </c>
      <c r="T1585" s="40">
        <v>0</v>
      </c>
      <c r="U1585" s="32">
        <v>0</v>
      </c>
      <c r="V1585">
        <f t="shared" si="0"/>
        <v>2004</v>
      </c>
      <c r="W1585">
        <f t="shared" si="1"/>
        <v>7</v>
      </c>
      <c r="X1585">
        <f t="shared" si="2"/>
        <v>13</v>
      </c>
      <c r="AJ1585" s="13"/>
      <c r="AK1585" s="14"/>
      <c r="AP1585" s="13"/>
      <c r="AQ1585" s="14"/>
      <c r="AT1585" t="str">
        <f>VLOOKUP(A1585,'Repeat TJ List'!A:A,1,FALSE)</f>
        <v>Mike Lincoln</v>
      </c>
    </row>
    <row r="1586" spans="1:46" ht="13">
      <c r="A1586" s="7" t="s">
        <v>2932</v>
      </c>
      <c r="B1586" s="78" t="str">
        <f t="shared" si="99"/>
        <v>Jay</v>
      </c>
      <c r="C1586" s="78" t="str">
        <f t="shared" si="100"/>
        <v>Powell</v>
      </c>
      <c r="D1586" s="78" t="str">
        <f t="shared" si="101"/>
        <v>powelja</v>
      </c>
      <c r="E1586" s="8">
        <v>38176</v>
      </c>
      <c r="F1586" s="9" t="s">
        <v>211</v>
      </c>
      <c r="G1586" s="9" t="s">
        <v>36</v>
      </c>
      <c r="H1586" s="9" t="s">
        <v>37</v>
      </c>
      <c r="I1586" s="9" t="s">
        <v>38</v>
      </c>
      <c r="J1586" s="9" t="s">
        <v>39</v>
      </c>
      <c r="K1586" s="9" t="s">
        <v>104</v>
      </c>
      <c r="L1586" s="9" t="s">
        <v>105</v>
      </c>
      <c r="M1586" s="9">
        <v>32</v>
      </c>
      <c r="N1586" s="11">
        <v>38550</v>
      </c>
      <c r="O1586" s="32">
        <f t="shared" si="102"/>
        <v>12</v>
      </c>
      <c r="P1586" s="9">
        <v>120717</v>
      </c>
      <c r="Q1586" s="9">
        <v>1271</v>
      </c>
      <c r="S1586" s="9">
        <v>5</v>
      </c>
      <c r="T1586" s="12">
        <v>3.3330000000000002</v>
      </c>
      <c r="U1586" s="32">
        <v>0</v>
      </c>
      <c r="V1586">
        <f t="shared" si="0"/>
        <v>2004</v>
      </c>
      <c r="W1586">
        <f t="shared" si="1"/>
        <v>7</v>
      </c>
      <c r="X1586">
        <f t="shared" si="2"/>
        <v>8</v>
      </c>
      <c r="AJ1586" s="13"/>
      <c r="AK1586" s="14"/>
      <c r="AP1586" s="13"/>
      <c r="AQ1586" s="14"/>
      <c r="AT1586" t="e">
        <f>VLOOKUP(A1586,'Repeat TJ List'!A:A,1,FALSE)</f>
        <v>#N/A</v>
      </c>
    </row>
    <row r="1587" spans="1:46" ht="13">
      <c r="A1587" s="7" t="s">
        <v>2933</v>
      </c>
      <c r="B1587" s="78" t="str">
        <f t="shared" si="99"/>
        <v>Shane</v>
      </c>
      <c r="C1587" s="78" t="str">
        <f t="shared" si="100"/>
        <v>Komine</v>
      </c>
      <c r="D1587" s="78" t="str">
        <f t="shared" si="101"/>
        <v>kominsh</v>
      </c>
      <c r="E1587" s="8">
        <v>38169</v>
      </c>
      <c r="F1587" s="9" t="s">
        <v>178</v>
      </c>
      <c r="G1587" s="9" t="s">
        <v>84</v>
      </c>
      <c r="H1587" s="26" t="s">
        <v>37</v>
      </c>
      <c r="I1587" s="9" t="s">
        <v>38</v>
      </c>
      <c r="J1587" s="26" t="s">
        <v>39</v>
      </c>
      <c r="K1587" s="9" t="s">
        <v>138</v>
      </c>
      <c r="L1587" s="9" t="s">
        <v>207</v>
      </c>
      <c r="M1587" s="9">
        <v>23</v>
      </c>
      <c r="N1587" s="11">
        <v>38573</v>
      </c>
      <c r="O1587" s="32">
        <f t="shared" si="102"/>
        <v>13</v>
      </c>
      <c r="P1587" s="9">
        <v>455005</v>
      </c>
      <c r="Q1587" s="9">
        <v>4754</v>
      </c>
      <c r="S1587" s="9">
        <v>4</v>
      </c>
      <c r="T1587" s="12">
        <v>16.667000000000002</v>
      </c>
      <c r="U1587" s="32">
        <v>0</v>
      </c>
      <c r="V1587">
        <f t="shared" si="0"/>
        <v>2004</v>
      </c>
      <c r="W1587">
        <f t="shared" si="1"/>
        <v>7</v>
      </c>
      <c r="X1587">
        <f t="shared" si="2"/>
        <v>1</v>
      </c>
      <c r="AJ1587" s="13"/>
      <c r="AK1587" s="14"/>
      <c r="AP1587" s="13"/>
      <c r="AQ1587" s="14"/>
      <c r="AT1587" t="e">
        <f>VLOOKUP(A1587,'Repeat TJ List'!A:A,1,FALSE)</f>
        <v>#N/A</v>
      </c>
    </row>
    <row r="1588" spans="1:46" ht="13">
      <c r="A1588" s="7" t="s">
        <v>2934</v>
      </c>
      <c r="B1588" s="78" t="str">
        <f t="shared" si="99"/>
        <v>Nick</v>
      </c>
      <c r="C1588" s="78" t="str">
        <f t="shared" si="100"/>
        <v>Adenhart</v>
      </c>
      <c r="D1588" s="78" t="str">
        <f t="shared" si="101"/>
        <v>adenhni</v>
      </c>
      <c r="E1588" s="8">
        <v>38155</v>
      </c>
      <c r="F1588" s="9" t="s">
        <v>35</v>
      </c>
      <c r="G1588" s="9" t="s">
        <v>158</v>
      </c>
      <c r="H1588" s="26" t="s">
        <v>37</v>
      </c>
      <c r="I1588" s="9" t="s">
        <v>38</v>
      </c>
      <c r="J1588" s="26" t="s">
        <v>39</v>
      </c>
      <c r="K1588" s="9" t="s">
        <v>285</v>
      </c>
      <c r="L1588" s="9"/>
      <c r="M1588" s="9">
        <v>17</v>
      </c>
      <c r="N1588" s="11">
        <v>38529</v>
      </c>
      <c r="O1588" s="32">
        <f t="shared" si="102"/>
        <v>12</v>
      </c>
      <c r="P1588" s="9">
        <v>444440</v>
      </c>
      <c r="Q1588" s="9">
        <v>6879</v>
      </c>
      <c r="S1588" s="9">
        <v>4</v>
      </c>
      <c r="T1588" s="12">
        <v>18</v>
      </c>
      <c r="U1588" s="32">
        <v>0</v>
      </c>
      <c r="V1588">
        <f t="shared" si="0"/>
        <v>2004</v>
      </c>
      <c r="W1588">
        <f t="shared" si="1"/>
        <v>6</v>
      </c>
      <c r="X1588">
        <f t="shared" si="2"/>
        <v>17</v>
      </c>
      <c r="AJ1588" s="13"/>
      <c r="AK1588" s="14"/>
      <c r="AP1588" s="13"/>
      <c r="AQ1588" s="14"/>
      <c r="AT1588" t="e">
        <f>VLOOKUP(A1588,'Repeat TJ List'!A:A,1,FALSE)</f>
        <v>#N/A</v>
      </c>
    </row>
    <row r="1589" spans="1:46" ht="13">
      <c r="A1589" s="7" t="s">
        <v>2935</v>
      </c>
      <c r="B1589" s="78" t="str">
        <f t="shared" si="99"/>
        <v>Jason</v>
      </c>
      <c r="C1589" s="78" t="str">
        <f t="shared" si="100"/>
        <v>Shiell</v>
      </c>
      <c r="D1589" s="78" t="str">
        <f t="shared" si="101"/>
        <v>shielja</v>
      </c>
      <c r="E1589" s="8">
        <v>38131</v>
      </c>
      <c r="F1589" s="9" t="s">
        <v>67</v>
      </c>
      <c r="G1589" s="9" t="s">
        <v>95</v>
      </c>
      <c r="H1589" s="26" t="s">
        <v>37</v>
      </c>
      <c r="I1589" s="9" t="s">
        <v>38</v>
      </c>
      <c r="J1589" s="26" t="s">
        <v>39</v>
      </c>
      <c r="K1589" s="9" t="s">
        <v>203</v>
      </c>
      <c r="L1589" s="9"/>
      <c r="M1589" s="9">
        <v>27</v>
      </c>
      <c r="N1589" s="11">
        <v>38917</v>
      </c>
      <c r="O1589" s="32">
        <f t="shared" si="102"/>
        <v>26</v>
      </c>
      <c r="P1589" s="9">
        <v>425126</v>
      </c>
      <c r="Q1589" s="9">
        <v>1625</v>
      </c>
      <c r="S1589" s="9">
        <v>4</v>
      </c>
      <c r="T1589" s="12">
        <v>15.667</v>
      </c>
      <c r="U1589" s="32">
        <v>0</v>
      </c>
      <c r="V1589">
        <f t="shared" si="0"/>
        <v>2004</v>
      </c>
      <c r="W1589">
        <f t="shared" si="1"/>
        <v>5</v>
      </c>
      <c r="X1589">
        <f t="shared" si="2"/>
        <v>24</v>
      </c>
      <c r="AJ1589" s="13"/>
      <c r="AK1589" s="14"/>
      <c r="AP1589" s="13"/>
      <c r="AQ1589" s="14"/>
      <c r="AT1589" t="e">
        <f>VLOOKUP(A1589,'Repeat TJ List'!A:A,1,FALSE)</f>
        <v>#N/A</v>
      </c>
    </row>
    <row r="1590" spans="1:46" ht="13">
      <c r="A1590" s="7" t="s">
        <v>2936</v>
      </c>
      <c r="B1590" s="78" t="str">
        <f t="shared" si="99"/>
        <v>Dustin</v>
      </c>
      <c r="C1590" s="78" t="str">
        <f t="shared" si="100"/>
        <v>McGowan</v>
      </c>
      <c r="D1590" s="78" t="str">
        <f t="shared" si="101"/>
        <v>mcgowdu</v>
      </c>
      <c r="E1590" s="8">
        <v>38121</v>
      </c>
      <c r="F1590" s="9" t="s">
        <v>114</v>
      </c>
      <c r="G1590" s="9" t="s">
        <v>84</v>
      </c>
      <c r="H1590" s="26" t="s">
        <v>37</v>
      </c>
      <c r="I1590" s="9" t="s">
        <v>38</v>
      </c>
      <c r="J1590" s="26" t="s">
        <v>39</v>
      </c>
      <c r="K1590" s="9" t="s">
        <v>203</v>
      </c>
      <c r="L1590" s="9"/>
      <c r="M1590" s="9">
        <v>22</v>
      </c>
      <c r="N1590" s="11">
        <v>38532</v>
      </c>
      <c r="O1590" s="32">
        <f t="shared" si="102"/>
        <v>14</v>
      </c>
      <c r="P1590" s="9">
        <v>430661</v>
      </c>
      <c r="Q1590" s="9">
        <v>8600</v>
      </c>
      <c r="S1590" s="9">
        <v>290</v>
      </c>
      <c r="T1590" s="12">
        <v>650.33299999999997</v>
      </c>
      <c r="U1590" s="32">
        <v>1</v>
      </c>
      <c r="V1590">
        <f t="shared" si="0"/>
        <v>2004</v>
      </c>
      <c r="W1590">
        <f t="shared" si="1"/>
        <v>5</v>
      </c>
      <c r="X1590">
        <f t="shared" si="2"/>
        <v>14</v>
      </c>
      <c r="AJ1590" s="13"/>
      <c r="AK1590" s="14"/>
      <c r="AP1590" s="13"/>
      <c r="AQ1590" s="14"/>
      <c r="AT1590" t="e">
        <f>VLOOKUP(A1590,'Repeat TJ List'!A:A,1,FALSE)</f>
        <v>#N/A</v>
      </c>
    </row>
    <row r="1591" spans="1:46" ht="13">
      <c r="A1591" s="7" t="s">
        <v>2937</v>
      </c>
      <c r="B1591" s="78" t="str">
        <f t="shared" si="99"/>
        <v>Aaron</v>
      </c>
      <c r="C1591" s="78" t="str">
        <f t="shared" si="100"/>
        <v>Looper</v>
      </c>
      <c r="D1591" s="78" t="str">
        <f t="shared" si="101"/>
        <v>loopeaa</v>
      </c>
      <c r="E1591" s="8">
        <v>38108</v>
      </c>
      <c r="F1591" s="9" t="s">
        <v>100</v>
      </c>
      <c r="G1591" s="9" t="s">
        <v>95</v>
      </c>
      <c r="H1591" s="9" t="s">
        <v>37</v>
      </c>
      <c r="I1591" s="9" t="s">
        <v>38</v>
      </c>
      <c r="J1591" s="9" t="s">
        <v>39</v>
      </c>
      <c r="K1591" s="9" t="s">
        <v>122</v>
      </c>
      <c r="L1591" s="9" t="s">
        <v>2938</v>
      </c>
      <c r="M1591" s="9">
        <v>27</v>
      </c>
      <c r="N1591" s="11">
        <v>38814</v>
      </c>
      <c r="O1591" s="32">
        <f t="shared" si="102"/>
        <v>23</v>
      </c>
      <c r="P1591" s="9">
        <v>425475</v>
      </c>
      <c r="Q1591" s="9">
        <v>1788</v>
      </c>
      <c r="R1591" s="7"/>
      <c r="S1591" s="9">
        <v>0</v>
      </c>
      <c r="T1591" s="12">
        <v>0</v>
      </c>
      <c r="U1591" s="32">
        <v>0</v>
      </c>
      <c r="V1591">
        <f t="shared" si="0"/>
        <v>2004</v>
      </c>
      <c r="W1591">
        <f t="shared" si="1"/>
        <v>5</v>
      </c>
      <c r="X1591">
        <f t="shared" si="2"/>
        <v>1</v>
      </c>
      <c r="AJ1591" s="13"/>
      <c r="AK1591" s="14"/>
      <c r="AP1591" s="13"/>
      <c r="AQ1591" s="14"/>
      <c r="AT1591" t="e">
        <f>VLOOKUP(A1591,'Repeat TJ List'!A:A,1,FALSE)</f>
        <v>#N/A</v>
      </c>
    </row>
    <row r="1592" spans="1:46" ht="13">
      <c r="A1592" s="7" t="s">
        <v>2939</v>
      </c>
      <c r="B1592" s="78" t="str">
        <f t="shared" si="99"/>
        <v>Fernando</v>
      </c>
      <c r="C1592" s="78" t="str">
        <f t="shared" si="100"/>
        <v>Rodney</v>
      </c>
      <c r="D1592" s="78" t="str">
        <f t="shared" si="101"/>
        <v>rodnefe</v>
      </c>
      <c r="E1592" s="8">
        <v>38106</v>
      </c>
      <c r="F1592" s="9" t="s">
        <v>87</v>
      </c>
      <c r="G1592" s="9" t="s">
        <v>36</v>
      </c>
      <c r="H1592" s="26" t="s">
        <v>37</v>
      </c>
      <c r="I1592" s="9" t="s">
        <v>38</v>
      </c>
      <c r="J1592" s="32" t="s">
        <v>108</v>
      </c>
      <c r="K1592" s="26"/>
      <c r="L1592" s="26"/>
      <c r="M1592" s="9">
        <v>27</v>
      </c>
      <c r="N1592" s="11">
        <v>38515</v>
      </c>
      <c r="O1592" s="32">
        <f t="shared" si="102"/>
        <v>13</v>
      </c>
      <c r="P1592" s="9">
        <v>407845</v>
      </c>
      <c r="Q1592" s="9">
        <v>494</v>
      </c>
      <c r="R1592" s="7" t="s">
        <v>139</v>
      </c>
      <c r="S1592" s="9">
        <v>781</v>
      </c>
      <c r="T1592" s="12">
        <v>773.33299999999997</v>
      </c>
      <c r="U1592" s="32">
        <v>1</v>
      </c>
      <c r="V1592">
        <f t="shared" si="0"/>
        <v>2004</v>
      </c>
      <c r="W1592">
        <f t="shared" si="1"/>
        <v>4</v>
      </c>
      <c r="X1592">
        <f t="shared" si="2"/>
        <v>29</v>
      </c>
      <c r="AJ1592" s="13"/>
      <c r="AK1592" s="14"/>
      <c r="AP1592" s="13"/>
      <c r="AQ1592" s="14"/>
      <c r="AT1592" t="e">
        <f>VLOOKUP(A1592,'Repeat TJ List'!A:A,1,FALSE)</f>
        <v>#N/A</v>
      </c>
    </row>
    <row r="1593" spans="1:46" ht="13">
      <c r="A1593" s="7" t="s">
        <v>2940</v>
      </c>
      <c r="B1593" s="78" t="str">
        <f t="shared" si="99"/>
        <v>Jorge</v>
      </c>
      <c r="C1593" s="78" t="str">
        <f t="shared" si="100"/>
        <v>De Paula</v>
      </c>
      <c r="D1593" s="78" t="str">
        <f t="shared" si="101"/>
        <v>de pajo</v>
      </c>
      <c r="E1593" s="8">
        <v>38099</v>
      </c>
      <c r="F1593" s="9" t="s">
        <v>107</v>
      </c>
      <c r="G1593" s="9" t="s">
        <v>36</v>
      </c>
      <c r="H1593" s="26" t="s">
        <v>37</v>
      </c>
      <c r="I1593" s="9" t="s">
        <v>38</v>
      </c>
      <c r="J1593" s="32" t="s">
        <v>108</v>
      </c>
      <c r="K1593" s="26"/>
      <c r="L1593" s="26"/>
      <c r="M1593" s="9">
        <v>25</v>
      </c>
      <c r="N1593" s="11">
        <v>38597</v>
      </c>
      <c r="O1593" s="32">
        <f t="shared" si="102"/>
        <v>16</v>
      </c>
      <c r="P1593" s="9">
        <v>425428</v>
      </c>
      <c r="Q1593" s="9">
        <v>1827</v>
      </c>
      <c r="R1593" s="7" t="s">
        <v>139</v>
      </c>
      <c r="S1593" s="9">
        <v>3</v>
      </c>
      <c r="T1593" s="12">
        <v>6.6669999999999998</v>
      </c>
      <c r="U1593" s="32">
        <v>0</v>
      </c>
      <c r="V1593">
        <f t="shared" si="0"/>
        <v>2004</v>
      </c>
      <c r="W1593">
        <f t="shared" si="1"/>
        <v>4</v>
      </c>
      <c r="X1593">
        <f t="shared" si="2"/>
        <v>22</v>
      </c>
      <c r="AJ1593" s="13"/>
      <c r="AK1593" s="14"/>
      <c r="AP1593" s="13"/>
      <c r="AQ1593" s="14"/>
      <c r="AT1593" t="e">
        <f>VLOOKUP(A1593,'Repeat TJ List'!A:A,1,FALSE)</f>
        <v>#N/A</v>
      </c>
    </row>
    <row r="1594" spans="1:46" ht="13">
      <c r="A1594" s="7" t="s">
        <v>2941</v>
      </c>
      <c r="B1594" s="78" t="str">
        <f t="shared" si="99"/>
        <v>Pedro</v>
      </c>
      <c r="C1594" s="78" t="str">
        <f t="shared" si="100"/>
        <v>Beato</v>
      </c>
      <c r="D1594" s="78" t="str">
        <f t="shared" si="101"/>
        <v>beatope</v>
      </c>
      <c r="E1594" s="8">
        <v>38078</v>
      </c>
      <c r="F1594" s="9" t="s">
        <v>52</v>
      </c>
      <c r="G1594" s="9" t="s">
        <v>158</v>
      </c>
      <c r="H1594" s="26" t="s">
        <v>37</v>
      </c>
      <c r="I1594" s="9" t="s">
        <v>38</v>
      </c>
      <c r="J1594" s="32" t="s">
        <v>108</v>
      </c>
      <c r="K1594" s="26"/>
      <c r="L1594" s="26"/>
      <c r="M1594" s="9">
        <v>17</v>
      </c>
      <c r="N1594" s="11">
        <v>38900</v>
      </c>
      <c r="O1594" s="32">
        <f t="shared" si="102"/>
        <v>27</v>
      </c>
      <c r="P1594" s="9">
        <v>474039</v>
      </c>
      <c r="Q1594" s="9">
        <v>1330</v>
      </c>
      <c r="S1594" s="9">
        <v>85</v>
      </c>
      <c r="T1594" s="12">
        <v>94</v>
      </c>
      <c r="U1594" s="32">
        <v>1</v>
      </c>
      <c r="V1594">
        <f t="shared" si="0"/>
        <v>2004</v>
      </c>
      <c r="W1594">
        <f t="shared" si="1"/>
        <v>4</v>
      </c>
      <c r="X1594">
        <f t="shared" si="2"/>
        <v>1</v>
      </c>
      <c r="AJ1594" s="13"/>
      <c r="AK1594" s="14"/>
      <c r="AP1594" s="13"/>
      <c r="AQ1594" s="14"/>
      <c r="AT1594" t="e">
        <f>VLOOKUP(A1594,'Repeat TJ List'!A:A,1,FALSE)</f>
        <v>#N/A</v>
      </c>
    </row>
    <row r="1595" spans="1:46" ht="13">
      <c r="A1595" s="7" t="s">
        <v>2942</v>
      </c>
      <c r="B1595" s="78" t="str">
        <f t="shared" si="99"/>
        <v>Brian</v>
      </c>
      <c r="C1595" s="78" t="str">
        <f t="shared" si="100"/>
        <v>Duensing</v>
      </c>
      <c r="D1595" s="78" t="str">
        <f t="shared" si="101"/>
        <v>duensbr</v>
      </c>
      <c r="E1595" s="8">
        <v>38077</v>
      </c>
      <c r="F1595" s="9" t="s">
        <v>73</v>
      </c>
      <c r="G1595" s="9" t="s">
        <v>63</v>
      </c>
      <c r="H1595" s="26" t="s">
        <v>37</v>
      </c>
      <c r="I1595" s="9" t="s">
        <v>53</v>
      </c>
      <c r="J1595" s="26" t="s">
        <v>39</v>
      </c>
      <c r="K1595" s="9" t="s">
        <v>207</v>
      </c>
      <c r="L1595" s="9" t="s">
        <v>207</v>
      </c>
      <c r="M1595" s="9">
        <v>21</v>
      </c>
      <c r="N1595" s="11">
        <v>38538</v>
      </c>
      <c r="O1595" s="32">
        <f t="shared" si="102"/>
        <v>15</v>
      </c>
      <c r="P1595" s="9">
        <v>488846</v>
      </c>
      <c r="Q1595" s="9">
        <v>4064</v>
      </c>
      <c r="S1595" s="9">
        <v>436</v>
      </c>
      <c r="T1595" s="12">
        <v>725</v>
      </c>
      <c r="U1595" s="32">
        <v>1</v>
      </c>
      <c r="V1595">
        <f t="shared" si="0"/>
        <v>2004</v>
      </c>
      <c r="W1595">
        <f t="shared" si="1"/>
        <v>3</v>
      </c>
      <c r="X1595">
        <f t="shared" si="2"/>
        <v>31</v>
      </c>
      <c r="AJ1595" s="13"/>
      <c r="AK1595" s="14"/>
      <c r="AP1595" s="13"/>
      <c r="AQ1595" s="14"/>
      <c r="AT1595" t="e">
        <f>VLOOKUP(A1595,'Repeat TJ List'!A:A,1,FALSE)</f>
        <v>#N/A</v>
      </c>
    </row>
    <row r="1596" spans="1:46" ht="13">
      <c r="A1596" s="7" t="s">
        <v>2943</v>
      </c>
      <c r="B1596" s="78" t="str">
        <f t="shared" si="99"/>
        <v>Miguel</v>
      </c>
      <c r="C1596" s="78" t="str">
        <f t="shared" si="100"/>
        <v>Asencio</v>
      </c>
      <c r="D1596" s="78" t="str">
        <f t="shared" si="101"/>
        <v>asencmi</v>
      </c>
      <c r="E1596" s="8">
        <v>38075</v>
      </c>
      <c r="F1596" s="9" t="s">
        <v>329</v>
      </c>
      <c r="G1596" s="9" t="s">
        <v>36</v>
      </c>
      <c r="H1596" s="26" t="s">
        <v>37</v>
      </c>
      <c r="I1596" s="9" t="s">
        <v>38</v>
      </c>
      <c r="J1596" s="32" t="s">
        <v>108</v>
      </c>
      <c r="K1596" s="26"/>
      <c r="L1596" s="26"/>
      <c r="M1596" s="9">
        <v>23</v>
      </c>
      <c r="N1596" s="11">
        <v>38828</v>
      </c>
      <c r="O1596" s="32">
        <f t="shared" si="102"/>
        <v>25</v>
      </c>
      <c r="P1596" s="9">
        <v>407900</v>
      </c>
      <c r="Q1596" s="9">
        <v>586</v>
      </c>
      <c r="R1596" s="7" t="s">
        <v>2078</v>
      </c>
      <c r="S1596" s="9">
        <v>3</v>
      </c>
      <c r="T1596" s="12">
        <v>7.6669999999999998</v>
      </c>
      <c r="U1596" s="32">
        <v>0</v>
      </c>
      <c r="V1596">
        <f t="shared" si="0"/>
        <v>2004</v>
      </c>
      <c r="W1596">
        <f t="shared" si="1"/>
        <v>3</v>
      </c>
      <c r="X1596">
        <f t="shared" si="2"/>
        <v>29</v>
      </c>
      <c r="AJ1596" s="13"/>
      <c r="AK1596" s="14"/>
      <c r="AP1596" s="13"/>
      <c r="AQ1596" s="14"/>
      <c r="AT1596" t="e">
        <f>VLOOKUP(A1596,'Repeat TJ List'!A:A,1,FALSE)</f>
        <v>#N/A</v>
      </c>
    </row>
    <row r="1597" spans="1:46" ht="13">
      <c r="A1597" s="7" t="s">
        <v>2944</v>
      </c>
      <c r="B1597" s="78" t="str">
        <f t="shared" si="99"/>
        <v>Cory</v>
      </c>
      <c r="C1597" s="78" t="str">
        <f t="shared" si="100"/>
        <v>Sullivan</v>
      </c>
      <c r="D1597" s="78" t="str">
        <f t="shared" si="101"/>
        <v>sullico</v>
      </c>
      <c r="E1597" s="8">
        <v>38061</v>
      </c>
      <c r="F1597" s="9" t="s">
        <v>44</v>
      </c>
      <c r="G1597" s="9" t="s">
        <v>84</v>
      </c>
      <c r="H1597" s="32" t="s">
        <v>2945</v>
      </c>
      <c r="I1597" s="9" t="s">
        <v>53</v>
      </c>
      <c r="J1597" s="26" t="s">
        <v>39</v>
      </c>
      <c r="K1597" s="9" t="s">
        <v>110</v>
      </c>
      <c r="L1597" s="9" t="s">
        <v>2946</v>
      </c>
      <c r="M1597" s="9">
        <v>24</v>
      </c>
      <c r="N1597" s="11">
        <v>38446</v>
      </c>
      <c r="O1597" s="32">
        <f t="shared" si="102"/>
        <v>13</v>
      </c>
      <c r="P1597" s="9">
        <v>430622</v>
      </c>
      <c r="Q1597" s="9">
        <v>1940</v>
      </c>
      <c r="S1597" s="9">
        <v>476</v>
      </c>
      <c r="T1597" s="12">
        <v>1272</v>
      </c>
      <c r="U1597" s="32">
        <v>0</v>
      </c>
      <c r="V1597">
        <f t="shared" si="0"/>
        <v>2004</v>
      </c>
      <c r="W1597">
        <f t="shared" si="1"/>
        <v>3</v>
      </c>
      <c r="X1597">
        <f t="shared" si="2"/>
        <v>15</v>
      </c>
      <c r="AJ1597" s="13"/>
      <c r="AK1597" s="14"/>
      <c r="AP1597" s="13"/>
      <c r="AQ1597" s="14"/>
      <c r="AT1597" t="e">
        <f>VLOOKUP(A1597,'Repeat TJ List'!A:A,1,FALSE)</f>
        <v>#N/A</v>
      </c>
    </row>
    <row r="1598" spans="1:46" ht="13">
      <c r="A1598" s="7" t="s">
        <v>2947</v>
      </c>
      <c r="B1598" s="78" t="str">
        <f t="shared" si="99"/>
        <v>Corwin</v>
      </c>
      <c r="C1598" s="78" t="str">
        <f t="shared" si="100"/>
        <v>Malone</v>
      </c>
      <c r="D1598" s="78" t="str">
        <f t="shared" si="101"/>
        <v>malonco</v>
      </c>
      <c r="E1598" s="8">
        <v>38053</v>
      </c>
      <c r="F1598" s="9" t="s">
        <v>62</v>
      </c>
      <c r="G1598" s="9" t="s">
        <v>84</v>
      </c>
      <c r="H1598" s="26" t="s">
        <v>37</v>
      </c>
      <c r="I1598" s="9" t="s">
        <v>53</v>
      </c>
      <c r="J1598" s="26" t="s">
        <v>39</v>
      </c>
      <c r="K1598" s="9" t="s">
        <v>49</v>
      </c>
      <c r="L1598" s="9"/>
      <c r="M1598" s="9">
        <v>23</v>
      </c>
      <c r="N1598" s="11">
        <v>38450</v>
      </c>
      <c r="O1598" s="32">
        <f t="shared" si="102"/>
        <v>13</v>
      </c>
      <c r="P1598" s="9">
        <v>408096</v>
      </c>
      <c r="Q1598" s="9" t="s">
        <v>2948</v>
      </c>
      <c r="S1598" s="9">
        <v>0</v>
      </c>
      <c r="T1598" s="12">
        <v>0</v>
      </c>
      <c r="U1598" s="32">
        <v>0</v>
      </c>
      <c r="V1598">
        <f t="shared" si="0"/>
        <v>2004</v>
      </c>
      <c r="W1598">
        <f t="shared" si="1"/>
        <v>3</v>
      </c>
      <c r="X1598">
        <f t="shared" si="2"/>
        <v>7</v>
      </c>
      <c r="AJ1598" s="13"/>
      <c r="AK1598" s="14"/>
      <c r="AP1598" s="13"/>
      <c r="AQ1598" s="14"/>
      <c r="AT1598" t="e">
        <f>VLOOKUP(A1598,'Repeat TJ List'!A:A,1,FALSE)</f>
        <v>#N/A</v>
      </c>
    </row>
    <row r="1599" spans="1:46" ht="13">
      <c r="A1599" s="7" t="s">
        <v>2949</v>
      </c>
      <c r="B1599" s="78" t="str">
        <f t="shared" si="99"/>
        <v>Chris</v>
      </c>
      <c r="C1599" s="78" t="str">
        <f t="shared" si="100"/>
        <v>Spurling</v>
      </c>
      <c r="D1599" s="78" t="str">
        <f t="shared" si="101"/>
        <v>spurlch</v>
      </c>
      <c r="E1599" s="8">
        <v>38050</v>
      </c>
      <c r="F1599" s="9" t="s">
        <v>87</v>
      </c>
      <c r="G1599" s="9" t="s">
        <v>36</v>
      </c>
      <c r="H1599" s="26" t="s">
        <v>37</v>
      </c>
      <c r="I1599" s="9" t="s">
        <v>38</v>
      </c>
      <c r="J1599" s="26" t="s">
        <v>39</v>
      </c>
      <c r="K1599" s="9" t="s">
        <v>253</v>
      </c>
      <c r="L1599" s="9" t="s">
        <v>2950</v>
      </c>
      <c r="M1599" s="9">
        <v>27</v>
      </c>
      <c r="N1599" s="11">
        <v>38487</v>
      </c>
      <c r="O1599" s="32">
        <f t="shared" si="102"/>
        <v>14</v>
      </c>
      <c r="P1599" s="9">
        <v>400050</v>
      </c>
      <c r="Q1599" s="9">
        <v>1668</v>
      </c>
      <c r="R1599" s="7" t="s">
        <v>139</v>
      </c>
      <c r="S1599" s="9">
        <v>121</v>
      </c>
      <c r="T1599" s="40">
        <v>142</v>
      </c>
      <c r="U1599" s="32">
        <v>0</v>
      </c>
      <c r="V1599">
        <f t="shared" si="0"/>
        <v>2004</v>
      </c>
      <c r="W1599">
        <f t="shared" si="1"/>
        <v>3</v>
      </c>
      <c r="X1599">
        <f t="shared" si="2"/>
        <v>4</v>
      </c>
      <c r="AJ1599" s="13"/>
      <c r="AK1599" s="14"/>
      <c r="AP1599" s="13"/>
      <c r="AQ1599" s="14"/>
      <c r="AT1599" t="e">
        <f>VLOOKUP(A1599,'Repeat TJ List'!A:A,1,FALSE)</f>
        <v>#N/A</v>
      </c>
    </row>
    <row r="1600" spans="1:46" ht="13">
      <c r="A1600" s="7" t="s">
        <v>2951</v>
      </c>
      <c r="B1600" s="78" t="str">
        <f t="shared" si="99"/>
        <v>Scott</v>
      </c>
      <c r="C1600" s="78" t="str">
        <f t="shared" si="100"/>
        <v>Maine</v>
      </c>
      <c r="D1600" s="78" t="str">
        <f t="shared" si="101"/>
        <v>mainesc</v>
      </c>
      <c r="E1600" s="8">
        <v>37987</v>
      </c>
      <c r="F1600" s="9" t="s">
        <v>323</v>
      </c>
      <c r="G1600" s="9" t="s">
        <v>63</v>
      </c>
      <c r="H1600" s="9" t="s">
        <v>37</v>
      </c>
      <c r="I1600" s="9" t="s">
        <v>53</v>
      </c>
      <c r="J1600" s="9" t="s">
        <v>39</v>
      </c>
      <c r="K1600" s="9" t="s">
        <v>58</v>
      </c>
      <c r="L1600" s="9" t="s">
        <v>593</v>
      </c>
      <c r="M1600" s="9">
        <v>19</v>
      </c>
      <c r="N1600" s="11">
        <v>39258</v>
      </c>
      <c r="O1600" s="32">
        <f t="shared" si="102"/>
        <v>42</v>
      </c>
      <c r="P1600" s="9">
        <v>453186</v>
      </c>
      <c r="Q1600" s="9">
        <v>885</v>
      </c>
      <c r="R1600" s="7" t="s">
        <v>2952</v>
      </c>
      <c r="S1600" s="9">
        <v>50</v>
      </c>
      <c r="T1600" s="12">
        <v>46.667000000000002</v>
      </c>
      <c r="U1600" s="32">
        <v>0</v>
      </c>
      <c r="V1600">
        <f t="shared" si="0"/>
        <v>2004</v>
      </c>
      <c r="W1600">
        <f t="shared" si="1"/>
        <v>1</v>
      </c>
      <c r="X1600">
        <f t="shared" si="2"/>
        <v>1</v>
      </c>
      <c r="AJ1600" s="13"/>
      <c r="AK1600" s="14"/>
      <c r="AP1600" s="13"/>
      <c r="AQ1600" s="14"/>
      <c r="AT1600" t="e">
        <f>VLOOKUP(A1600,'Repeat TJ List'!A:A,1,FALSE)</f>
        <v>#N/A</v>
      </c>
    </row>
    <row r="1601" spans="1:46" ht="13">
      <c r="A1601" s="7" t="s">
        <v>2953</v>
      </c>
      <c r="B1601" s="78" t="str">
        <f t="shared" si="99"/>
        <v>Dustin</v>
      </c>
      <c r="C1601" s="78" t="str">
        <f t="shared" si="100"/>
        <v>Nippert</v>
      </c>
      <c r="D1601" s="78" t="str">
        <f t="shared" si="101"/>
        <v>nippedu</v>
      </c>
      <c r="E1601" s="8">
        <v>37987</v>
      </c>
      <c r="F1601" s="9" t="s">
        <v>323</v>
      </c>
      <c r="G1601" s="9" t="s">
        <v>84</v>
      </c>
      <c r="H1601" s="26" t="s">
        <v>37</v>
      </c>
      <c r="I1601" s="9" t="s">
        <v>38</v>
      </c>
      <c r="J1601" s="26" t="s">
        <v>39</v>
      </c>
      <c r="K1601" s="9" t="s">
        <v>253</v>
      </c>
      <c r="L1601" s="9" t="s">
        <v>2954</v>
      </c>
      <c r="M1601" s="9">
        <v>23</v>
      </c>
      <c r="N1601" s="11">
        <v>38603</v>
      </c>
      <c r="O1601" s="32">
        <f t="shared" si="102"/>
        <v>20</v>
      </c>
      <c r="P1601" s="9">
        <v>430962</v>
      </c>
      <c r="Q1601" s="9">
        <v>4426</v>
      </c>
      <c r="S1601" s="9">
        <v>119</v>
      </c>
      <c r="T1601" s="12">
        <v>268</v>
      </c>
      <c r="U1601" s="32">
        <v>0</v>
      </c>
      <c r="V1601">
        <f t="shared" si="0"/>
        <v>2004</v>
      </c>
      <c r="W1601">
        <f t="shared" si="1"/>
        <v>1</v>
      </c>
      <c r="X1601">
        <f t="shared" si="2"/>
        <v>1</v>
      </c>
      <c r="AJ1601" s="13"/>
      <c r="AK1601" s="14"/>
      <c r="AP1601" s="13"/>
      <c r="AQ1601" s="14"/>
      <c r="AT1601" t="e">
        <f>VLOOKUP(A1601,'Repeat TJ List'!A:A,1,FALSE)</f>
        <v>#N/A</v>
      </c>
    </row>
    <row r="1602" spans="1:46" ht="13">
      <c r="A1602" s="7" t="s">
        <v>2955</v>
      </c>
      <c r="B1602" s="78" t="str">
        <f t="shared" si="99"/>
        <v>Jo-Jo</v>
      </c>
      <c r="C1602" s="78" t="str">
        <f t="shared" si="100"/>
        <v>Reyes</v>
      </c>
      <c r="D1602" s="78" t="str">
        <f t="shared" si="101"/>
        <v>reyesjo</v>
      </c>
      <c r="E1602" s="8">
        <v>37987</v>
      </c>
      <c r="F1602" s="9" t="s">
        <v>340</v>
      </c>
      <c r="G1602" s="9" t="s">
        <v>115</v>
      </c>
      <c r="H1602" s="9" t="s">
        <v>37</v>
      </c>
      <c r="I1602" s="9" t="s">
        <v>53</v>
      </c>
      <c r="J1602" s="9" t="s">
        <v>39</v>
      </c>
      <c r="K1602" s="9" t="s">
        <v>45</v>
      </c>
      <c r="L1602" s="9"/>
      <c r="M1602" s="9">
        <v>19</v>
      </c>
      <c r="N1602" s="11">
        <v>38718</v>
      </c>
      <c r="O1602" s="32">
        <f t="shared" si="102"/>
        <v>24</v>
      </c>
      <c r="P1602" s="9">
        <v>457456</v>
      </c>
      <c r="Q1602" s="9">
        <v>5559</v>
      </c>
      <c r="S1602" s="9">
        <v>72</v>
      </c>
      <c r="T1602" s="12">
        <v>337</v>
      </c>
      <c r="U1602" s="9">
        <v>0</v>
      </c>
      <c r="V1602">
        <f t="shared" si="0"/>
        <v>2004</v>
      </c>
      <c r="W1602">
        <f t="shared" si="1"/>
        <v>1</v>
      </c>
      <c r="X1602">
        <f t="shared" si="2"/>
        <v>1</v>
      </c>
      <c r="AJ1602" s="13"/>
      <c r="AK1602" s="14"/>
      <c r="AP1602" s="13"/>
      <c r="AQ1602" s="14"/>
      <c r="AT1602" t="e">
        <f>VLOOKUP(A1602,'Repeat TJ List'!A:A,1,FALSE)</f>
        <v>#N/A</v>
      </c>
    </row>
    <row r="1603" spans="1:46" ht="13">
      <c r="A1603" s="7" t="s">
        <v>2956</v>
      </c>
      <c r="B1603" s="78" t="str">
        <f t="shared" ref="B1603:B1666" si="103">LEFT(A1603,SEARCH(" ",A1603,1)-1)</f>
        <v>Billy</v>
      </c>
      <c r="C1603" s="78" t="str">
        <f t="shared" ref="C1603:C1666" si="104">MID(A1603,SEARCH(" ",A1603,1)+1,LEN(A1603))</f>
        <v>Simon</v>
      </c>
      <c r="D1603" s="78" t="str">
        <f t="shared" ref="D1603:D1666" si="105">LEFT(LOWER((C1603)),5)&amp;LEFT(LOWER(B1603),2)</f>
        <v>simonbi</v>
      </c>
      <c r="E1603" s="8">
        <v>37987</v>
      </c>
      <c r="F1603" s="9" t="s">
        <v>67</v>
      </c>
      <c r="G1603" s="9" t="s">
        <v>115</v>
      </c>
      <c r="H1603" s="26" t="s">
        <v>37</v>
      </c>
      <c r="I1603" s="9" t="s">
        <v>38</v>
      </c>
      <c r="J1603" s="26" t="s">
        <v>39</v>
      </c>
      <c r="K1603" s="9" t="s">
        <v>58</v>
      </c>
      <c r="L1603" s="9"/>
      <c r="M1603" s="9">
        <v>21</v>
      </c>
      <c r="N1603" s="11"/>
      <c r="O1603" s="32" t="str">
        <f t="shared" si="102"/>
        <v/>
      </c>
      <c r="P1603" s="9">
        <v>444142</v>
      </c>
      <c r="Q1603" s="9"/>
      <c r="S1603" s="9">
        <v>0</v>
      </c>
      <c r="T1603" s="12">
        <v>0</v>
      </c>
      <c r="U1603" s="32">
        <v>0</v>
      </c>
      <c r="V1603">
        <f t="shared" si="0"/>
        <v>2004</v>
      </c>
      <c r="W1603">
        <f t="shared" si="1"/>
        <v>1</v>
      </c>
      <c r="X1603">
        <f t="shared" si="2"/>
        <v>1</v>
      </c>
      <c r="AJ1603" s="13"/>
      <c r="AK1603" s="14"/>
      <c r="AP1603" s="13"/>
      <c r="AQ1603" s="14"/>
      <c r="AT1603" t="e">
        <f>VLOOKUP(A1603,'Repeat TJ List'!A:A,1,FALSE)</f>
        <v>#N/A</v>
      </c>
    </row>
    <row r="1604" spans="1:46" ht="13">
      <c r="A1604" s="7" t="s">
        <v>2957</v>
      </c>
      <c r="B1604" s="78" t="str">
        <f t="shared" si="103"/>
        <v>Brett</v>
      </c>
      <c r="C1604" s="78" t="str">
        <f t="shared" si="104"/>
        <v>Gray</v>
      </c>
      <c r="D1604" s="78" t="str">
        <f t="shared" si="105"/>
        <v>graybr</v>
      </c>
      <c r="E1604" s="8">
        <v>37987</v>
      </c>
      <c r="F1604" s="9" t="s">
        <v>187</v>
      </c>
      <c r="G1604" s="9" t="s">
        <v>84</v>
      </c>
      <c r="H1604" s="26" t="s">
        <v>37</v>
      </c>
      <c r="I1604" s="9" t="s">
        <v>38</v>
      </c>
      <c r="J1604" s="32" t="s">
        <v>161</v>
      </c>
      <c r="K1604" s="26"/>
      <c r="L1604" s="26"/>
      <c r="M1604" s="9">
        <v>27</v>
      </c>
      <c r="N1604" s="26"/>
      <c r="O1604" s="32" t="str">
        <f t="shared" si="102"/>
        <v/>
      </c>
      <c r="P1604" s="9">
        <v>463562</v>
      </c>
      <c r="Q1604" s="9"/>
      <c r="S1604" s="9">
        <v>0</v>
      </c>
      <c r="T1604" s="12">
        <v>0</v>
      </c>
      <c r="U1604" s="32">
        <v>0</v>
      </c>
      <c r="V1604">
        <f t="shared" si="0"/>
        <v>2004</v>
      </c>
      <c r="W1604">
        <f t="shared" si="1"/>
        <v>1</v>
      </c>
      <c r="X1604">
        <f t="shared" si="2"/>
        <v>1</v>
      </c>
      <c r="AJ1604" s="13"/>
      <c r="AK1604" s="14"/>
      <c r="AP1604" s="13"/>
      <c r="AQ1604" s="14"/>
      <c r="AT1604" t="e">
        <f>VLOOKUP(A1604,'Repeat TJ List'!A:A,1,FALSE)</f>
        <v>#N/A</v>
      </c>
    </row>
    <row r="1605" spans="1:46" ht="13">
      <c r="A1605" s="7" t="s">
        <v>2958</v>
      </c>
      <c r="B1605" s="78" t="str">
        <f t="shared" si="103"/>
        <v>Phil</v>
      </c>
      <c r="C1605" s="78" t="str">
        <f t="shared" si="104"/>
        <v>Dumatrait</v>
      </c>
      <c r="D1605" s="78" t="str">
        <f t="shared" si="105"/>
        <v>dumatph</v>
      </c>
      <c r="E1605" s="8">
        <v>37987</v>
      </c>
      <c r="F1605" s="9" t="s">
        <v>187</v>
      </c>
      <c r="G1605" s="9" t="s">
        <v>91</v>
      </c>
      <c r="H1605" s="26" t="s">
        <v>37</v>
      </c>
      <c r="I1605" s="9" t="s">
        <v>53</v>
      </c>
      <c r="J1605" s="26" t="s">
        <v>39</v>
      </c>
      <c r="K1605" s="9" t="s">
        <v>45</v>
      </c>
      <c r="L1605" s="9" t="s">
        <v>2959</v>
      </c>
      <c r="M1605" s="9">
        <v>22</v>
      </c>
      <c r="N1605" s="11">
        <v>38450</v>
      </c>
      <c r="O1605" s="32">
        <f t="shared" si="102"/>
        <v>15</v>
      </c>
      <c r="P1605" s="9">
        <v>430597</v>
      </c>
      <c r="Q1605" s="9">
        <v>8598</v>
      </c>
      <c r="S1605" s="9">
        <v>87</v>
      </c>
      <c r="T1605" s="12">
        <v>151</v>
      </c>
      <c r="U1605" s="32">
        <v>0</v>
      </c>
      <c r="V1605">
        <f t="shared" si="0"/>
        <v>2004</v>
      </c>
      <c r="W1605">
        <f t="shared" si="1"/>
        <v>1</v>
      </c>
      <c r="X1605">
        <f t="shared" si="2"/>
        <v>1</v>
      </c>
      <c r="AJ1605" s="13"/>
      <c r="AK1605" s="14"/>
      <c r="AP1605" s="13"/>
      <c r="AQ1605" s="14"/>
      <c r="AT1605" t="e">
        <f>VLOOKUP(A1605,'Repeat TJ List'!A:A,1,FALSE)</f>
        <v>#N/A</v>
      </c>
    </row>
    <row r="1606" spans="1:46" ht="13">
      <c r="A1606" s="7" t="s">
        <v>2960</v>
      </c>
      <c r="B1606" s="78" t="str">
        <f t="shared" si="103"/>
        <v>Mark</v>
      </c>
      <c r="C1606" s="78" t="str">
        <f t="shared" si="104"/>
        <v>Rodrigues</v>
      </c>
      <c r="D1606" s="78" t="str">
        <f t="shared" si="105"/>
        <v>rodrima</v>
      </c>
      <c r="E1606" s="8">
        <v>37987</v>
      </c>
      <c r="F1606" s="9" t="s">
        <v>234</v>
      </c>
      <c r="G1606" s="9" t="s">
        <v>158</v>
      </c>
      <c r="H1606" s="26" t="s">
        <v>37</v>
      </c>
      <c r="I1606" s="9" t="s">
        <v>38</v>
      </c>
      <c r="J1606" s="26" t="s">
        <v>39</v>
      </c>
      <c r="K1606" s="9" t="s">
        <v>138</v>
      </c>
      <c r="L1606" s="9" t="s">
        <v>138</v>
      </c>
      <c r="M1606" s="9">
        <v>20</v>
      </c>
      <c r="N1606" s="11">
        <v>39262</v>
      </c>
      <c r="O1606" s="32">
        <f t="shared" si="102"/>
        <v>42</v>
      </c>
      <c r="P1606" s="9">
        <v>456955</v>
      </c>
      <c r="Q1606" s="9" t="s">
        <v>2961</v>
      </c>
      <c r="S1606" s="9">
        <v>0</v>
      </c>
      <c r="T1606" s="12">
        <v>0</v>
      </c>
      <c r="U1606" s="32">
        <v>0</v>
      </c>
      <c r="V1606">
        <f t="shared" si="0"/>
        <v>2004</v>
      </c>
      <c r="W1606">
        <f t="shared" si="1"/>
        <v>1</v>
      </c>
      <c r="X1606">
        <f t="shared" si="2"/>
        <v>1</v>
      </c>
      <c r="AJ1606" s="13"/>
      <c r="AK1606" s="14"/>
      <c r="AP1606" s="13"/>
      <c r="AQ1606" s="14"/>
      <c r="AT1606" t="e">
        <f>VLOOKUP(A1606,'Repeat TJ List'!A:A,1,FALSE)</f>
        <v>#N/A</v>
      </c>
    </row>
    <row r="1607" spans="1:46" ht="13">
      <c r="A1607" s="7" t="s">
        <v>2962</v>
      </c>
      <c r="B1607" s="78" t="str">
        <f t="shared" si="103"/>
        <v>Preston</v>
      </c>
      <c r="C1607" s="78" t="str">
        <f t="shared" si="104"/>
        <v>Larrison</v>
      </c>
      <c r="D1607" s="78" t="str">
        <f t="shared" si="105"/>
        <v>larripr</v>
      </c>
      <c r="E1607" s="8">
        <v>37987</v>
      </c>
      <c r="F1607" s="9" t="s">
        <v>87</v>
      </c>
      <c r="G1607" s="9" t="s">
        <v>84</v>
      </c>
      <c r="H1607" s="26" t="s">
        <v>37</v>
      </c>
      <c r="I1607" s="9" t="s">
        <v>38</v>
      </c>
      <c r="J1607" s="26" t="s">
        <v>39</v>
      </c>
      <c r="K1607" s="9" t="s">
        <v>141</v>
      </c>
      <c r="L1607" s="9" t="s">
        <v>2963</v>
      </c>
      <c r="M1607" s="9">
        <v>23</v>
      </c>
      <c r="N1607" s="11">
        <v>38550</v>
      </c>
      <c r="O1607" s="32">
        <f t="shared" si="102"/>
        <v>19</v>
      </c>
      <c r="P1607" s="9">
        <v>425830</v>
      </c>
      <c r="Q1607" s="9" t="s">
        <v>2964</v>
      </c>
      <c r="S1607" s="9">
        <v>0</v>
      </c>
      <c r="T1607" s="12">
        <v>0</v>
      </c>
      <c r="U1607" s="32">
        <v>0</v>
      </c>
      <c r="V1607">
        <f t="shared" si="0"/>
        <v>2004</v>
      </c>
      <c r="W1607">
        <f t="shared" si="1"/>
        <v>1</v>
      </c>
      <c r="X1607">
        <f t="shared" si="2"/>
        <v>1</v>
      </c>
      <c r="AJ1607" s="13"/>
      <c r="AK1607" s="14"/>
      <c r="AP1607" s="13"/>
      <c r="AQ1607" s="14"/>
      <c r="AT1607" t="e">
        <f>VLOOKUP(A1607,'Repeat TJ List'!A:A,1,FALSE)</f>
        <v>#N/A</v>
      </c>
    </row>
    <row r="1608" spans="1:46" ht="13">
      <c r="A1608" s="7" t="s">
        <v>2965</v>
      </c>
      <c r="B1608" s="78" t="str">
        <f t="shared" si="103"/>
        <v>Joe</v>
      </c>
      <c r="C1608" s="78" t="str">
        <f t="shared" si="104"/>
        <v>Torres</v>
      </c>
      <c r="D1608" s="78" t="str">
        <f t="shared" si="105"/>
        <v>torrejo</v>
      </c>
      <c r="E1608" s="8">
        <v>37987</v>
      </c>
      <c r="F1608" s="9" t="s">
        <v>35</v>
      </c>
      <c r="G1608" s="9" t="s">
        <v>91</v>
      </c>
      <c r="H1608" s="26" t="s">
        <v>37</v>
      </c>
      <c r="I1608" s="9" t="s">
        <v>53</v>
      </c>
      <c r="J1608" s="26" t="s">
        <v>39</v>
      </c>
      <c r="K1608" s="9" t="s">
        <v>58</v>
      </c>
      <c r="L1608" s="9"/>
      <c r="M1608" s="9">
        <v>21</v>
      </c>
      <c r="N1608" s="11">
        <v>38452</v>
      </c>
      <c r="O1608" s="32">
        <f t="shared" si="102"/>
        <v>15</v>
      </c>
      <c r="P1608" s="9">
        <v>445229</v>
      </c>
      <c r="Q1608" s="9" t="s">
        <v>2966</v>
      </c>
      <c r="S1608" s="9">
        <v>0</v>
      </c>
      <c r="T1608" s="12">
        <v>0</v>
      </c>
      <c r="U1608" s="32">
        <v>0</v>
      </c>
      <c r="V1608">
        <f t="shared" si="0"/>
        <v>2004</v>
      </c>
      <c r="W1608">
        <f t="shared" si="1"/>
        <v>1</v>
      </c>
      <c r="X1608">
        <f t="shared" si="2"/>
        <v>1</v>
      </c>
      <c r="AJ1608" s="13"/>
      <c r="AK1608" s="14"/>
      <c r="AP1608" s="13"/>
      <c r="AQ1608" s="14"/>
      <c r="AT1608" t="e">
        <f>VLOOKUP(A1608,'Repeat TJ List'!A:A,1,FALSE)</f>
        <v>#N/A</v>
      </c>
    </row>
    <row r="1609" spans="1:46" ht="13">
      <c r="A1609" s="7" t="s">
        <v>2967</v>
      </c>
      <c r="B1609" s="78" t="str">
        <f t="shared" si="103"/>
        <v>Hyun-Jin</v>
      </c>
      <c r="C1609" s="78" t="str">
        <f t="shared" si="104"/>
        <v>Ryu</v>
      </c>
      <c r="D1609" s="78" t="str">
        <f t="shared" si="105"/>
        <v>ryuhy</v>
      </c>
      <c r="E1609" s="8">
        <v>37987</v>
      </c>
      <c r="F1609" s="9" t="s">
        <v>35</v>
      </c>
      <c r="G1609" s="9" t="s">
        <v>158</v>
      </c>
      <c r="H1609" s="9" t="s">
        <v>37</v>
      </c>
      <c r="I1609" s="9" t="s">
        <v>53</v>
      </c>
      <c r="J1609" s="9" t="s">
        <v>964</v>
      </c>
      <c r="K1609" s="26"/>
      <c r="L1609" s="26"/>
      <c r="M1609" s="9">
        <v>17</v>
      </c>
      <c r="N1609" s="11">
        <v>41366</v>
      </c>
      <c r="O1609" s="32">
        <f t="shared" si="102"/>
        <v>111</v>
      </c>
      <c r="P1609" s="9">
        <v>547943</v>
      </c>
      <c r="Q1609" s="9">
        <v>14444</v>
      </c>
      <c r="S1609" s="9">
        <v>82</v>
      </c>
      <c r="T1609" s="12">
        <v>475.33300000000003</v>
      </c>
      <c r="U1609" s="32">
        <v>1</v>
      </c>
      <c r="V1609">
        <f t="shared" si="0"/>
        <v>2004</v>
      </c>
      <c r="W1609">
        <f t="shared" si="1"/>
        <v>1</v>
      </c>
      <c r="X1609">
        <f t="shared" si="2"/>
        <v>1</v>
      </c>
      <c r="AJ1609" s="13"/>
      <c r="AK1609" s="14"/>
      <c r="AP1609" s="13"/>
      <c r="AQ1609" s="14"/>
      <c r="AT1609" t="e">
        <f>VLOOKUP(A1609,'Repeat TJ List'!A:A,1,FALSE)</f>
        <v>#N/A</v>
      </c>
    </row>
    <row r="1610" spans="1:46" ht="13">
      <c r="A1610" s="7" t="s">
        <v>2968</v>
      </c>
      <c r="B1610" s="78" t="str">
        <f t="shared" si="103"/>
        <v>Arismendy</v>
      </c>
      <c r="C1610" s="78" t="str">
        <f t="shared" si="104"/>
        <v>Castillo</v>
      </c>
      <c r="D1610" s="78" t="str">
        <f t="shared" si="105"/>
        <v>castiar</v>
      </c>
      <c r="E1610" s="8">
        <v>37987</v>
      </c>
      <c r="F1610" s="9" t="s">
        <v>306</v>
      </c>
      <c r="G1610" s="9" t="s">
        <v>158</v>
      </c>
      <c r="H1610" s="26" t="s">
        <v>37</v>
      </c>
      <c r="I1610" s="9" t="s">
        <v>38</v>
      </c>
      <c r="J1610" s="32" t="s">
        <v>108</v>
      </c>
      <c r="K1610" s="26"/>
      <c r="L1610" s="26"/>
      <c r="M1610" s="9">
        <v>19</v>
      </c>
      <c r="N1610" s="11">
        <v>38353</v>
      </c>
      <c r="O1610" s="32">
        <f t="shared" si="102"/>
        <v>12</v>
      </c>
      <c r="P1610" s="9">
        <v>464340</v>
      </c>
      <c r="Q1610" s="9" t="s">
        <v>2969</v>
      </c>
      <c r="S1610" s="9">
        <v>0</v>
      </c>
      <c r="T1610" s="12">
        <v>0</v>
      </c>
      <c r="U1610" s="32">
        <v>0</v>
      </c>
      <c r="V1610">
        <f t="shared" si="0"/>
        <v>2004</v>
      </c>
      <c r="W1610">
        <f t="shared" si="1"/>
        <v>1</v>
      </c>
      <c r="X1610">
        <f t="shared" si="2"/>
        <v>1</v>
      </c>
      <c r="AJ1610" s="13"/>
      <c r="AK1610" s="14"/>
      <c r="AP1610" s="13"/>
      <c r="AQ1610" s="14"/>
      <c r="AT1610" t="e">
        <f>VLOOKUP(A1610,'Repeat TJ List'!A:A,1,FALSE)</f>
        <v>#N/A</v>
      </c>
    </row>
    <row r="1611" spans="1:46" ht="13">
      <c r="A1611" s="7" t="s">
        <v>2970</v>
      </c>
      <c r="B1611" s="78" t="str">
        <f t="shared" si="103"/>
        <v>Mike</v>
      </c>
      <c r="C1611" s="78" t="str">
        <f t="shared" si="104"/>
        <v>Megrew</v>
      </c>
      <c r="D1611" s="78" t="str">
        <f t="shared" si="105"/>
        <v>megremi</v>
      </c>
      <c r="E1611" s="8">
        <v>37987</v>
      </c>
      <c r="F1611" s="9" t="s">
        <v>306</v>
      </c>
      <c r="G1611" s="9" t="s">
        <v>91</v>
      </c>
      <c r="H1611" s="26" t="s">
        <v>37</v>
      </c>
      <c r="I1611" s="9" t="s">
        <v>53</v>
      </c>
      <c r="J1611" s="26" t="s">
        <v>39</v>
      </c>
      <c r="K1611" s="9" t="s">
        <v>368</v>
      </c>
      <c r="L1611" s="9"/>
      <c r="M1611" s="9">
        <v>20</v>
      </c>
      <c r="N1611" s="11">
        <v>38591</v>
      </c>
      <c r="O1611" s="32">
        <f t="shared" si="102"/>
        <v>20</v>
      </c>
      <c r="P1611" s="9">
        <v>445589</v>
      </c>
      <c r="Q1611" s="9" t="s">
        <v>2971</v>
      </c>
      <c r="S1611" s="9">
        <v>0</v>
      </c>
      <c r="T1611" s="12">
        <v>0</v>
      </c>
      <c r="U1611" s="32">
        <v>0</v>
      </c>
      <c r="V1611">
        <f t="shared" si="0"/>
        <v>2004</v>
      </c>
      <c r="W1611">
        <f t="shared" si="1"/>
        <v>1</v>
      </c>
      <c r="X1611">
        <f t="shared" si="2"/>
        <v>1</v>
      </c>
      <c r="AJ1611" s="13"/>
      <c r="AK1611" s="14"/>
      <c r="AP1611" s="13"/>
      <c r="AQ1611" s="14"/>
      <c r="AT1611" t="e">
        <f>VLOOKUP(A1611,'Repeat TJ List'!A:A,1,FALSE)</f>
        <v>#N/A</v>
      </c>
    </row>
    <row r="1612" spans="1:46" ht="13">
      <c r="A1612" s="7" t="s">
        <v>2972</v>
      </c>
      <c r="B1612" s="78" t="str">
        <f t="shared" si="103"/>
        <v>Lincoln</v>
      </c>
      <c r="C1612" s="78" t="str">
        <f t="shared" si="104"/>
        <v>Holdzkom</v>
      </c>
      <c r="D1612" s="78" t="str">
        <f t="shared" si="105"/>
        <v>holdzli</v>
      </c>
      <c r="E1612" s="8">
        <v>37987</v>
      </c>
      <c r="F1612" s="9" t="s">
        <v>157</v>
      </c>
      <c r="G1612" s="9" t="s">
        <v>91</v>
      </c>
      <c r="H1612" s="9" t="s">
        <v>37</v>
      </c>
      <c r="I1612" s="9" t="s">
        <v>38</v>
      </c>
      <c r="J1612" s="9" t="s">
        <v>39</v>
      </c>
      <c r="K1612" s="9" t="s">
        <v>220</v>
      </c>
      <c r="L1612" s="9" t="s">
        <v>2973</v>
      </c>
      <c r="M1612" s="9">
        <v>22</v>
      </c>
      <c r="N1612" s="11">
        <v>38353</v>
      </c>
      <c r="O1612" s="32">
        <f t="shared" si="102"/>
        <v>12</v>
      </c>
      <c r="P1612" s="9">
        <v>430616</v>
      </c>
      <c r="Q1612" s="9" t="s">
        <v>2974</v>
      </c>
      <c r="S1612" s="9">
        <v>0</v>
      </c>
      <c r="T1612" s="12">
        <v>0</v>
      </c>
      <c r="U1612" s="32">
        <v>0</v>
      </c>
      <c r="V1612">
        <f t="shared" si="0"/>
        <v>2004</v>
      </c>
      <c r="W1612">
        <f t="shared" si="1"/>
        <v>1</v>
      </c>
      <c r="X1612">
        <f t="shared" si="2"/>
        <v>1</v>
      </c>
      <c r="AJ1612" s="13"/>
      <c r="AK1612" s="14"/>
      <c r="AP1612" s="13"/>
      <c r="AQ1612" s="14"/>
      <c r="AT1612" t="e">
        <f>VLOOKUP(A1612,'Repeat TJ List'!A:A,1,FALSE)</f>
        <v>#N/A</v>
      </c>
    </row>
    <row r="1613" spans="1:46" ht="13">
      <c r="A1613" s="7" t="s">
        <v>2975</v>
      </c>
      <c r="B1613" s="78" t="str">
        <f t="shared" si="103"/>
        <v>Tim</v>
      </c>
      <c r="C1613" s="78" t="str">
        <f t="shared" si="104"/>
        <v>Wood</v>
      </c>
      <c r="D1613" s="78" t="str">
        <f t="shared" si="105"/>
        <v>woodti</v>
      </c>
      <c r="E1613" s="8">
        <v>37987</v>
      </c>
      <c r="F1613" s="9" t="s">
        <v>157</v>
      </c>
      <c r="G1613" s="9" t="s">
        <v>115</v>
      </c>
      <c r="H1613" s="26" t="s">
        <v>37</v>
      </c>
      <c r="I1613" s="9" t="s">
        <v>38</v>
      </c>
      <c r="J1613" s="26" t="s">
        <v>39</v>
      </c>
      <c r="K1613" s="9" t="s">
        <v>220</v>
      </c>
      <c r="L1613" s="9" t="s">
        <v>2408</v>
      </c>
      <c r="M1613" s="9">
        <v>21</v>
      </c>
      <c r="N1613" s="11">
        <v>38459</v>
      </c>
      <c r="O1613" s="32">
        <f t="shared" si="102"/>
        <v>16</v>
      </c>
      <c r="P1613" s="9">
        <v>445971</v>
      </c>
      <c r="Q1613" s="9">
        <v>3775</v>
      </c>
      <c r="S1613" s="9">
        <v>57</v>
      </c>
      <c r="T1613" s="12">
        <v>58</v>
      </c>
      <c r="U1613" s="32">
        <v>0</v>
      </c>
      <c r="V1613">
        <f t="shared" si="0"/>
        <v>2004</v>
      </c>
      <c r="W1613">
        <f t="shared" si="1"/>
        <v>1</v>
      </c>
      <c r="X1613">
        <f t="shared" si="2"/>
        <v>1</v>
      </c>
      <c r="AJ1613" s="13"/>
      <c r="AK1613" s="14"/>
      <c r="AP1613" s="13"/>
      <c r="AQ1613" s="14"/>
      <c r="AT1613" t="e">
        <f>VLOOKUP(A1613,'Repeat TJ List'!A:A,1,FALSE)</f>
        <v>#N/A</v>
      </c>
    </row>
    <row r="1614" spans="1:46" ht="13">
      <c r="A1614" s="7" t="s">
        <v>2976</v>
      </c>
      <c r="B1614" s="78" t="str">
        <f t="shared" si="103"/>
        <v>Zach</v>
      </c>
      <c r="C1614" s="78" t="str">
        <f t="shared" si="104"/>
        <v>Braddock</v>
      </c>
      <c r="D1614" s="78" t="str">
        <f t="shared" si="105"/>
        <v>braddza</v>
      </c>
      <c r="E1614" s="8">
        <v>37987</v>
      </c>
      <c r="F1614" s="9" t="s">
        <v>127</v>
      </c>
      <c r="G1614" s="9" t="s">
        <v>158</v>
      </c>
      <c r="H1614" s="26" t="s">
        <v>37</v>
      </c>
      <c r="I1614" s="9" t="s">
        <v>53</v>
      </c>
      <c r="J1614" s="26" t="s">
        <v>39</v>
      </c>
      <c r="K1614" s="9" t="s">
        <v>277</v>
      </c>
      <c r="L1614" s="9" t="s">
        <v>2977</v>
      </c>
      <c r="M1614" s="9">
        <v>16</v>
      </c>
      <c r="N1614" s="11">
        <v>38890</v>
      </c>
      <c r="O1614" s="32">
        <f t="shared" si="102"/>
        <v>30</v>
      </c>
      <c r="P1614" s="9">
        <v>488722</v>
      </c>
      <c r="Q1614" s="9">
        <v>4553</v>
      </c>
      <c r="S1614" s="9">
        <v>71</v>
      </c>
      <c r="T1614" s="12">
        <v>51</v>
      </c>
      <c r="U1614" s="32">
        <v>0</v>
      </c>
      <c r="V1614">
        <f t="shared" si="0"/>
        <v>2004</v>
      </c>
      <c r="W1614">
        <f t="shared" si="1"/>
        <v>1</v>
      </c>
      <c r="X1614">
        <f t="shared" si="2"/>
        <v>1</v>
      </c>
      <c r="AJ1614" s="13"/>
      <c r="AK1614" s="14"/>
      <c r="AP1614" s="13"/>
      <c r="AQ1614" s="14"/>
      <c r="AT1614" t="e">
        <f>VLOOKUP(A1614,'Repeat TJ List'!A:A,1,FALSE)</f>
        <v>#N/A</v>
      </c>
    </row>
    <row r="1615" spans="1:46" ht="13">
      <c r="A1615" s="7" t="s">
        <v>2978</v>
      </c>
      <c r="B1615" s="78" t="str">
        <f t="shared" si="103"/>
        <v>Angel</v>
      </c>
      <c r="C1615" s="78" t="str">
        <f t="shared" si="104"/>
        <v>Garcia</v>
      </c>
      <c r="D1615" s="78" t="str">
        <f t="shared" si="105"/>
        <v>garcian</v>
      </c>
      <c r="E1615" s="8">
        <v>37987</v>
      </c>
      <c r="F1615" s="9" t="s">
        <v>73</v>
      </c>
      <c r="G1615" s="9" t="s">
        <v>115</v>
      </c>
      <c r="H1615" s="26" t="s">
        <v>37</v>
      </c>
      <c r="I1615" s="9" t="s">
        <v>38</v>
      </c>
      <c r="J1615" s="32" t="s">
        <v>144</v>
      </c>
      <c r="K1615" s="26"/>
      <c r="L1615" s="26"/>
      <c r="M1615" s="9">
        <v>20</v>
      </c>
      <c r="N1615" s="11">
        <v>38455</v>
      </c>
      <c r="O1615" s="32">
        <f t="shared" si="102"/>
        <v>15</v>
      </c>
      <c r="P1615" s="9">
        <v>434879</v>
      </c>
      <c r="Q1615" s="9" t="s">
        <v>2979</v>
      </c>
      <c r="S1615" s="9">
        <v>0</v>
      </c>
      <c r="T1615" s="12">
        <v>0</v>
      </c>
      <c r="U1615" s="32">
        <v>0</v>
      </c>
      <c r="V1615">
        <f t="shared" si="0"/>
        <v>2004</v>
      </c>
      <c r="W1615">
        <f t="shared" si="1"/>
        <v>1</v>
      </c>
      <c r="X1615">
        <f t="shared" si="2"/>
        <v>1</v>
      </c>
      <c r="AJ1615" s="13"/>
      <c r="AK1615" s="14"/>
      <c r="AP1615" s="13"/>
      <c r="AQ1615" s="14"/>
      <c r="AT1615" t="e">
        <f>VLOOKUP(A1615,'Repeat TJ List'!A:A,1,FALSE)</f>
        <v>#N/A</v>
      </c>
    </row>
    <row r="1616" spans="1:46" ht="13">
      <c r="A1616" s="7" t="s">
        <v>2980</v>
      </c>
      <c r="B1616" s="78" t="str">
        <f t="shared" si="103"/>
        <v>Jeff</v>
      </c>
      <c r="C1616" s="78" t="str">
        <f t="shared" si="104"/>
        <v>Manship</v>
      </c>
      <c r="D1616" s="78" t="str">
        <f t="shared" si="105"/>
        <v>manshje</v>
      </c>
      <c r="E1616" s="8">
        <v>37987</v>
      </c>
      <c r="F1616" s="9" t="s">
        <v>73</v>
      </c>
      <c r="G1616" s="9" t="s">
        <v>63</v>
      </c>
      <c r="H1616" s="26" t="s">
        <v>37</v>
      </c>
      <c r="I1616" s="9" t="s">
        <v>38</v>
      </c>
      <c r="J1616" s="26" t="s">
        <v>39</v>
      </c>
      <c r="K1616" s="9" t="s">
        <v>40</v>
      </c>
      <c r="L1616" s="9" t="s">
        <v>351</v>
      </c>
      <c r="M1616" s="9">
        <v>19</v>
      </c>
      <c r="N1616" s="11">
        <v>38938</v>
      </c>
      <c r="O1616" s="32">
        <f t="shared" si="102"/>
        <v>31</v>
      </c>
      <c r="P1616" s="9">
        <v>453249</v>
      </c>
      <c r="Q1616" s="9">
        <v>6865</v>
      </c>
      <c r="S1616" s="9">
        <v>157</v>
      </c>
      <c r="T1616" s="12">
        <v>222</v>
      </c>
      <c r="U1616" s="9">
        <v>0</v>
      </c>
      <c r="V1616">
        <f t="shared" si="0"/>
        <v>2004</v>
      </c>
      <c r="W1616">
        <f t="shared" si="1"/>
        <v>1</v>
      </c>
      <c r="X1616">
        <f t="shared" si="2"/>
        <v>1</v>
      </c>
      <c r="AJ1616" s="13"/>
      <c r="AK1616" s="14"/>
      <c r="AP1616" s="13"/>
      <c r="AQ1616" s="14"/>
      <c r="AT1616" t="e">
        <f>VLOOKUP(A1616,'Repeat TJ List'!A:A,1,FALSE)</f>
        <v>#N/A</v>
      </c>
    </row>
    <row r="1617" spans="1:46" ht="13">
      <c r="A1617" s="7" t="s">
        <v>2981</v>
      </c>
      <c r="B1617" s="78" t="str">
        <f t="shared" si="103"/>
        <v>Dustin</v>
      </c>
      <c r="C1617" s="78" t="str">
        <f t="shared" si="104"/>
        <v>Molleken</v>
      </c>
      <c r="D1617" s="78" t="str">
        <f t="shared" si="105"/>
        <v>molledu</v>
      </c>
      <c r="E1617" s="8">
        <v>37987</v>
      </c>
      <c r="F1617" s="9" t="s">
        <v>176</v>
      </c>
      <c r="G1617" s="9" t="s">
        <v>128</v>
      </c>
      <c r="H1617" s="26" t="s">
        <v>37</v>
      </c>
      <c r="I1617" s="9" t="s">
        <v>38</v>
      </c>
      <c r="J1617" s="32" t="s">
        <v>161</v>
      </c>
      <c r="K1617" s="26"/>
      <c r="L1617" s="26"/>
      <c r="M1617" s="9">
        <v>19</v>
      </c>
      <c r="N1617" s="11">
        <v>38531</v>
      </c>
      <c r="O1617" s="32">
        <f t="shared" si="102"/>
        <v>18</v>
      </c>
      <c r="P1617" s="9">
        <v>451783</v>
      </c>
      <c r="Q1617" s="9">
        <v>6200</v>
      </c>
      <c r="S1617" s="9">
        <v>0</v>
      </c>
      <c r="T1617" s="12">
        <v>0</v>
      </c>
      <c r="U1617" s="32">
        <v>0</v>
      </c>
      <c r="V1617">
        <f t="shared" si="0"/>
        <v>2004</v>
      </c>
      <c r="W1617">
        <f t="shared" si="1"/>
        <v>1</v>
      </c>
      <c r="X1617">
        <f t="shared" si="2"/>
        <v>1</v>
      </c>
      <c r="AJ1617" s="13"/>
      <c r="AK1617" s="14"/>
      <c r="AP1617" s="13"/>
      <c r="AQ1617" s="14"/>
      <c r="AT1617" t="e">
        <f>VLOOKUP(A1617,'Repeat TJ List'!A:A,1,FALSE)</f>
        <v>#N/A</v>
      </c>
    </row>
    <row r="1618" spans="1:46" ht="13">
      <c r="A1618" s="7" t="s">
        <v>2982</v>
      </c>
      <c r="B1618" s="78" t="str">
        <f t="shared" si="103"/>
        <v>Brandon</v>
      </c>
      <c r="C1618" s="78" t="str">
        <f t="shared" si="104"/>
        <v>Gomes</v>
      </c>
      <c r="D1618" s="78" t="str">
        <f t="shared" si="105"/>
        <v>gomesbr</v>
      </c>
      <c r="E1618" s="8">
        <v>37987</v>
      </c>
      <c r="F1618" s="9" t="s">
        <v>48</v>
      </c>
      <c r="G1618" s="9" t="s">
        <v>63</v>
      </c>
      <c r="H1618" s="26" t="s">
        <v>37</v>
      </c>
      <c r="I1618" s="9" t="s">
        <v>38</v>
      </c>
      <c r="J1618" s="26" t="s">
        <v>39</v>
      </c>
      <c r="K1618" s="9" t="s">
        <v>79</v>
      </c>
      <c r="L1618" s="9" t="s">
        <v>576</v>
      </c>
      <c r="M1618" s="9">
        <v>19</v>
      </c>
      <c r="N1618" s="11">
        <v>39252</v>
      </c>
      <c r="O1618" s="32">
        <f t="shared" si="102"/>
        <v>42</v>
      </c>
      <c r="P1618" s="9">
        <v>460156</v>
      </c>
      <c r="Q1618" s="9">
        <v>2267</v>
      </c>
      <c r="S1618" s="9">
        <v>173</v>
      </c>
      <c r="T1618" s="12">
        <v>167</v>
      </c>
      <c r="U1618" s="9">
        <v>0</v>
      </c>
      <c r="V1618">
        <f t="shared" si="0"/>
        <v>2004</v>
      </c>
      <c r="W1618">
        <f t="shared" si="1"/>
        <v>1</v>
      </c>
      <c r="X1618">
        <f t="shared" si="2"/>
        <v>1</v>
      </c>
      <c r="AJ1618" s="13"/>
      <c r="AK1618" s="14"/>
      <c r="AP1618" s="13"/>
      <c r="AQ1618" s="14"/>
      <c r="AT1618" t="e">
        <f>VLOOKUP(A1618,'Repeat TJ List'!A:A,1,FALSE)</f>
        <v>#N/A</v>
      </c>
    </row>
    <row r="1619" spans="1:46" ht="13">
      <c r="A1619" s="7" t="s">
        <v>2983</v>
      </c>
      <c r="B1619" s="78" t="str">
        <f t="shared" si="103"/>
        <v>Kevin</v>
      </c>
      <c r="C1619" s="78" t="str">
        <f t="shared" si="104"/>
        <v>Ohme</v>
      </c>
      <c r="D1619" s="78" t="str">
        <f t="shared" si="105"/>
        <v>ohmeke</v>
      </c>
      <c r="E1619" s="8">
        <v>37987</v>
      </c>
      <c r="F1619" s="9" t="s">
        <v>57</v>
      </c>
      <c r="G1619" s="9" t="s">
        <v>95</v>
      </c>
      <c r="H1619" s="26" t="s">
        <v>37</v>
      </c>
      <c r="I1619" s="9" t="s">
        <v>53</v>
      </c>
      <c r="J1619" s="26" t="s">
        <v>39</v>
      </c>
      <c r="K1619" s="9" t="s">
        <v>58</v>
      </c>
      <c r="L1619" s="9" t="s">
        <v>2984</v>
      </c>
      <c r="M1619" s="9">
        <v>33</v>
      </c>
      <c r="N1619" s="26"/>
      <c r="O1619" s="32" t="str">
        <f t="shared" si="102"/>
        <v/>
      </c>
      <c r="P1619" s="9">
        <v>150227</v>
      </c>
      <c r="Q1619" s="9">
        <v>1687</v>
      </c>
      <c r="R1619" s="7" t="s">
        <v>2078</v>
      </c>
      <c r="S1619" s="9">
        <v>0</v>
      </c>
      <c r="T1619" s="12">
        <v>0</v>
      </c>
      <c r="U1619" s="32">
        <v>0</v>
      </c>
      <c r="V1619">
        <f t="shared" si="0"/>
        <v>2004</v>
      </c>
      <c r="W1619">
        <f t="shared" si="1"/>
        <v>1</v>
      </c>
      <c r="X1619">
        <f t="shared" si="2"/>
        <v>1</v>
      </c>
      <c r="AJ1619" s="13"/>
      <c r="AK1619" s="14"/>
      <c r="AP1619" s="13"/>
      <c r="AQ1619" s="14"/>
      <c r="AT1619" t="e">
        <f>VLOOKUP(A1619,'Repeat TJ List'!A:A,1,FALSE)</f>
        <v>#N/A</v>
      </c>
    </row>
    <row r="1620" spans="1:46" ht="13">
      <c r="A1620" s="7" t="s">
        <v>2985</v>
      </c>
      <c r="B1620" s="78" t="str">
        <f t="shared" si="103"/>
        <v>John</v>
      </c>
      <c r="C1620" s="78" t="str">
        <f t="shared" si="104"/>
        <v>Axford</v>
      </c>
      <c r="D1620" s="78" t="str">
        <f t="shared" si="105"/>
        <v>axforjo</v>
      </c>
      <c r="E1620" s="8">
        <v>37930</v>
      </c>
      <c r="F1620" s="9" t="s">
        <v>100</v>
      </c>
      <c r="G1620" s="9" t="s">
        <v>63</v>
      </c>
      <c r="H1620" s="26" t="s">
        <v>37</v>
      </c>
      <c r="I1620" s="9" t="s">
        <v>38</v>
      </c>
      <c r="J1620" s="32" t="s">
        <v>161</v>
      </c>
      <c r="K1620" s="26"/>
      <c r="L1620" s="26"/>
      <c r="M1620" s="9">
        <v>20</v>
      </c>
      <c r="N1620" s="11">
        <v>39190</v>
      </c>
      <c r="O1620" s="32">
        <f t="shared" si="102"/>
        <v>41</v>
      </c>
      <c r="P1620" s="9">
        <v>446099</v>
      </c>
      <c r="Q1620" s="9">
        <v>9059</v>
      </c>
      <c r="S1620" s="9">
        <v>493</v>
      </c>
      <c r="T1620" s="12">
        <v>470.66699999999997</v>
      </c>
      <c r="U1620" s="32">
        <v>1</v>
      </c>
      <c r="V1620">
        <f t="shared" si="0"/>
        <v>2003</v>
      </c>
      <c r="W1620">
        <f t="shared" si="1"/>
        <v>11</v>
      </c>
      <c r="X1620">
        <f t="shared" si="2"/>
        <v>5</v>
      </c>
      <c r="AJ1620" s="13"/>
      <c r="AK1620" s="14"/>
      <c r="AP1620" s="13"/>
      <c r="AQ1620" s="14"/>
      <c r="AT1620" t="e">
        <f>VLOOKUP(A1620,'Repeat TJ List'!A:A,1,FALSE)</f>
        <v>#N/A</v>
      </c>
    </row>
    <row r="1621" spans="1:46" ht="13">
      <c r="A1621" s="7" t="s">
        <v>2986</v>
      </c>
      <c r="B1621" s="78" t="str">
        <f t="shared" si="103"/>
        <v>Mike</v>
      </c>
      <c r="C1621" s="78" t="str">
        <f t="shared" si="104"/>
        <v>Fetters</v>
      </c>
      <c r="D1621" s="78" t="str">
        <f t="shared" si="105"/>
        <v>fettemi</v>
      </c>
      <c r="E1621" s="8">
        <v>37902</v>
      </c>
      <c r="F1621" s="9" t="s">
        <v>73</v>
      </c>
      <c r="G1621" s="9" t="s">
        <v>36</v>
      </c>
      <c r="H1621" s="26" t="s">
        <v>37</v>
      </c>
      <c r="I1621" s="9" t="s">
        <v>38</v>
      </c>
      <c r="J1621" s="26" t="s">
        <v>39</v>
      </c>
      <c r="K1621" s="9" t="s">
        <v>138</v>
      </c>
      <c r="L1621" s="9" t="s">
        <v>547</v>
      </c>
      <c r="M1621" s="9">
        <v>38</v>
      </c>
      <c r="N1621" s="11">
        <v>38184</v>
      </c>
      <c r="O1621" s="32">
        <f t="shared" si="102"/>
        <v>9</v>
      </c>
      <c r="P1621" s="9">
        <v>114097</v>
      </c>
      <c r="Q1621" s="9">
        <v>988</v>
      </c>
      <c r="R1621" s="7" t="s">
        <v>2078</v>
      </c>
      <c r="S1621" s="9">
        <v>23</v>
      </c>
      <c r="T1621" s="12">
        <v>18.667000000000002</v>
      </c>
      <c r="U1621" s="32">
        <v>0</v>
      </c>
      <c r="V1621">
        <f t="shared" si="0"/>
        <v>2003</v>
      </c>
      <c r="W1621">
        <f t="shared" si="1"/>
        <v>10</v>
      </c>
      <c r="X1621">
        <f t="shared" si="2"/>
        <v>8</v>
      </c>
      <c r="AJ1621" s="13"/>
      <c r="AK1621" s="14"/>
      <c r="AP1621" s="13"/>
      <c r="AQ1621" s="14"/>
      <c r="AT1621" t="e">
        <f>VLOOKUP(A1621,'Repeat TJ List'!A:A,1,FALSE)</f>
        <v>#N/A</v>
      </c>
    </row>
    <row r="1622" spans="1:46" ht="13">
      <c r="A1622" s="7" t="s">
        <v>2987</v>
      </c>
      <c r="B1622" s="78" t="str">
        <f t="shared" si="103"/>
        <v>Tony</v>
      </c>
      <c r="C1622" s="78" t="str">
        <f t="shared" si="104"/>
        <v>Womack</v>
      </c>
      <c r="D1622" s="78" t="str">
        <f t="shared" si="105"/>
        <v>womacto</v>
      </c>
      <c r="E1622" s="8">
        <v>37900</v>
      </c>
      <c r="F1622" s="9" t="s">
        <v>164</v>
      </c>
      <c r="G1622" s="9" t="s">
        <v>36</v>
      </c>
      <c r="H1622" s="32" t="s">
        <v>736</v>
      </c>
      <c r="I1622" s="9" t="s">
        <v>38</v>
      </c>
      <c r="J1622" s="26" t="s">
        <v>39</v>
      </c>
      <c r="K1622" s="9" t="s">
        <v>302</v>
      </c>
      <c r="L1622" s="9" t="s">
        <v>2988</v>
      </c>
      <c r="M1622" s="9">
        <v>33</v>
      </c>
      <c r="N1622" s="11">
        <v>38082</v>
      </c>
      <c r="O1622" s="32">
        <f t="shared" si="102"/>
        <v>6</v>
      </c>
      <c r="P1622" s="9">
        <v>124523</v>
      </c>
      <c r="Q1622" s="9">
        <v>78</v>
      </c>
      <c r="R1622" s="7" t="s">
        <v>191</v>
      </c>
      <c r="S1622" s="9">
        <v>281</v>
      </c>
      <c r="T1622" s="40">
        <v>1037</v>
      </c>
      <c r="U1622" s="32">
        <v>0</v>
      </c>
      <c r="V1622">
        <f t="shared" si="0"/>
        <v>2003</v>
      </c>
      <c r="W1622">
        <f t="shared" si="1"/>
        <v>10</v>
      </c>
      <c r="X1622">
        <f t="shared" si="2"/>
        <v>6</v>
      </c>
      <c r="AJ1622" s="13"/>
      <c r="AK1622" s="14"/>
      <c r="AP1622" s="13"/>
      <c r="AQ1622" s="14"/>
      <c r="AT1622" t="e">
        <f>VLOOKUP(A1622,'Repeat TJ List'!A:A,1,FALSE)</f>
        <v>#N/A</v>
      </c>
    </row>
    <row r="1623" spans="1:46" ht="13">
      <c r="A1623" s="7" t="s">
        <v>2989</v>
      </c>
      <c r="B1623" s="78" t="str">
        <f t="shared" si="103"/>
        <v>Zack</v>
      </c>
      <c r="C1623" s="78" t="str">
        <f t="shared" si="104"/>
        <v>Segovia</v>
      </c>
      <c r="D1623" s="78" t="str">
        <f t="shared" si="105"/>
        <v>segovza</v>
      </c>
      <c r="E1623" s="8">
        <v>37895</v>
      </c>
      <c r="F1623" s="9" t="s">
        <v>124</v>
      </c>
      <c r="G1623" s="9" t="s">
        <v>115</v>
      </c>
      <c r="H1623" s="26" t="s">
        <v>37</v>
      </c>
      <c r="I1623" s="9" t="s">
        <v>38</v>
      </c>
      <c r="J1623" s="26" t="s">
        <v>39</v>
      </c>
      <c r="K1623" s="9" t="s">
        <v>40</v>
      </c>
      <c r="L1623" s="9"/>
      <c r="M1623" s="9">
        <v>20</v>
      </c>
      <c r="N1623" s="11">
        <v>38451</v>
      </c>
      <c r="O1623" s="32">
        <f t="shared" si="102"/>
        <v>18</v>
      </c>
      <c r="P1623" s="9">
        <v>434564</v>
      </c>
      <c r="Q1623" s="9">
        <v>8742</v>
      </c>
      <c r="S1623" s="9">
        <v>9</v>
      </c>
      <c r="T1623" s="12">
        <v>15.333</v>
      </c>
      <c r="U1623" s="32">
        <v>0</v>
      </c>
      <c r="V1623">
        <f t="shared" si="0"/>
        <v>2003</v>
      </c>
      <c r="W1623">
        <f t="shared" si="1"/>
        <v>10</v>
      </c>
      <c r="X1623">
        <f t="shared" si="2"/>
        <v>1</v>
      </c>
      <c r="AJ1623" s="13"/>
      <c r="AK1623" s="14"/>
      <c r="AP1623" s="13"/>
      <c r="AQ1623" s="14"/>
      <c r="AT1623" t="e">
        <f>VLOOKUP(A1623,'Repeat TJ List'!A:A,1,FALSE)</f>
        <v>#N/A</v>
      </c>
    </row>
    <row r="1624" spans="1:46" ht="13">
      <c r="A1624" s="7" t="s">
        <v>2990</v>
      </c>
      <c r="B1624" s="78" t="str">
        <f t="shared" si="103"/>
        <v>Billy</v>
      </c>
      <c r="C1624" s="78" t="str">
        <f t="shared" si="104"/>
        <v>Traber</v>
      </c>
      <c r="D1624" s="78" t="str">
        <f t="shared" si="105"/>
        <v>trabebi</v>
      </c>
      <c r="E1624" s="8">
        <v>37885</v>
      </c>
      <c r="F1624" s="9" t="s">
        <v>234</v>
      </c>
      <c r="G1624" s="9" t="s">
        <v>36</v>
      </c>
      <c r="H1624" s="26" t="s">
        <v>37</v>
      </c>
      <c r="I1624" s="9" t="s">
        <v>53</v>
      </c>
      <c r="J1624" s="26" t="s">
        <v>39</v>
      </c>
      <c r="K1624" s="9" t="s">
        <v>45</v>
      </c>
      <c r="L1624" s="9" t="s">
        <v>2537</v>
      </c>
      <c r="M1624" s="9">
        <v>23</v>
      </c>
      <c r="N1624" s="11">
        <v>38827</v>
      </c>
      <c r="O1624" s="32">
        <f t="shared" si="102"/>
        <v>31</v>
      </c>
      <c r="P1624" s="9">
        <v>407896</v>
      </c>
      <c r="Q1624" s="9">
        <v>410</v>
      </c>
      <c r="R1624" s="7" t="s">
        <v>2078</v>
      </c>
      <c r="S1624" s="9">
        <v>63</v>
      </c>
      <c r="T1624" s="40">
        <v>113.33299999999998</v>
      </c>
      <c r="U1624" s="32">
        <v>0</v>
      </c>
      <c r="V1624">
        <f t="shared" si="0"/>
        <v>2003</v>
      </c>
      <c r="W1624">
        <f t="shared" si="1"/>
        <v>9</v>
      </c>
      <c r="X1624">
        <f t="shared" si="2"/>
        <v>21</v>
      </c>
      <c r="AJ1624" s="13"/>
      <c r="AK1624" s="14"/>
      <c r="AP1624" s="13"/>
      <c r="AQ1624" s="14"/>
      <c r="AT1624" t="e">
        <f>VLOOKUP(A1624,'Repeat TJ List'!A:A,1,FALSE)</f>
        <v>#N/A</v>
      </c>
    </row>
    <row r="1625" spans="1:46" ht="13">
      <c r="A1625" s="7" t="s">
        <v>2991</v>
      </c>
      <c r="B1625" s="78" t="str">
        <f t="shared" si="103"/>
        <v>Jesse</v>
      </c>
      <c r="C1625" s="78" t="str">
        <f t="shared" si="104"/>
        <v>Foppert</v>
      </c>
      <c r="D1625" s="78" t="str">
        <f t="shared" si="105"/>
        <v>foppeje</v>
      </c>
      <c r="E1625" s="8">
        <v>37880</v>
      </c>
      <c r="F1625" s="9" t="s">
        <v>78</v>
      </c>
      <c r="G1625" s="9" t="s">
        <v>36</v>
      </c>
      <c r="H1625" s="26" t="s">
        <v>37</v>
      </c>
      <c r="I1625" s="9" t="s">
        <v>38</v>
      </c>
      <c r="J1625" s="26" t="s">
        <v>39</v>
      </c>
      <c r="K1625" s="9" t="s">
        <v>45</v>
      </c>
      <c r="L1625" s="9" t="s">
        <v>2297</v>
      </c>
      <c r="M1625" s="9">
        <v>22</v>
      </c>
      <c r="N1625" s="11">
        <v>38263</v>
      </c>
      <c r="O1625" s="32">
        <f t="shared" si="102"/>
        <v>13</v>
      </c>
      <c r="P1625" s="9">
        <v>425817</v>
      </c>
      <c r="Q1625" s="9">
        <v>1688</v>
      </c>
      <c r="S1625" s="9">
        <v>4</v>
      </c>
      <c r="T1625" s="12">
        <v>11.33</v>
      </c>
      <c r="U1625" s="32">
        <v>0</v>
      </c>
      <c r="V1625">
        <f t="shared" si="0"/>
        <v>2003</v>
      </c>
      <c r="W1625">
        <f t="shared" si="1"/>
        <v>9</v>
      </c>
      <c r="X1625">
        <f t="shared" si="2"/>
        <v>16</v>
      </c>
      <c r="AJ1625" s="13"/>
      <c r="AK1625" s="14"/>
      <c r="AP1625" s="13"/>
      <c r="AQ1625" s="14"/>
      <c r="AT1625" t="e">
        <f>VLOOKUP(A1625,'Repeat TJ List'!A:A,1,FALSE)</f>
        <v>#N/A</v>
      </c>
    </row>
    <row r="1626" spans="1:46" ht="13">
      <c r="A1626" s="7" t="s">
        <v>2992</v>
      </c>
      <c r="B1626" s="78" t="str">
        <f t="shared" si="103"/>
        <v>Joe</v>
      </c>
      <c r="C1626" s="78" t="str">
        <f t="shared" si="104"/>
        <v>Mays</v>
      </c>
      <c r="D1626" s="78" t="str">
        <f t="shared" si="105"/>
        <v>maysjo</v>
      </c>
      <c r="E1626" s="8">
        <v>37875</v>
      </c>
      <c r="F1626" s="9" t="s">
        <v>73</v>
      </c>
      <c r="G1626" s="9" t="s">
        <v>36</v>
      </c>
      <c r="H1626" s="26" t="s">
        <v>37</v>
      </c>
      <c r="I1626" s="9" t="s">
        <v>38</v>
      </c>
      <c r="J1626" s="26" t="s">
        <v>39</v>
      </c>
      <c r="K1626" s="9" t="s">
        <v>58</v>
      </c>
      <c r="L1626" s="9" t="s">
        <v>2993</v>
      </c>
      <c r="M1626" s="9">
        <v>27</v>
      </c>
      <c r="N1626" s="11">
        <v>38450</v>
      </c>
      <c r="O1626" s="32">
        <f t="shared" si="102"/>
        <v>19</v>
      </c>
      <c r="P1626" s="9">
        <v>150222</v>
      </c>
      <c r="Q1626" s="9">
        <v>740</v>
      </c>
      <c r="R1626" s="7" t="s">
        <v>139</v>
      </c>
      <c r="S1626" s="9">
        <v>44</v>
      </c>
      <c r="T1626" s="12">
        <v>206.667</v>
      </c>
      <c r="U1626" s="32">
        <v>0</v>
      </c>
      <c r="V1626">
        <f t="shared" si="0"/>
        <v>2003</v>
      </c>
      <c r="W1626">
        <f t="shared" si="1"/>
        <v>9</v>
      </c>
      <c r="X1626">
        <f t="shared" si="2"/>
        <v>11</v>
      </c>
      <c r="AJ1626" s="13"/>
      <c r="AK1626" s="14"/>
      <c r="AP1626" s="13"/>
      <c r="AQ1626" s="14"/>
      <c r="AT1626" t="e">
        <f>VLOOKUP(A1626,'Repeat TJ List'!A:A,1,FALSE)</f>
        <v>#N/A</v>
      </c>
    </row>
    <row r="1627" spans="1:46" ht="13">
      <c r="A1627" s="7" t="s">
        <v>2862</v>
      </c>
      <c r="B1627" s="78" t="str">
        <f t="shared" si="103"/>
        <v>Tim</v>
      </c>
      <c r="C1627" s="78" t="str">
        <f t="shared" si="104"/>
        <v>Spooneybarger</v>
      </c>
      <c r="D1627" s="78" t="str">
        <f t="shared" si="105"/>
        <v>spoonti</v>
      </c>
      <c r="E1627" s="8">
        <v>37873</v>
      </c>
      <c r="F1627" s="9" t="s">
        <v>157</v>
      </c>
      <c r="G1627" s="9" t="s">
        <v>36</v>
      </c>
      <c r="H1627" s="26" t="s">
        <v>37</v>
      </c>
      <c r="I1627" s="9" t="s">
        <v>38</v>
      </c>
      <c r="J1627" s="26" t="s">
        <v>39</v>
      </c>
      <c r="K1627" s="9" t="s">
        <v>58</v>
      </c>
      <c r="L1627" s="9" t="s">
        <v>1075</v>
      </c>
      <c r="M1627" s="9">
        <v>23</v>
      </c>
      <c r="N1627" s="26"/>
      <c r="O1627" s="32" t="str">
        <f t="shared" ref="O1627:O1690" si="106">IF(N1627&gt;0,ROUND(((N1627-E1627)/365)*12,0),"")</f>
        <v/>
      </c>
      <c r="P1627" s="9">
        <v>407486</v>
      </c>
      <c r="Q1627" s="9">
        <v>1484</v>
      </c>
      <c r="R1627" s="7" t="s">
        <v>139</v>
      </c>
      <c r="S1627" s="9">
        <v>0</v>
      </c>
      <c r="T1627" s="40">
        <v>0</v>
      </c>
      <c r="U1627" s="32">
        <v>0</v>
      </c>
      <c r="V1627">
        <f t="shared" si="0"/>
        <v>2003</v>
      </c>
      <c r="W1627">
        <f t="shared" si="1"/>
        <v>9</v>
      </c>
      <c r="X1627">
        <f t="shared" si="2"/>
        <v>9</v>
      </c>
      <c r="AJ1627" s="13"/>
      <c r="AK1627" s="14"/>
      <c r="AP1627" s="13"/>
      <c r="AQ1627" s="14"/>
      <c r="AT1627" t="str">
        <f>VLOOKUP(A1627,'Repeat TJ List'!A:A,1,FALSE)</f>
        <v>Tim Spooneybarger</v>
      </c>
    </row>
    <row r="1628" spans="1:46" ht="13">
      <c r="A1628" s="7" t="s">
        <v>2994</v>
      </c>
      <c r="B1628" s="78" t="str">
        <f t="shared" si="103"/>
        <v>Runelvys</v>
      </c>
      <c r="C1628" s="78" t="str">
        <f t="shared" si="104"/>
        <v>Hernandez</v>
      </c>
      <c r="D1628" s="78" t="str">
        <f t="shared" si="105"/>
        <v>hernaru</v>
      </c>
      <c r="E1628" s="8">
        <v>37869</v>
      </c>
      <c r="F1628" s="9" t="s">
        <v>329</v>
      </c>
      <c r="G1628" s="9" t="s">
        <v>36</v>
      </c>
      <c r="H1628" s="26" t="s">
        <v>37</v>
      </c>
      <c r="I1628" s="9" t="s">
        <v>38</v>
      </c>
      <c r="J1628" s="32" t="s">
        <v>108</v>
      </c>
      <c r="K1628" s="26"/>
      <c r="L1628" s="26"/>
      <c r="M1628" s="9">
        <v>25</v>
      </c>
      <c r="N1628" s="11">
        <v>38448</v>
      </c>
      <c r="O1628" s="32">
        <f t="shared" si="106"/>
        <v>19</v>
      </c>
      <c r="P1628" s="9">
        <v>424465</v>
      </c>
      <c r="Q1628" s="9">
        <v>1528</v>
      </c>
      <c r="S1628" s="9">
        <v>54</v>
      </c>
      <c r="T1628" s="12">
        <v>288.66699999999997</v>
      </c>
      <c r="U1628" s="32">
        <v>0</v>
      </c>
      <c r="V1628">
        <f t="shared" si="0"/>
        <v>2003</v>
      </c>
      <c r="W1628">
        <f t="shared" si="1"/>
        <v>9</v>
      </c>
      <c r="X1628">
        <f t="shared" si="2"/>
        <v>5</v>
      </c>
      <c r="AJ1628" s="13"/>
      <c r="AK1628" s="14"/>
      <c r="AP1628" s="13"/>
      <c r="AQ1628" s="14"/>
      <c r="AT1628" t="e">
        <f>VLOOKUP(A1628,'Repeat TJ List'!A:A,1,FALSE)</f>
        <v>#N/A</v>
      </c>
    </row>
    <row r="1629" spans="1:46" ht="13">
      <c r="A1629" s="7" t="s">
        <v>2995</v>
      </c>
      <c r="B1629" s="78" t="str">
        <f t="shared" si="103"/>
        <v>Brian</v>
      </c>
      <c r="C1629" s="78" t="str">
        <f t="shared" si="104"/>
        <v>Tallet</v>
      </c>
      <c r="D1629" s="78" t="str">
        <f t="shared" si="105"/>
        <v>tallebr</v>
      </c>
      <c r="E1629" s="8">
        <v>37859</v>
      </c>
      <c r="F1629" s="9" t="s">
        <v>234</v>
      </c>
      <c r="G1629" s="9" t="s">
        <v>95</v>
      </c>
      <c r="H1629" s="26" t="s">
        <v>37</v>
      </c>
      <c r="I1629" s="9" t="s">
        <v>38</v>
      </c>
      <c r="J1629" s="26" t="s">
        <v>39</v>
      </c>
      <c r="K1629" s="9" t="s">
        <v>122</v>
      </c>
      <c r="L1629" s="9" t="s">
        <v>2996</v>
      </c>
      <c r="M1629" s="9">
        <v>25</v>
      </c>
      <c r="N1629" s="11">
        <v>37987</v>
      </c>
      <c r="O1629" s="32">
        <f t="shared" si="106"/>
        <v>4</v>
      </c>
      <c r="P1629" s="9">
        <v>425226</v>
      </c>
      <c r="Q1629" s="9">
        <v>1646</v>
      </c>
      <c r="S1629" s="9">
        <v>235</v>
      </c>
      <c r="T1629" s="12">
        <v>429</v>
      </c>
      <c r="U1629" s="32">
        <v>0</v>
      </c>
      <c r="V1629">
        <f t="shared" si="0"/>
        <v>2003</v>
      </c>
      <c r="W1629">
        <f t="shared" si="1"/>
        <v>8</v>
      </c>
      <c r="X1629">
        <f t="shared" si="2"/>
        <v>26</v>
      </c>
      <c r="AJ1629" s="13"/>
      <c r="AK1629" s="14"/>
      <c r="AP1629" s="13"/>
      <c r="AQ1629" s="14"/>
      <c r="AT1629" t="e">
        <f>VLOOKUP(A1629,'Repeat TJ List'!A:A,1,FALSE)</f>
        <v>#N/A</v>
      </c>
    </row>
    <row r="1630" spans="1:46" ht="13">
      <c r="A1630" s="7" t="s">
        <v>2997</v>
      </c>
      <c r="B1630" s="78" t="str">
        <f t="shared" si="103"/>
        <v>C.J.</v>
      </c>
      <c r="C1630" s="78" t="str">
        <f t="shared" si="104"/>
        <v>Wilson</v>
      </c>
      <c r="D1630" s="78" t="str">
        <f t="shared" si="105"/>
        <v>wilsoc.</v>
      </c>
      <c r="E1630" s="8">
        <v>37844</v>
      </c>
      <c r="F1630" s="9" t="s">
        <v>211</v>
      </c>
      <c r="G1630" s="9" t="s">
        <v>84</v>
      </c>
      <c r="H1630" s="26" t="s">
        <v>37</v>
      </c>
      <c r="I1630" s="9" t="s">
        <v>53</v>
      </c>
      <c r="J1630" s="26" t="s">
        <v>39</v>
      </c>
      <c r="K1630" s="9" t="s">
        <v>45</v>
      </c>
      <c r="L1630" s="9" t="s">
        <v>2998</v>
      </c>
      <c r="M1630" s="9">
        <v>22</v>
      </c>
      <c r="N1630" s="11">
        <v>38474</v>
      </c>
      <c r="O1630" s="32">
        <f t="shared" si="106"/>
        <v>21</v>
      </c>
      <c r="P1630" s="9">
        <v>450351</v>
      </c>
      <c r="Q1630" s="9">
        <v>3580</v>
      </c>
      <c r="S1630" s="9">
        <v>444</v>
      </c>
      <c r="T1630" s="12">
        <v>1430.3330000000001</v>
      </c>
      <c r="U1630" s="9">
        <v>0</v>
      </c>
      <c r="V1630">
        <f t="shared" si="0"/>
        <v>2003</v>
      </c>
      <c r="W1630">
        <f t="shared" si="1"/>
        <v>8</v>
      </c>
      <c r="X1630">
        <f t="shared" si="2"/>
        <v>11</v>
      </c>
      <c r="AJ1630" s="13"/>
      <c r="AK1630" s="14"/>
      <c r="AP1630" s="13"/>
      <c r="AQ1630" s="14"/>
      <c r="AT1630" t="e">
        <f>VLOOKUP(A1630,'Repeat TJ List'!A:A,1,FALSE)</f>
        <v>#N/A</v>
      </c>
    </row>
    <row r="1631" spans="1:46" ht="13">
      <c r="A1631" s="7" t="s">
        <v>2999</v>
      </c>
      <c r="B1631" s="78" t="str">
        <f t="shared" si="103"/>
        <v>Ryan</v>
      </c>
      <c r="C1631" s="78" t="str">
        <f t="shared" si="104"/>
        <v>Dempster</v>
      </c>
      <c r="D1631" s="78" t="str">
        <f t="shared" si="105"/>
        <v>dempsry</v>
      </c>
      <c r="E1631" s="8">
        <v>37837</v>
      </c>
      <c r="F1631" s="9" t="s">
        <v>187</v>
      </c>
      <c r="G1631" s="9" t="s">
        <v>36</v>
      </c>
      <c r="H1631" s="26" t="s">
        <v>37</v>
      </c>
      <c r="I1631" s="9" t="s">
        <v>38</v>
      </c>
      <c r="J1631" s="32" t="s">
        <v>161</v>
      </c>
      <c r="K1631" s="26"/>
      <c r="L1631" s="26"/>
      <c r="M1631" s="9">
        <v>26</v>
      </c>
      <c r="N1631" s="11">
        <v>38200</v>
      </c>
      <c r="O1631" s="32">
        <f t="shared" si="106"/>
        <v>12</v>
      </c>
      <c r="P1631" s="9">
        <v>133225</v>
      </c>
      <c r="Q1631" s="9">
        <v>517</v>
      </c>
      <c r="R1631" s="7" t="s">
        <v>191</v>
      </c>
      <c r="S1631" s="9">
        <v>384</v>
      </c>
      <c r="T1631" s="40">
        <v>1423</v>
      </c>
      <c r="U1631" s="32">
        <v>0</v>
      </c>
      <c r="V1631">
        <f t="shared" si="0"/>
        <v>2003</v>
      </c>
      <c r="W1631">
        <f t="shared" si="1"/>
        <v>8</v>
      </c>
      <c r="X1631">
        <f t="shared" si="2"/>
        <v>4</v>
      </c>
      <c r="AJ1631" s="13"/>
      <c r="AK1631" s="14"/>
      <c r="AP1631" s="13"/>
      <c r="AQ1631" s="14"/>
      <c r="AT1631" t="e">
        <f>VLOOKUP(A1631,'Repeat TJ List'!A:A,1,FALSE)</f>
        <v>#N/A</v>
      </c>
    </row>
    <row r="1632" spans="1:46" ht="13">
      <c r="A1632" s="7" t="s">
        <v>3000</v>
      </c>
      <c r="B1632" s="78" t="str">
        <f t="shared" si="103"/>
        <v>Denny</v>
      </c>
      <c r="C1632" s="78" t="str">
        <f t="shared" si="104"/>
        <v>Neagle</v>
      </c>
      <c r="D1632" s="78" t="str">
        <f t="shared" si="105"/>
        <v>neaglde</v>
      </c>
      <c r="E1632" s="8">
        <v>37832</v>
      </c>
      <c r="F1632" s="9" t="s">
        <v>44</v>
      </c>
      <c r="G1632" s="9" t="s">
        <v>36</v>
      </c>
      <c r="H1632" s="26" t="s">
        <v>37</v>
      </c>
      <c r="I1632" s="9" t="s">
        <v>53</v>
      </c>
      <c r="J1632" s="26" t="s">
        <v>39</v>
      </c>
      <c r="K1632" s="9" t="s">
        <v>285</v>
      </c>
      <c r="L1632" s="9" t="s">
        <v>179</v>
      </c>
      <c r="M1632" s="9">
        <v>34</v>
      </c>
      <c r="N1632" s="26"/>
      <c r="O1632" s="32" t="str">
        <f t="shared" si="106"/>
        <v/>
      </c>
      <c r="P1632" s="9">
        <v>119673</v>
      </c>
      <c r="Q1632" s="9">
        <v>441</v>
      </c>
      <c r="R1632" s="7" t="s">
        <v>191</v>
      </c>
      <c r="S1632" s="9">
        <v>0</v>
      </c>
      <c r="T1632" s="40">
        <v>0</v>
      </c>
      <c r="U1632" s="32">
        <v>0</v>
      </c>
      <c r="V1632">
        <f t="shared" si="0"/>
        <v>2003</v>
      </c>
      <c r="W1632">
        <f t="shared" si="1"/>
        <v>7</v>
      </c>
      <c r="X1632">
        <f t="shared" si="2"/>
        <v>30</v>
      </c>
      <c r="AJ1632" s="13"/>
      <c r="AK1632" s="14"/>
      <c r="AP1632" s="13"/>
      <c r="AQ1632" s="14"/>
      <c r="AT1632" t="e">
        <f>VLOOKUP(A1632,'Repeat TJ List'!A:A,1,FALSE)</f>
        <v>#N/A</v>
      </c>
    </row>
    <row r="1633" spans="1:46" ht="13">
      <c r="A1633" s="7" t="s">
        <v>3001</v>
      </c>
      <c r="B1633" s="78" t="str">
        <f t="shared" si="103"/>
        <v>Rusty</v>
      </c>
      <c r="C1633" s="78" t="str">
        <f t="shared" si="104"/>
        <v>Greer</v>
      </c>
      <c r="D1633" s="78" t="str">
        <f t="shared" si="105"/>
        <v>greerru</v>
      </c>
      <c r="E1633" s="8">
        <v>37825</v>
      </c>
      <c r="F1633" s="9" t="s">
        <v>211</v>
      </c>
      <c r="G1633" s="9" t="s">
        <v>36</v>
      </c>
      <c r="H1633" s="32" t="s">
        <v>131</v>
      </c>
      <c r="I1633" s="9" t="s">
        <v>53</v>
      </c>
      <c r="J1633" s="26" t="s">
        <v>39</v>
      </c>
      <c r="K1633" s="9" t="s">
        <v>49</v>
      </c>
      <c r="L1633" s="9" t="s">
        <v>2466</v>
      </c>
      <c r="M1633" s="9">
        <v>34</v>
      </c>
      <c r="N1633" s="26"/>
      <c r="O1633" s="32" t="str">
        <f t="shared" si="106"/>
        <v/>
      </c>
      <c r="P1633" s="9">
        <v>115114</v>
      </c>
      <c r="Q1633" s="9">
        <v>1252</v>
      </c>
      <c r="S1633" s="9">
        <v>0</v>
      </c>
      <c r="T1633" s="40">
        <v>0</v>
      </c>
      <c r="U1633" s="32">
        <v>0</v>
      </c>
      <c r="V1633">
        <f t="shared" si="0"/>
        <v>2003</v>
      </c>
      <c r="W1633">
        <f t="shared" si="1"/>
        <v>7</v>
      </c>
      <c r="X1633">
        <f t="shared" si="2"/>
        <v>23</v>
      </c>
      <c r="AJ1633" s="13"/>
      <c r="AK1633" s="14"/>
      <c r="AP1633" s="13"/>
      <c r="AQ1633" s="14"/>
      <c r="AT1633" t="e">
        <f>VLOOKUP(A1633,'Repeat TJ List'!A:A,1,FALSE)</f>
        <v>#N/A</v>
      </c>
    </row>
    <row r="1634" spans="1:46" ht="13">
      <c r="A1634" s="7" t="s">
        <v>3002</v>
      </c>
      <c r="B1634" s="78" t="str">
        <f t="shared" si="103"/>
        <v>Rick</v>
      </c>
      <c r="C1634" s="78" t="str">
        <f t="shared" si="104"/>
        <v>Ankiel</v>
      </c>
      <c r="D1634" s="78" t="str">
        <f t="shared" si="105"/>
        <v>ankieri</v>
      </c>
      <c r="E1634" s="8">
        <v>37818</v>
      </c>
      <c r="F1634" s="9" t="s">
        <v>57</v>
      </c>
      <c r="G1634" s="9" t="s">
        <v>84</v>
      </c>
      <c r="H1634" s="32" t="s">
        <v>131</v>
      </c>
      <c r="I1634" s="9" t="s">
        <v>53</v>
      </c>
      <c r="J1634" s="26" t="s">
        <v>39</v>
      </c>
      <c r="K1634" s="9" t="s">
        <v>58</v>
      </c>
      <c r="L1634" s="9"/>
      <c r="M1634" s="9">
        <v>23</v>
      </c>
      <c r="N1634" s="11">
        <v>37987</v>
      </c>
      <c r="O1634" s="32">
        <f t="shared" si="106"/>
        <v>6</v>
      </c>
      <c r="P1634" s="9">
        <v>150449</v>
      </c>
      <c r="Q1634" s="9">
        <v>1142</v>
      </c>
      <c r="S1634" s="9">
        <v>603</v>
      </c>
      <c r="T1634" s="12">
        <v>2021</v>
      </c>
      <c r="U1634" s="32">
        <v>0</v>
      </c>
      <c r="V1634">
        <f t="shared" si="0"/>
        <v>2003</v>
      </c>
      <c r="W1634">
        <f t="shared" si="1"/>
        <v>7</v>
      </c>
      <c r="X1634">
        <f t="shared" si="2"/>
        <v>16</v>
      </c>
      <c r="AJ1634" s="13"/>
      <c r="AK1634" s="14"/>
      <c r="AP1634" s="13"/>
      <c r="AQ1634" s="14"/>
      <c r="AT1634" t="e">
        <f>VLOOKUP(A1634,'Repeat TJ List'!A:A,1,FALSE)</f>
        <v>#N/A</v>
      </c>
    </row>
    <row r="1635" spans="1:46" ht="13">
      <c r="A1635" s="7" t="s">
        <v>3003</v>
      </c>
      <c r="B1635" s="78" t="str">
        <f t="shared" si="103"/>
        <v>Paul</v>
      </c>
      <c r="C1635" s="78" t="str">
        <f t="shared" si="104"/>
        <v>Byrd</v>
      </c>
      <c r="D1635" s="78" t="str">
        <f t="shared" si="105"/>
        <v>byrdpa</v>
      </c>
      <c r="E1635" s="8">
        <v>37803</v>
      </c>
      <c r="F1635" s="9" t="s">
        <v>340</v>
      </c>
      <c r="G1635" s="9" t="s">
        <v>84</v>
      </c>
      <c r="H1635" s="26" t="s">
        <v>37</v>
      </c>
      <c r="I1635" s="9" t="s">
        <v>38</v>
      </c>
      <c r="J1635" s="26" t="s">
        <v>39</v>
      </c>
      <c r="K1635" s="9" t="s">
        <v>337</v>
      </c>
      <c r="L1635" s="9" t="s">
        <v>872</v>
      </c>
      <c r="M1635" s="9">
        <v>32</v>
      </c>
      <c r="N1635" s="11">
        <v>38157</v>
      </c>
      <c r="O1635" s="32">
        <f t="shared" si="106"/>
        <v>12</v>
      </c>
      <c r="P1635" s="9">
        <v>111838</v>
      </c>
      <c r="Q1635" s="9">
        <v>594</v>
      </c>
      <c r="R1635" s="7" t="s">
        <v>139</v>
      </c>
      <c r="S1635" s="9">
        <v>149</v>
      </c>
      <c r="T1635" s="12">
        <v>904</v>
      </c>
      <c r="U1635" s="32">
        <v>0</v>
      </c>
      <c r="V1635">
        <f t="shared" si="0"/>
        <v>2003</v>
      </c>
      <c r="W1635">
        <f t="shared" si="1"/>
        <v>7</v>
      </c>
      <c r="X1635">
        <f t="shared" si="2"/>
        <v>1</v>
      </c>
      <c r="AJ1635" s="13"/>
      <c r="AK1635" s="14"/>
      <c r="AP1635" s="13"/>
      <c r="AQ1635" s="14"/>
      <c r="AT1635" t="e">
        <f>VLOOKUP(A1635,'Repeat TJ List'!A:A,1,FALSE)</f>
        <v>#N/A</v>
      </c>
    </row>
    <row r="1636" spans="1:46" ht="13">
      <c r="A1636" s="7" t="s">
        <v>3004</v>
      </c>
      <c r="B1636" s="78" t="str">
        <f t="shared" si="103"/>
        <v>Seth</v>
      </c>
      <c r="C1636" s="78" t="str">
        <f t="shared" si="104"/>
        <v>McClung</v>
      </c>
      <c r="D1636" s="78" t="str">
        <f t="shared" si="105"/>
        <v>mccluse</v>
      </c>
      <c r="E1636" s="8">
        <v>37798</v>
      </c>
      <c r="F1636" s="9" t="s">
        <v>257</v>
      </c>
      <c r="G1636" s="9" t="s">
        <v>36</v>
      </c>
      <c r="H1636" s="26" t="s">
        <v>37</v>
      </c>
      <c r="I1636" s="9" t="s">
        <v>38</v>
      </c>
      <c r="J1636" s="26" t="s">
        <v>39</v>
      </c>
      <c r="K1636" s="9" t="s">
        <v>482</v>
      </c>
      <c r="L1636" s="9"/>
      <c r="M1636" s="9">
        <v>22</v>
      </c>
      <c r="N1636" s="11">
        <v>38447</v>
      </c>
      <c r="O1636" s="32">
        <f t="shared" si="106"/>
        <v>21</v>
      </c>
      <c r="P1636" s="9">
        <v>425528</v>
      </c>
      <c r="Q1636" s="9">
        <v>1657</v>
      </c>
      <c r="R1636" s="7" t="s">
        <v>2078</v>
      </c>
      <c r="S1636" s="9">
        <v>165</v>
      </c>
      <c r="T1636" s="12">
        <v>391.66699999999997</v>
      </c>
      <c r="U1636" s="32">
        <v>0</v>
      </c>
      <c r="V1636">
        <f t="shared" si="0"/>
        <v>2003</v>
      </c>
      <c r="W1636">
        <f t="shared" si="1"/>
        <v>6</v>
      </c>
      <c r="X1636">
        <f t="shared" si="2"/>
        <v>26</v>
      </c>
      <c r="AJ1636" s="13"/>
      <c r="AK1636" s="14"/>
      <c r="AP1636" s="13"/>
      <c r="AQ1636" s="14"/>
      <c r="AT1636" t="e">
        <f>VLOOKUP(A1636,'Repeat TJ List'!A:A,1,FALSE)</f>
        <v>#N/A</v>
      </c>
    </row>
    <row r="1637" spans="1:46" ht="13">
      <c r="A1637" s="7" t="s">
        <v>3005</v>
      </c>
      <c r="B1637" s="78" t="str">
        <f t="shared" si="103"/>
        <v>Scott</v>
      </c>
      <c r="C1637" s="78" t="str">
        <f t="shared" si="104"/>
        <v>Strickland</v>
      </c>
      <c r="D1637" s="78" t="str">
        <f t="shared" si="105"/>
        <v>stricsc</v>
      </c>
      <c r="E1637" s="8">
        <v>37789</v>
      </c>
      <c r="F1637" s="9" t="s">
        <v>317</v>
      </c>
      <c r="G1637" s="9" t="s">
        <v>36</v>
      </c>
      <c r="H1637" s="26" t="s">
        <v>37</v>
      </c>
      <c r="I1637" s="9" t="s">
        <v>38</v>
      </c>
      <c r="J1637" s="26" t="s">
        <v>39</v>
      </c>
      <c r="K1637" s="9" t="s">
        <v>40</v>
      </c>
      <c r="L1637" s="9" t="s">
        <v>1389</v>
      </c>
      <c r="M1637" s="9">
        <v>27</v>
      </c>
      <c r="N1637" s="11">
        <v>38598</v>
      </c>
      <c r="O1637" s="32">
        <f t="shared" si="106"/>
        <v>27</v>
      </c>
      <c r="P1637" s="9">
        <v>232994</v>
      </c>
      <c r="Q1637" s="9">
        <v>897</v>
      </c>
      <c r="S1637" s="9">
        <v>8</v>
      </c>
      <c r="T1637" s="12">
        <v>6</v>
      </c>
      <c r="U1637" s="32">
        <v>0</v>
      </c>
      <c r="V1637">
        <f t="shared" si="0"/>
        <v>2003</v>
      </c>
      <c r="W1637">
        <f t="shared" si="1"/>
        <v>6</v>
      </c>
      <c r="X1637">
        <f t="shared" si="2"/>
        <v>17</v>
      </c>
      <c r="AJ1637" s="13"/>
      <c r="AK1637" s="14"/>
      <c r="AP1637" s="13"/>
      <c r="AQ1637" s="14"/>
      <c r="AT1637" t="e">
        <f>VLOOKUP(A1637,'Repeat TJ List'!A:A,1,FALSE)</f>
        <v>#N/A</v>
      </c>
    </row>
    <row r="1638" spans="1:46" ht="13">
      <c r="A1638" s="7" t="s">
        <v>3006</v>
      </c>
      <c r="B1638" s="78" t="str">
        <f t="shared" si="103"/>
        <v>Doug</v>
      </c>
      <c r="C1638" s="78" t="str">
        <f t="shared" si="104"/>
        <v>Creek</v>
      </c>
      <c r="D1638" s="78" t="str">
        <f t="shared" si="105"/>
        <v>creekdo</v>
      </c>
      <c r="E1638" s="8">
        <v>37787</v>
      </c>
      <c r="F1638" s="9" t="s">
        <v>114</v>
      </c>
      <c r="G1638" s="9" t="s">
        <v>36</v>
      </c>
      <c r="H1638" s="9" t="s">
        <v>37</v>
      </c>
      <c r="I1638" s="9" t="s">
        <v>38</v>
      </c>
      <c r="J1638" s="9" t="s">
        <v>39</v>
      </c>
      <c r="K1638" s="9" t="s">
        <v>482</v>
      </c>
      <c r="L1638" s="9" t="s">
        <v>478</v>
      </c>
      <c r="M1638" s="9">
        <v>34</v>
      </c>
      <c r="N1638" s="11">
        <v>38486</v>
      </c>
      <c r="O1638" s="32">
        <f t="shared" si="106"/>
        <v>23</v>
      </c>
      <c r="P1638" s="9">
        <v>150034</v>
      </c>
      <c r="Q1638" s="9">
        <v>1202</v>
      </c>
      <c r="S1638" s="9">
        <v>20</v>
      </c>
      <c r="T1638" s="12">
        <v>22.332999999999998</v>
      </c>
      <c r="U1638" s="32">
        <v>0</v>
      </c>
      <c r="V1638">
        <f t="shared" si="0"/>
        <v>2003</v>
      </c>
      <c r="W1638">
        <f t="shared" si="1"/>
        <v>6</v>
      </c>
      <c r="X1638">
        <f t="shared" si="2"/>
        <v>15</v>
      </c>
      <c r="AJ1638" s="13"/>
      <c r="AK1638" s="14"/>
      <c r="AP1638" s="13"/>
      <c r="AQ1638" s="14"/>
      <c r="AT1638" t="e">
        <f>VLOOKUP(A1638,'Repeat TJ List'!A:A,1,FALSE)</f>
        <v>#N/A</v>
      </c>
    </row>
    <row r="1639" spans="1:46" ht="13">
      <c r="A1639" s="7" t="s">
        <v>3007</v>
      </c>
      <c r="B1639" s="78" t="str">
        <f t="shared" si="103"/>
        <v>Anthony</v>
      </c>
      <c r="C1639" s="78" t="str">
        <f t="shared" si="104"/>
        <v>Pluta</v>
      </c>
      <c r="D1639" s="78" t="str">
        <f t="shared" si="105"/>
        <v>plutaan</v>
      </c>
      <c r="E1639" s="8">
        <v>37778</v>
      </c>
      <c r="F1639" s="9" t="s">
        <v>211</v>
      </c>
      <c r="G1639" s="9" t="s">
        <v>91</v>
      </c>
      <c r="H1639" s="26" t="s">
        <v>37</v>
      </c>
      <c r="I1639" s="9" t="s">
        <v>38</v>
      </c>
      <c r="J1639" s="26" t="s">
        <v>39</v>
      </c>
      <c r="K1639" s="9" t="s">
        <v>173</v>
      </c>
      <c r="L1639" s="9"/>
      <c r="M1639" s="9">
        <v>20</v>
      </c>
      <c r="N1639" s="11">
        <v>39179</v>
      </c>
      <c r="O1639" s="32">
        <f t="shared" si="106"/>
        <v>46</v>
      </c>
      <c r="P1639" s="9">
        <v>458494</v>
      </c>
      <c r="Q1639" s="9" t="s">
        <v>3008</v>
      </c>
      <c r="S1639" s="9">
        <v>0</v>
      </c>
      <c r="T1639" s="12">
        <v>0</v>
      </c>
      <c r="U1639" s="32">
        <v>0</v>
      </c>
      <c r="V1639">
        <f t="shared" si="0"/>
        <v>2003</v>
      </c>
      <c r="W1639">
        <f t="shared" si="1"/>
        <v>6</v>
      </c>
      <c r="X1639">
        <f t="shared" si="2"/>
        <v>6</v>
      </c>
      <c r="AJ1639" s="13"/>
      <c r="AK1639" s="14"/>
      <c r="AP1639" s="13"/>
      <c r="AQ1639" s="14"/>
      <c r="AT1639" t="e">
        <f>VLOOKUP(A1639,'Repeat TJ List'!A:A,1,FALSE)</f>
        <v>#N/A</v>
      </c>
    </row>
    <row r="1640" spans="1:46" ht="13">
      <c r="A1640" s="7" t="s">
        <v>3009</v>
      </c>
      <c r="B1640" s="78" t="str">
        <f t="shared" si="103"/>
        <v>Brian</v>
      </c>
      <c r="C1640" s="78" t="str">
        <f t="shared" si="104"/>
        <v>Moehler</v>
      </c>
      <c r="D1640" s="78" t="str">
        <f t="shared" si="105"/>
        <v>moehlbr</v>
      </c>
      <c r="E1640" s="8">
        <v>37770</v>
      </c>
      <c r="F1640" s="9" t="s">
        <v>121</v>
      </c>
      <c r="G1640" s="9" t="s">
        <v>36</v>
      </c>
      <c r="H1640" s="26" t="s">
        <v>37</v>
      </c>
      <c r="I1640" s="9" t="s">
        <v>38</v>
      </c>
      <c r="J1640" s="26" t="s">
        <v>39</v>
      </c>
      <c r="K1640" s="9" t="s">
        <v>152</v>
      </c>
      <c r="L1640" s="9" t="s">
        <v>618</v>
      </c>
      <c r="M1640" s="9">
        <v>31</v>
      </c>
      <c r="N1640" s="11">
        <v>38448</v>
      </c>
      <c r="O1640" s="32">
        <f t="shared" si="106"/>
        <v>22</v>
      </c>
      <c r="P1640" s="9">
        <v>119215</v>
      </c>
      <c r="Q1640" s="9">
        <v>480</v>
      </c>
      <c r="R1640" s="7" t="s">
        <v>139</v>
      </c>
      <c r="S1640" s="9">
        <v>188</v>
      </c>
      <c r="T1640" s="40">
        <v>701.33300000000008</v>
      </c>
      <c r="U1640" s="32">
        <v>0</v>
      </c>
      <c r="V1640">
        <f t="shared" si="0"/>
        <v>2003</v>
      </c>
      <c r="W1640">
        <f t="shared" si="1"/>
        <v>5</v>
      </c>
      <c r="X1640">
        <f t="shared" si="2"/>
        <v>29</v>
      </c>
      <c r="AJ1640" s="13"/>
      <c r="AK1640" s="14"/>
      <c r="AP1640" s="13"/>
      <c r="AQ1640" s="14"/>
      <c r="AT1640" t="e">
        <f>VLOOKUP(A1640,'Repeat TJ List'!A:A,1,FALSE)</f>
        <v>#N/A</v>
      </c>
    </row>
    <row r="1641" spans="1:46" ht="13">
      <c r="A1641" s="7" t="s">
        <v>3010</v>
      </c>
      <c r="B1641" s="78" t="str">
        <f t="shared" si="103"/>
        <v>Jason</v>
      </c>
      <c r="C1641" s="78" t="str">
        <f t="shared" si="104"/>
        <v>Bulger</v>
      </c>
      <c r="D1641" s="78" t="str">
        <f t="shared" si="105"/>
        <v>bulgeja</v>
      </c>
      <c r="E1641" s="8">
        <v>37769</v>
      </c>
      <c r="F1641" s="9" t="s">
        <v>323</v>
      </c>
      <c r="G1641" s="9" t="s">
        <v>91</v>
      </c>
      <c r="H1641" s="26" t="s">
        <v>37</v>
      </c>
      <c r="I1641" s="9" t="s">
        <v>38</v>
      </c>
      <c r="J1641" s="26" t="s">
        <v>39</v>
      </c>
      <c r="K1641" s="9" t="s">
        <v>203</v>
      </c>
      <c r="L1641" s="9" t="s">
        <v>3011</v>
      </c>
      <c r="M1641" s="9">
        <v>24</v>
      </c>
      <c r="N1641" s="11">
        <v>37987</v>
      </c>
      <c r="O1641" s="32">
        <f t="shared" si="106"/>
        <v>7</v>
      </c>
      <c r="P1641" s="9">
        <v>408072</v>
      </c>
      <c r="Q1641" s="9">
        <v>3915</v>
      </c>
      <c r="S1641" s="9">
        <v>125</v>
      </c>
      <c r="T1641" s="12">
        <v>133</v>
      </c>
      <c r="U1641" s="32">
        <v>0</v>
      </c>
      <c r="V1641">
        <f t="shared" si="0"/>
        <v>2003</v>
      </c>
      <c r="W1641">
        <f t="shared" si="1"/>
        <v>5</v>
      </c>
      <c r="X1641">
        <f t="shared" si="2"/>
        <v>28</v>
      </c>
      <c r="AJ1641" s="13"/>
      <c r="AK1641" s="14"/>
      <c r="AP1641" s="13"/>
      <c r="AQ1641" s="14"/>
      <c r="AT1641" t="e">
        <f>VLOOKUP(A1641,'Repeat TJ List'!A:A,1,FALSE)</f>
        <v>#N/A</v>
      </c>
    </row>
    <row r="1642" spans="1:46" ht="13">
      <c r="A1642" s="7" t="s">
        <v>3012</v>
      </c>
      <c r="B1642" s="78" t="str">
        <f t="shared" si="103"/>
        <v>Ricky</v>
      </c>
      <c r="C1642" s="78" t="str">
        <f t="shared" si="104"/>
        <v>Bones</v>
      </c>
      <c r="D1642" s="78" t="str">
        <f t="shared" si="105"/>
        <v>bonesri</v>
      </c>
      <c r="E1642" s="8">
        <v>37742</v>
      </c>
      <c r="F1642" s="9" t="s">
        <v>157</v>
      </c>
      <c r="G1642" s="9" t="s">
        <v>36</v>
      </c>
      <c r="H1642" s="26" t="s">
        <v>37</v>
      </c>
      <c r="I1642" s="9" t="s">
        <v>38</v>
      </c>
      <c r="J1642" s="32" t="s">
        <v>144</v>
      </c>
      <c r="K1642" s="26"/>
      <c r="L1642" s="26"/>
      <c r="M1642" s="9">
        <v>34</v>
      </c>
      <c r="N1642" s="26"/>
      <c r="O1642" s="32" t="str">
        <f t="shared" si="106"/>
        <v/>
      </c>
      <c r="P1642" s="9">
        <v>111191</v>
      </c>
      <c r="Q1642" s="9">
        <v>1001161</v>
      </c>
      <c r="R1642" s="7" t="s">
        <v>139</v>
      </c>
      <c r="S1642" s="9">
        <v>0</v>
      </c>
      <c r="T1642" s="12">
        <v>0</v>
      </c>
      <c r="U1642" s="32">
        <v>0</v>
      </c>
      <c r="V1642">
        <f t="shared" si="0"/>
        <v>2003</v>
      </c>
      <c r="W1642">
        <f t="shared" si="1"/>
        <v>5</v>
      </c>
      <c r="X1642">
        <f t="shared" si="2"/>
        <v>1</v>
      </c>
      <c r="AJ1642" s="13"/>
      <c r="AK1642" s="14"/>
      <c r="AP1642" s="13"/>
      <c r="AQ1642" s="14"/>
      <c r="AT1642" t="e">
        <f>VLOOKUP(A1642,'Repeat TJ List'!A:A,1,FALSE)</f>
        <v>#N/A</v>
      </c>
    </row>
    <row r="1643" spans="1:46" ht="13">
      <c r="A1643" s="7" t="s">
        <v>3013</v>
      </c>
      <c r="B1643" s="78" t="str">
        <f t="shared" si="103"/>
        <v>A.J.</v>
      </c>
      <c r="C1643" s="78" t="str">
        <f t="shared" si="104"/>
        <v>Burnett</v>
      </c>
      <c r="D1643" s="78" t="str">
        <f t="shared" si="105"/>
        <v>burnea.</v>
      </c>
      <c r="E1643" s="8">
        <v>37740</v>
      </c>
      <c r="F1643" s="9" t="s">
        <v>157</v>
      </c>
      <c r="G1643" s="9" t="s">
        <v>36</v>
      </c>
      <c r="H1643" s="26" t="s">
        <v>37</v>
      </c>
      <c r="I1643" s="9" t="s">
        <v>38</v>
      </c>
      <c r="J1643" s="26" t="s">
        <v>39</v>
      </c>
      <c r="K1643" s="9" t="s">
        <v>689</v>
      </c>
      <c r="L1643" s="9"/>
      <c r="M1643" s="9">
        <v>26</v>
      </c>
      <c r="N1643" s="11">
        <v>38141</v>
      </c>
      <c r="O1643" s="32">
        <f t="shared" si="106"/>
        <v>13</v>
      </c>
      <c r="P1643" s="9">
        <v>150359</v>
      </c>
      <c r="Q1643" s="9">
        <v>512</v>
      </c>
      <c r="R1643" s="7" t="s">
        <v>139</v>
      </c>
      <c r="S1643" s="9">
        <v>353</v>
      </c>
      <c r="T1643" s="12">
        <v>2206.6669999999999</v>
      </c>
      <c r="U1643" s="9">
        <v>0</v>
      </c>
      <c r="V1643">
        <f t="shared" si="0"/>
        <v>2003</v>
      </c>
      <c r="W1643">
        <f t="shared" si="1"/>
        <v>4</v>
      </c>
      <c r="X1643">
        <f t="shared" si="2"/>
        <v>29</v>
      </c>
      <c r="AJ1643" s="13"/>
      <c r="AK1643" s="14"/>
      <c r="AP1643" s="13"/>
      <c r="AQ1643" s="14"/>
      <c r="AT1643" t="e">
        <f>VLOOKUP(A1643,'Repeat TJ List'!A:A,1,FALSE)</f>
        <v>#N/A</v>
      </c>
    </row>
    <row r="1644" spans="1:46" ht="13">
      <c r="A1644" s="7" t="s">
        <v>3014</v>
      </c>
      <c r="B1644" s="78" t="str">
        <f t="shared" si="103"/>
        <v>Matt</v>
      </c>
      <c r="C1644" s="78" t="str">
        <f t="shared" si="104"/>
        <v>Wise</v>
      </c>
      <c r="D1644" s="78" t="str">
        <f t="shared" si="105"/>
        <v>wisema</v>
      </c>
      <c r="E1644" s="8">
        <v>37705</v>
      </c>
      <c r="F1644" s="9" t="s">
        <v>35</v>
      </c>
      <c r="G1644" s="9" t="s">
        <v>36</v>
      </c>
      <c r="H1644" s="26" t="s">
        <v>37</v>
      </c>
      <c r="I1644" s="9" t="s">
        <v>38</v>
      </c>
      <c r="J1644" s="26" t="s">
        <v>39</v>
      </c>
      <c r="K1644" s="9" t="s">
        <v>45</v>
      </c>
      <c r="L1644" s="9" t="s">
        <v>3015</v>
      </c>
      <c r="M1644" s="9">
        <v>27</v>
      </c>
      <c r="N1644" s="11">
        <v>38118</v>
      </c>
      <c r="O1644" s="32">
        <f t="shared" si="106"/>
        <v>14</v>
      </c>
      <c r="P1644" s="9">
        <v>277184</v>
      </c>
      <c r="Q1644" s="9">
        <v>42</v>
      </c>
      <c r="R1644" s="7" t="s">
        <v>2078</v>
      </c>
      <c r="S1644" s="9">
        <v>183</v>
      </c>
      <c r="T1644" s="40">
        <v>222</v>
      </c>
      <c r="U1644" s="32">
        <v>0</v>
      </c>
      <c r="V1644">
        <f t="shared" si="0"/>
        <v>2003</v>
      </c>
      <c r="W1644">
        <f t="shared" si="1"/>
        <v>3</v>
      </c>
      <c r="X1644">
        <f t="shared" si="2"/>
        <v>25</v>
      </c>
      <c r="AJ1644" s="13"/>
      <c r="AK1644" s="14"/>
      <c r="AP1644" s="13"/>
      <c r="AQ1644" s="14"/>
      <c r="AT1644" t="e">
        <f>VLOOKUP(A1644,'Repeat TJ List'!A:A,1,FALSE)</f>
        <v>#N/A</v>
      </c>
    </row>
    <row r="1645" spans="1:46" ht="13">
      <c r="A1645" s="7" t="s">
        <v>2868</v>
      </c>
      <c r="B1645" s="78" t="str">
        <f t="shared" si="103"/>
        <v>Derek</v>
      </c>
      <c r="C1645" s="78" t="str">
        <f t="shared" si="104"/>
        <v>Thompson</v>
      </c>
      <c r="D1645" s="78" t="str">
        <f t="shared" si="105"/>
        <v>thompde</v>
      </c>
      <c r="E1645" s="8">
        <v>37685</v>
      </c>
      <c r="F1645" s="9" t="s">
        <v>234</v>
      </c>
      <c r="G1645" s="9" t="s">
        <v>91</v>
      </c>
      <c r="H1645" s="26" t="s">
        <v>37</v>
      </c>
      <c r="I1645" s="9" t="s">
        <v>53</v>
      </c>
      <c r="J1645" s="26" t="s">
        <v>39</v>
      </c>
      <c r="K1645" s="9" t="s">
        <v>58</v>
      </c>
      <c r="L1645" s="9"/>
      <c r="M1645" s="9">
        <v>22</v>
      </c>
      <c r="N1645" s="11">
        <v>37987</v>
      </c>
      <c r="O1645" s="32">
        <f t="shared" si="106"/>
        <v>10</v>
      </c>
      <c r="P1645" s="9">
        <v>425663</v>
      </c>
      <c r="Q1645" s="9">
        <v>2126</v>
      </c>
      <c r="S1645" s="9">
        <v>4</v>
      </c>
      <c r="T1645" s="12">
        <v>18</v>
      </c>
      <c r="U1645" s="32">
        <v>0</v>
      </c>
      <c r="V1645">
        <f t="shared" si="0"/>
        <v>2003</v>
      </c>
      <c r="W1645">
        <f t="shared" si="1"/>
        <v>3</v>
      </c>
      <c r="X1645">
        <f t="shared" si="2"/>
        <v>5</v>
      </c>
      <c r="AJ1645" s="13"/>
      <c r="AK1645" s="14"/>
      <c r="AP1645" s="13"/>
      <c r="AQ1645" s="14"/>
      <c r="AT1645" t="str">
        <f>VLOOKUP(A1645,'Repeat TJ List'!A:A,1,FALSE)</f>
        <v>Derek Thompson</v>
      </c>
    </row>
    <row r="1646" spans="1:46" ht="13">
      <c r="A1646" s="7" t="s">
        <v>3016</v>
      </c>
      <c r="B1646" s="78" t="str">
        <f t="shared" si="103"/>
        <v>Andy</v>
      </c>
      <c r="C1646" s="78" t="str">
        <f t="shared" si="104"/>
        <v>Ashby</v>
      </c>
      <c r="D1646" s="78" t="str">
        <f t="shared" si="105"/>
        <v>ashbyan</v>
      </c>
      <c r="E1646" s="8">
        <v>37622</v>
      </c>
      <c r="F1646" s="9" t="s">
        <v>306</v>
      </c>
      <c r="G1646" s="9" t="s">
        <v>36</v>
      </c>
      <c r="H1646" s="26" t="s">
        <v>37</v>
      </c>
      <c r="I1646" s="9" t="s">
        <v>38</v>
      </c>
      <c r="J1646" s="26" t="s">
        <v>39</v>
      </c>
      <c r="K1646" s="9" t="s">
        <v>553</v>
      </c>
      <c r="L1646" s="9" t="s">
        <v>3017</v>
      </c>
      <c r="M1646" s="9">
        <v>35</v>
      </c>
      <c r="N1646" s="11">
        <v>38238</v>
      </c>
      <c r="O1646" s="32">
        <f t="shared" si="106"/>
        <v>20</v>
      </c>
      <c r="P1646" s="9">
        <v>110351</v>
      </c>
      <c r="Q1646" s="9">
        <v>637</v>
      </c>
      <c r="S1646" s="9">
        <v>2</v>
      </c>
      <c r="T1646" s="40">
        <v>2</v>
      </c>
      <c r="U1646" s="32">
        <v>0</v>
      </c>
      <c r="V1646">
        <f t="shared" si="0"/>
        <v>2003</v>
      </c>
      <c r="W1646">
        <f t="shared" si="1"/>
        <v>1</v>
      </c>
      <c r="X1646">
        <f t="shared" si="2"/>
        <v>1</v>
      </c>
      <c r="AJ1646" s="13"/>
      <c r="AK1646" s="14"/>
      <c r="AP1646" s="13"/>
      <c r="AQ1646" s="14"/>
      <c r="AT1646" t="e">
        <f>VLOOKUP(A1646,'Repeat TJ List'!A:A,1,FALSE)</f>
        <v>#N/A</v>
      </c>
    </row>
    <row r="1647" spans="1:46" ht="13">
      <c r="A1647" s="7" t="s">
        <v>3018</v>
      </c>
      <c r="B1647" s="78" t="str">
        <f t="shared" si="103"/>
        <v>Jayson</v>
      </c>
      <c r="C1647" s="78" t="str">
        <f t="shared" si="104"/>
        <v>Durocher</v>
      </c>
      <c r="D1647" s="78" t="str">
        <f t="shared" si="105"/>
        <v>durocja</v>
      </c>
      <c r="E1647" s="8">
        <v>37622</v>
      </c>
      <c r="F1647" s="9" t="s">
        <v>127</v>
      </c>
      <c r="G1647" s="9" t="s">
        <v>36</v>
      </c>
      <c r="H1647" s="26" t="s">
        <v>37</v>
      </c>
      <c r="I1647" s="9" t="s">
        <v>38</v>
      </c>
      <c r="J1647" s="26" t="s">
        <v>39</v>
      </c>
      <c r="K1647" s="9" t="s">
        <v>220</v>
      </c>
      <c r="L1647" s="9"/>
      <c r="M1647" s="9">
        <v>28</v>
      </c>
      <c r="N1647" s="26"/>
      <c r="O1647" s="32" t="str">
        <f t="shared" si="106"/>
        <v/>
      </c>
      <c r="P1647" s="9">
        <v>284565</v>
      </c>
      <c r="Q1647" s="9">
        <v>1497</v>
      </c>
      <c r="R1647" s="7" t="s">
        <v>2078</v>
      </c>
      <c r="S1647" s="9">
        <v>0</v>
      </c>
      <c r="T1647" s="40">
        <v>0</v>
      </c>
      <c r="U1647" s="32">
        <v>0</v>
      </c>
      <c r="V1647">
        <f t="shared" si="0"/>
        <v>2003</v>
      </c>
      <c r="W1647">
        <f t="shared" si="1"/>
        <v>1</v>
      </c>
      <c r="X1647">
        <f t="shared" si="2"/>
        <v>1</v>
      </c>
      <c r="AJ1647" s="13"/>
      <c r="AK1647" s="14"/>
      <c r="AP1647" s="13"/>
      <c r="AQ1647" s="14"/>
      <c r="AT1647" t="e">
        <f>VLOOKUP(A1647,'Repeat TJ List'!A:A,1,FALSE)</f>
        <v>#N/A</v>
      </c>
    </row>
    <row r="1648" spans="1:46" ht="13">
      <c r="A1648" s="7" t="s">
        <v>3019</v>
      </c>
      <c r="B1648" s="78" t="str">
        <f t="shared" si="103"/>
        <v>Anibal</v>
      </c>
      <c r="C1648" s="78" t="str">
        <f t="shared" si="104"/>
        <v>Sanchez</v>
      </c>
      <c r="D1648" s="78" t="str">
        <f t="shared" si="105"/>
        <v>sanchan</v>
      </c>
      <c r="E1648" s="8">
        <v>37622</v>
      </c>
      <c r="F1648" s="9" t="s">
        <v>67</v>
      </c>
      <c r="G1648" s="9" t="s">
        <v>158</v>
      </c>
      <c r="H1648" s="26" t="s">
        <v>37</v>
      </c>
      <c r="I1648" s="9" t="s">
        <v>38</v>
      </c>
      <c r="J1648" s="32" t="s">
        <v>150</v>
      </c>
      <c r="K1648" s="26"/>
      <c r="L1648" s="26"/>
      <c r="M1648" s="9">
        <v>19</v>
      </c>
      <c r="N1648" s="11">
        <v>37987</v>
      </c>
      <c r="O1648" s="32">
        <f t="shared" si="106"/>
        <v>12</v>
      </c>
      <c r="P1648" s="9">
        <v>434671</v>
      </c>
      <c r="Q1648" s="9">
        <v>3284</v>
      </c>
      <c r="S1648" s="9">
        <v>284</v>
      </c>
      <c r="T1648" s="12">
        <v>1592.6669999999999</v>
      </c>
      <c r="U1648" s="32">
        <v>1</v>
      </c>
      <c r="V1648">
        <f t="shared" si="0"/>
        <v>2003</v>
      </c>
      <c r="W1648">
        <f t="shared" si="1"/>
        <v>1</v>
      </c>
      <c r="X1648">
        <f t="shared" si="2"/>
        <v>1</v>
      </c>
      <c r="AJ1648" s="13"/>
      <c r="AK1648" s="14"/>
      <c r="AP1648" s="13"/>
      <c r="AQ1648" s="14"/>
      <c r="AT1648" t="e">
        <f>VLOOKUP(A1648,'Repeat TJ List'!A:A,1,FALSE)</f>
        <v>#N/A</v>
      </c>
    </row>
    <row r="1649" spans="1:46" ht="13">
      <c r="A1649" s="7" t="s">
        <v>3020</v>
      </c>
      <c r="B1649" s="78" t="str">
        <f t="shared" si="103"/>
        <v>Manny</v>
      </c>
      <c r="C1649" s="78" t="str">
        <f t="shared" si="104"/>
        <v>Delcarmen</v>
      </c>
      <c r="D1649" s="78" t="str">
        <f t="shared" si="105"/>
        <v>delcama</v>
      </c>
      <c r="E1649" s="8">
        <v>37622</v>
      </c>
      <c r="F1649" s="9" t="s">
        <v>67</v>
      </c>
      <c r="G1649" s="9" t="s">
        <v>91</v>
      </c>
      <c r="H1649" s="26" t="s">
        <v>37</v>
      </c>
      <c r="I1649" s="9" t="s">
        <v>38</v>
      </c>
      <c r="J1649" s="26" t="s">
        <v>39</v>
      </c>
      <c r="K1649" s="9" t="s">
        <v>79</v>
      </c>
      <c r="L1649" s="9"/>
      <c r="M1649" s="9">
        <v>21</v>
      </c>
      <c r="N1649" s="11">
        <v>37987</v>
      </c>
      <c r="O1649" s="32">
        <f t="shared" si="106"/>
        <v>12</v>
      </c>
      <c r="P1649" s="9">
        <v>434668</v>
      </c>
      <c r="Q1649" s="9">
        <v>3180</v>
      </c>
      <c r="S1649" s="9">
        <v>298</v>
      </c>
      <c r="T1649" s="12">
        <v>292.66699999999997</v>
      </c>
      <c r="U1649" s="32">
        <v>0</v>
      </c>
      <c r="V1649">
        <f t="shared" si="0"/>
        <v>2003</v>
      </c>
      <c r="W1649">
        <f t="shared" si="1"/>
        <v>1</v>
      </c>
      <c r="X1649">
        <f t="shared" si="2"/>
        <v>1</v>
      </c>
      <c r="AJ1649" s="13"/>
      <c r="AK1649" s="14"/>
      <c r="AP1649" s="13"/>
      <c r="AQ1649" s="14"/>
      <c r="AT1649" t="e">
        <f>VLOOKUP(A1649,'Repeat TJ List'!A:A,1,FALSE)</f>
        <v>#N/A</v>
      </c>
    </row>
    <row r="1650" spans="1:46" ht="13">
      <c r="A1650" s="7" t="s">
        <v>3021</v>
      </c>
      <c r="B1650" s="78" t="str">
        <f t="shared" si="103"/>
        <v>Luke</v>
      </c>
      <c r="C1650" s="78" t="str">
        <f t="shared" si="104"/>
        <v>Hagerty</v>
      </c>
      <c r="D1650" s="78" t="str">
        <f t="shared" si="105"/>
        <v>hagerlu</v>
      </c>
      <c r="E1650" s="8">
        <v>37622</v>
      </c>
      <c r="F1650" s="9" t="s">
        <v>164</v>
      </c>
      <c r="G1650" s="9" t="s">
        <v>165</v>
      </c>
      <c r="H1650" s="26" t="s">
        <v>37</v>
      </c>
      <c r="I1650" s="9" t="s">
        <v>53</v>
      </c>
      <c r="J1650" s="26" t="s">
        <v>39</v>
      </c>
      <c r="K1650" s="9" t="s">
        <v>253</v>
      </c>
      <c r="L1650" s="9" t="s">
        <v>1124</v>
      </c>
      <c r="M1650" s="9">
        <v>22</v>
      </c>
      <c r="N1650" s="11">
        <v>37987</v>
      </c>
      <c r="O1650" s="32">
        <f t="shared" si="106"/>
        <v>12</v>
      </c>
      <c r="P1650" s="9">
        <v>434883</v>
      </c>
      <c r="Q1650" s="9" t="s">
        <v>3022</v>
      </c>
      <c r="S1650" s="9">
        <v>0</v>
      </c>
      <c r="T1650" s="12">
        <v>0</v>
      </c>
      <c r="U1650" s="32">
        <v>0</v>
      </c>
      <c r="V1650">
        <f t="shared" si="0"/>
        <v>2003</v>
      </c>
      <c r="W1650">
        <f t="shared" si="1"/>
        <v>1</v>
      </c>
      <c r="X1650">
        <f t="shared" si="2"/>
        <v>1</v>
      </c>
      <c r="AJ1650" s="13"/>
      <c r="AK1650" s="14"/>
      <c r="AP1650" s="13"/>
      <c r="AQ1650" s="14"/>
      <c r="AT1650" t="e">
        <f>VLOOKUP(A1650,'Repeat TJ List'!A:A,1,FALSE)</f>
        <v>#N/A</v>
      </c>
    </row>
    <row r="1651" spans="1:46" ht="13">
      <c r="A1651" s="7" t="s">
        <v>3023</v>
      </c>
      <c r="B1651" s="78" t="str">
        <f t="shared" si="103"/>
        <v>Scott</v>
      </c>
      <c r="C1651" s="78" t="str">
        <f t="shared" si="104"/>
        <v>Lewis</v>
      </c>
      <c r="D1651" s="78" t="str">
        <f t="shared" si="105"/>
        <v>lewissc</v>
      </c>
      <c r="E1651" s="8">
        <v>37622</v>
      </c>
      <c r="F1651" s="9" t="s">
        <v>234</v>
      </c>
      <c r="G1651" s="9" t="s">
        <v>63</v>
      </c>
      <c r="H1651" s="26" t="s">
        <v>37</v>
      </c>
      <c r="I1651" s="9" t="s">
        <v>53</v>
      </c>
      <c r="J1651" s="26" t="s">
        <v>39</v>
      </c>
      <c r="K1651" s="9" t="s">
        <v>253</v>
      </c>
      <c r="L1651" s="9" t="s">
        <v>404</v>
      </c>
      <c r="M1651" s="9">
        <v>19</v>
      </c>
      <c r="N1651" s="11">
        <v>37987</v>
      </c>
      <c r="O1651" s="32">
        <f t="shared" si="106"/>
        <v>12</v>
      </c>
      <c r="P1651" s="9">
        <v>460260</v>
      </c>
      <c r="Q1651" s="9">
        <v>7322</v>
      </c>
      <c r="S1651" s="9">
        <v>5</v>
      </c>
      <c r="T1651" s="12">
        <v>28.332999999999998</v>
      </c>
      <c r="U1651" s="32">
        <v>0</v>
      </c>
      <c r="V1651">
        <f t="shared" si="0"/>
        <v>2003</v>
      </c>
      <c r="W1651">
        <f t="shared" si="1"/>
        <v>1</v>
      </c>
      <c r="X1651">
        <f t="shared" si="2"/>
        <v>1</v>
      </c>
      <c r="AJ1651" s="13"/>
      <c r="AK1651" s="14"/>
      <c r="AP1651" s="13"/>
      <c r="AQ1651" s="14"/>
      <c r="AT1651" t="e">
        <f>VLOOKUP(A1651,'Repeat TJ List'!A:A,1,FALSE)</f>
        <v>#N/A</v>
      </c>
    </row>
    <row r="1652" spans="1:46" ht="13">
      <c r="A1652" s="7" t="s">
        <v>3024</v>
      </c>
      <c r="B1652" s="78" t="str">
        <f t="shared" si="103"/>
        <v>Tom</v>
      </c>
      <c r="C1652" s="78" t="str">
        <f t="shared" si="104"/>
        <v>Shearn</v>
      </c>
      <c r="D1652" s="78" t="str">
        <f t="shared" si="105"/>
        <v>shearto</v>
      </c>
      <c r="E1652" s="8">
        <v>37622</v>
      </c>
      <c r="F1652" s="9" t="s">
        <v>121</v>
      </c>
      <c r="G1652" s="9" t="s">
        <v>95</v>
      </c>
      <c r="H1652" s="26" t="s">
        <v>37</v>
      </c>
      <c r="I1652" s="9" t="s">
        <v>38</v>
      </c>
      <c r="J1652" s="26" t="s">
        <v>39</v>
      </c>
      <c r="K1652" s="9" t="s">
        <v>253</v>
      </c>
      <c r="L1652" s="9"/>
      <c r="M1652" s="9">
        <v>25</v>
      </c>
      <c r="N1652" s="11">
        <v>37987</v>
      </c>
      <c r="O1652" s="32">
        <f t="shared" si="106"/>
        <v>12</v>
      </c>
      <c r="P1652" s="9">
        <v>407838</v>
      </c>
      <c r="Q1652" s="9">
        <v>2040</v>
      </c>
      <c r="S1652" s="9">
        <v>7</v>
      </c>
      <c r="T1652" s="12">
        <v>32.667000000000002</v>
      </c>
      <c r="U1652" s="32">
        <v>0</v>
      </c>
      <c r="V1652">
        <f t="shared" si="0"/>
        <v>2003</v>
      </c>
      <c r="W1652">
        <f t="shared" si="1"/>
        <v>1</v>
      </c>
      <c r="X1652">
        <f t="shared" si="2"/>
        <v>1</v>
      </c>
      <c r="AJ1652" s="13"/>
      <c r="AK1652" s="14"/>
      <c r="AP1652" s="13"/>
      <c r="AQ1652" s="14"/>
      <c r="AT1652" t="e">
        <f>VLOOKUP(A1652,'Repeat TJ List'!A:A,1,FALSE)</f>
        <v>#N/A</v>
      </c>
    </row>
    <row r="1653" spans="1:46" ht="13">
      <c r="A1653" s="7" t="s">
        <v>3025</v>
      </c>
      <c r="B1653" s="78" t="str">
        <f t="shared" si="103"/>
        <v>Mike</v>
      </c>
      <c r="C1653" s="78" t="str">
        <f t="shared" si="104"/>
        <v>Stodolka</v>
      </c>
      <c r="D1653" s="78" t="str">
        <f t="shared" si="105"/>
        <v>stodomi</v>
      </c>
      <c r="E1653" s="8">
        <v>37622</v>
      </c>
      <c r="F1653" s="9" t="s">
        <v>329</v>
      </c>
      <c r="G1653" s="9" t="s">
        <v>91</v>
      </c>
      <c r="H1653" s="26" t="s">
        <v>37</v>
      </c>
      <c r="I1653" s="9" t="s">
        <v>38</v>
      </c>
      <c r="J1653" s="26" t="s">
        <v>39</v>
      </c>
      <c r="K1653" s="9" t="s">
        <v>45</v>
      </c>
      <c r="L1653" s="9"/>
      <c r="M1653" s="9">
        <v>21</v>
      </c>
      <c r="N1653" s="11">
        <v>37987</v>
      </c>
      <c r="O1653" s="32">
        <f t="shared" si="106"/>
        <v>12</v>
      </c>
      <c r="P1653" s="9">
        <v>408043</v>
      </c>
      <c r="Q1653" s="9" t="s">
        <v>3026</v>
      </c>
      <c r="S1653" s="9">
        <v>0</v>
      </c>
      <c r="T1653" s="12">
        <v>0</v>
      </c>
      <c r="U1653" s="32">
        <v>0</v>
      </c>
      <c r="V1653">
        <f t="shared" si="0"/>
        <v>2003</v>
      </c>
      <c r="W1653">
        <f t="shared" si="1"/>
        <v>1</v>
      </c>
      <c r="X1653">
        <f t="shared" si="2"/>
        <v>1</v>
      </c>
      <c r="AJ1653" s="13"/>
      <c r="AK1653" s="14"/>
      <c r="AP1653" s="13"/>
      <c r="AQ1653" s="14"/>
      <c r="AT1653" t="e">
        <f>VLOOKUP(A1653,'Repeat TJ List'!A:A,1,FALSE)</f>
        <v>#N/A</v>
      </c>
    </row>
    <row r="1654" spans="1:46" ht="13">
      <c r="A1654" s="7" t="s">
        <v>2183</v>
      </c>
      <c r="B1654" s="78" t="str">
        <f t="shared" si="103"/>
        <v>Joakim</v>
      </c>
      <c r="C1654" s="78" t="str">
        <f t="shared" si="104"/>
        <v>Soria</v>
      </c>
      <c r="D1654" s="78" t="str">
        <f t="shared" si="105"/>
        <v>soriajo</v>
      </c>
      <c r="E1654" s="8">
        <v>37622</v>
      </c>
      <c r="F1654" s="9" t="s">
        <v>306</v>
      </c>
      <c r="G1654" s="9" t="s">
        <v>128</v>
      </c>
      <c r="H1654" s="26" t="s">
        <v>37</v>
      </c>
      <c r="I1654" s="9" t="s">
        <v>38</v>
      </c>
      <c r="J1654" s="32" t="s">
        <v>82</v>
      </c>
      <c r="K1654" s="26"/>
      <c r="L1654" s="26"/>
      <c r="M1654" s="9">
        <v>19</v>
      </c>
      <c r="N1654" s="11">
        <v>38580</v>
      </c>
      <c r="O1654" s="32">
        <f t="shared" si="106"/>
        <v>31</v>
      </c>
      <c r="P1654" s="9">
        <v>465657</v>
      </c>
      <c r="Q1654" s="9">
        <v>6941</v>
      </c>
      <c r="R1654" s="7" t="s">
        <v>2860</v>
      </c>
      <c r="S1654" s="9">
        <v>298</v>
      </c>
      <c r="T1654" s="12">
        <v>315.33300000000003</v>
      </c>
      <c r="U1654" s="32">
        <v>0</v>
      </c>
      <c r="V1654">
        <f t="shared" si="0"/>
        <v>2003</v>
      </c>
      <c r="W1654">
        <f t="shared" si="1"/>
        <v>1</v>
      </c>
      <c r="X1654">
        <f t="shared" si="2"/>
        <v>1</v>
      </c>
      <c r="AJ1654" s="13"/>
      <c r="AK1654" s="14"/>
      <c r="AP1654" s="13"/>
      <c r="AQ1654" s="14"/>
      <c r="AT1654" t="str">
        <f>VLOOKUP(A1654,'Repeat TJ List'!A:A,1,FALSE)</f>
        <v>Joakim Soria</v>
      </c>
    </row>
    <row r="1655" spans="1:46" ht="13">
      <c r="A1655" s="7" t="s">
        <v>3027</v>
      </c>
      <c r="B1655" s="78" t="str">
        <f t="shared" si="103"/>
        <v>Hung-Chih</v>
      </c>
      <c r="C1655" s="78" t="str">
        <f t="shared" si="104"/>
        <v>Kuo</v>
      </c>
      <c r="D1655" s="78" t="str">
        <f t="shared" si="105"/>
        <v>kuohu</v>
      </c>
      <c r="E1655" s="8">
        <v>37622</v>
      </c>
      <c r="F1655" s="9" t="s">
        <v>306</v>
      </c>
      <c r="G1655" s="9" t="s">
        <v>91</v>
      </c>
      <c r="H1655" s="26" t="s">
        <v>37</v>
      </c>
      <c r="I1655" s="9" t="s">
        <v>53</v>
      </c>
      <c r="J1655" s="32" t="s">
        <v>1310</v>
      </c>
      <c r="K1655" s="26"/>
      <c r="L1655" s="26"/>
      <c r="M1655" s="9">
        <v>21</v>
      </c>
      <c r="N1655" s="11">
        <v>38452</v>
      </c>
      <c r="O1655" s="32">
        <f t="shared" si="106"/>
        <v>27</v>
      </c>
      <c r="P1655" s="9">
        <v>425539</v>
      </c>
      <c r="Q1655" s="9">
        <v>7016</v>
      </c>
      <c r="S1655" s="9">
        <v>218</v>
      </c>
      <c r="T1655" s="12">
        <v>292.33300000000003</v>
      </c>
      <c r="U1655" s="32">
        <v>0</v>
      </c>
      <c r="V1655">
        <f t="shared" si="0"/>
        <v>2003</v>
      </c>
      <c r="W1655">
        <f t="shared" si="1"/>
        <v>1</v>
      </c>
      <c r="X1655">
        <f t="shared" si="2"/>
        <v>1</v>
      </c>
      <c r="AJ1655" s="13"/>
      <c r="AK1655" s="14"/>
      <c r="AP1655" s="13"/>
      <c r="AQ1655" s="14"/>
      <c r="AT1655" t="str">
        <f>VLOOKUP(A1655,'Repeat TJ List'!A:A,1,FALSE)</f>
        <v>Hung-Chih Kuo</v>
      </c>
    </row>
    <row r="1656" spans="1:46" ht="13">
      <c r="A1656" s="7" t="s">
        <v>3028</v>
      </c>
      <c r="B1656" s="78" t="str">
        <f t="shared" si="103"/>
        <v>Ben</v>
      </c>
      <c r="C1656" s="78" t="str">
        <f t="shared" si="104"/>
        <v>Diggins</v>
      </c>
      <c r="D1656" s="78" t="str">
        <f t="shared" si="105"/>
        <v>diggibe</v>
      </c>
      <c r="E1656" s="8">
        <v>37622</v>
      </c>
      <c r="F1656" s="9" t="s">
        <v>127</v>
      </c>
      <c r="G1656" s="9" t="s">
        <v>84</v>
      </c>
      <c r="H1656" s="26" t="s">
        <v>37</v>
      </c>
      <c r="I1656" s="9" t="s">
        <v>38</v>
      </c>
      <c r="J1656" s="26" t="s">
        <v>39</v>
      </c>
      <c r="K1656" s="9" t="s">
        <v>220</v>
      </c>
      <c r="L1656" s="9" t="s">
        <v>220</v>
      </c>
      <c r="M1656" s="9">
        <v>24</v>
      </c>
      <c r="N1656" s="11"/>
      <c r="O1656" s="32" t="str">
        <f t="shared" si="106"/>
        <v/>
      </c>
      <c r="P1656" s="9">
        <v>424947</v>
      </c>
      <c r="Q1656" s="9">
        <v>1599</v>
      </c>
      <c r="S1656" s="9">
        <v>0</v>
      </c>
      <c r="T1656" s="12">
        <v>0</v>
      </c>
      <c r="U1656" s="32">
        <v>0</v>
      </c>
      <c r="V1656">
        <f t="shared" si="0"/>
        <v>2003</v>
      </c>
      <c r="W1656">
        <f t="shared" si="1"/>
        <v>1</v>
      </c>
      <c r="X1656">
        <f t="shared" si="2"/>
        <v>1</v>
      </c>
      <c r="AJ1656" s="13"/>
      <c r="AK1656" s="14"/>
      <c r="AP1656" s="13"/>
      <c r="AQ1656" s="14"/>
      <c r="AT1656" t="e">
        <f>VLOOKUP(A1656,'Repeat TJ List'!A:A,1,FALSE)</f>
        <v>#N/A</v>
      </c>
    </row>
    <row r="1657" spans="1:46" ht="13">
      <c r="A1657" s="7" t="s">
        <v>3029</v>
      </c>
      <c r="B1657" s="78" t="str">
        <f t="shared" si="103"/>
        <v>Rusty</v>
      </c>
      <c r="C1657" s="78" t="str">
        <f t="shared" si="104"/>
        <v>Tucker</v>
      </c>
      <c r="D1657" s="78" t="str">
        <f t="shared" si="105"/>
        <v>tuckeru</v>
      </c>
      <c r="E1657" s="8">
        <v>37622</v>
      </c>
      <c r="F1657" s="9" t="s">
        <v>48</v>
      </c>
      <c r="G1657" s="9" t="s">
        <v>84</v>
      </c>
      <c r="H1657" s="26" t="s">
        <v>37</v>
      </c>
      <c r="I1657" s="9" t="s">
        <v>53</v>
      </c>
      <c r="J1657" s="26" t="s">
        <v>39</v>
      </c>
      <c r="K1657" s="9" t="s">
        <v>79</v>
      </c>
      <c r="L1657" s="9" t="s">
        <v>2639</v>
      </c>
      <c r="M1657" s="9">
        <v>22</v>
      </c>
      <c r="N1657" s="11">
        <v>38449</v>
      </c>
      <c r="O1657" s="32">
        <f t="shared" si="106"/>
        <v>27</v>
      </c>
      <c r="P1657" s="9">
        <v>430685</v>
      </c>
      <c r="Q1657" s="9" t="s">
        <v>3030</v>
      </c>
      <c r="S1657" s="9">
        <v>0</v>
      </c>
      <c r="T1657" s="12">
        <v>0</v>
      </c>
      <c r="U1657" s="32">
        <v>0</v>
      </c>
      <c r="V1657">
        <f t="shared" si="0"/>
        <v>2003</v>
      </c>
      <c r="W1657">
        <f t="shared" si="1"/>
        <v>1</v>
      </c>
      <c r="X1657">
        <f t="shared" si="2"/>
        <v>1</v>
      </c>
      <c r="AJ1657" s="13"/>
      <c r="AK1657" s="14"/>
      <c r="AP1657" s="13"/>
      <c r="AQ1657" s="14"/>
      <c r="AT1657" t="e">
        <f>VLOOKUP(A1657,'Repeat TJ List'!A:A,1,FALSE)</f>
        <v>#N/A</v>
      </c>
    </row>
    <row r="1658" spans="1:46" ht="13">
      <c r="A1658" s="7" t="s">
        <v>2383</v>
      </c>
      <c r="B1658" s="78" t="str">
        <f t="shared" si="103"/>
        <v>Shawn</v>
      </c>
      <c r="C1658" s="78" t="str">
        <f t="shared" si="104"/>
        <v>Kelley</v>
      </c>
      <c r="D1658" s="78" t="str">
        <f t="shared" si="105"/>
        <v>kellesh</v>
      </c>
      <c r="E1658" s="8">
        <v>37622</v>
      </c>
      <c r="F1658" s="9" t="s">
        <v>100</v>
      </c>
      <c r="G1658" s="9" t="s">
        <v>63</v>
      </c>
      <c r="H1658" s="26" t="s">
        <v>37</v>
      </c>
      <c r="I1658" s="9" t="s">
        <v>38</v>
      </c>
      <c r="J1658" s="26" t="s">
        <v>39</v>
      </c>
      <c r="K1658" s="9" t="s">
        <v>337</v>
      </c>
      <c r="L1658" s="9" t="s">
        <v>1901</v>
      </c>
      <c r="M1658" s="9">
        <v>19</v>
      </c>
      <c r="N1658" s="11">
        <v>39083</v>
      </c>
      <c r="O1658" s="32">
        <f t="shared" si="106"/>
        <v>48</v>
      </c>
      <c r="P1658" s="9">
        <v>518875</v>
      </c>
      <c r="Q1658" s="9">
        <v>7773</v>
      </c>
      <c r="S1658" s="9">
        <v>63</v>
      </c>
      <c r="T1658" s="12">
        <v>71</v>
      </c>
      <c r="U1658" s="32">
        <v>0</v>
      </c>
      <c r="V1658">
        <f t="shared" si="0"/>
        <v>2003</v>
      </c>
      <c r="W1658">
        <f t="shared" si="1"/>
        <v>1</v>
      </c>
      <c r="X1658">
        <f t="shared" si="2"/>
        <v>1</v>
      </c>
      <c r="AJ1658" s="13"/>
      <c r="AK1658" s="14"/>
      <c r="AP1658" s="13"/>
      <c r="AQ1658" s="14"/>
      <c r="AT1658" t="str">
        <f>VLOOKUP(A1658,'Repeat TJ List'!A:A,1,FALSE)</f>
        <v>Shawn Kelley</v>
      </c>
    </row>
    <row r="1659" spans="1:46" ht="13">
      <c r="A1659" s="7" t="s">
        <v>2174</v>
      </c>
      <c r="B1659" s="78" t="str">
        <f t="shared" si="103"/>
        <v>Brian</v>
      </c>
      <c r="C1659" s="78" t="str">
        <f t="shared" si="104"/>
        <v>Wilson</v>
      </c>
      <c r="D1659" s="78" t="str">
        <f t="shared" si="105"/>
        <v>wilsobr</v>
      </c>
      <c r="E1659" s="8">
        <v>37622</v>
      </c>
      <c r="F1659" s="9" t="s">
        <v>78</v>
      </c>
      <c r="G1659" s="9" t="s">
        <v>63</v>
      </c>
      <c r="H1659" s="26" t="s">
        <v>37</v>
      </c>
      <c r="I1659" s="9" t="s">
        <v>38</v>
      </c>
      <c r="J1659" s="26" t="s">
        <v>39</v>
      </c>
      <c r="K1659" s="9" t="s">
        <v>998</v>
      </c>
      <c r="L1659" s="9" t="s">
        <v>872</v>
      </c>
      <c r="M1659" s="9">
        <v>21</v>
      </c>
      <c r="N1659" s="11">
        <v>37987</v>
      </c>
      <c r="O1659" s="32">
        <f t="shared" si="106"/>
        <v>12</v>
      </c>
      <c r="P1659" s="9">
        <v>451216</v>
      </c>
      <c r="Q1659" s="9">
        <v>6485</v>
      </c>
      <c r="S1659" s="9">
        <v>315</v>
      </c>
      <c r="T1659" s="12">
        <v>320</v>
      </c>
      <c r="U1659" s="32">
        <v>0</v>
      </c>
      <c r="V1659">
        <f t="shared" si="0"/>
        <v>2003</v>
      </c>
      <c r="W1659">
        <f t="shared" si="1"/>
        <v>1</v>
      </c>
      <c r="X1659">
        <f t="shared" si="2"/>
        <v>1</v>
      </c>
      <c r="AJ1659" s="13"/>
      <c r="AK1659" s="14"/>
      <c r="AP1659" s="13"/>
      <c r="AQ1659" s="14"/>
      <c r="AT1659" t="str">
        <f>VLOOKUP(A1659,'Repeat TJ List'!A:A,1,FALSE)</f>
        <v>Brian Wilson</v>
      </c>
    </row>
    <row r="1660" spans="1:46" ht="13">
      <c r="A1660" s="7" t="s">
        <v>3031</v>
      </c>
      <c r="B1660" s="78" t="str">
        <f t="shared" si="103"/>
        <v>Scott</v>
      </c>
      <c r="C1660" s="78" t="str">
        <f t="shared" si="104"/>
        <v>Feldman</v>
      </c>
      <c r="D1660" s="78" t="str">
        <f t="shared" si="105"/>
        <v>feldmsc</v>
      </c>
      <c r="E1660" s="8">
        <v>37622</v>
      </c>
      <c r="F1660" s="9" t="s">
        <v>211</v>
      </c>
      <c r="G1660" s="9" t="s">
        <v>128</v>
      </c>
      <c r="H1660" s="26" t="s">
        <v>37</v>
      </c>
      <c r="I1660" s="9" t="s">
        <v>38</v>
      </c>
      <c r="J1660" s="26" t="s">
        <v>39</v>
      </c>
      <c r="K1660" s="9" t="s">
        <v>45</v>
      </c>
      <c r="L1660" s="9" t="s">
        <v>3032</v>
      </c>
      <c r="M1660" s="9">
        <v>20</v>
      </c>
      <c r="N1660" s="11">
        <v>37987</v>
      </c>
      <c r="O1660" s="32">
        <f t="shared" si="106"/>
        <v>12</v>
      </c>
      <c r="P1660" s="9">
        <v>444857</v>
      </c>
      <c r="Q1660" s="9">
        <v>6283</v>
      </c>
      <c r="S1660" s="9">
        <v>342</v>
      </c>
      <c r="T1660" s="12">
        <v>1386.3330000000001</v>
      </c>
      <c r="U1660" s="32">
        <v>1</v>
      </c>
      <c r="V1660">
        <f t="shared" si="0"/>
        <v>2003</v>
      </c>
      <c r="W1660">
        <f t="shared" si="1"/>
        <v>1</v>
      </c>
      <c r="X1660">
        <f t="shared" si="2"/>
        <v>1</v>
      </c>
      <c r="AJ1660" s="13"/>
      <c r="AK1660" s="14"/>
      <c r="AP1660" s="13"/>
      <c r="AQ1660" s="14"/>
      <c r="AT1660" t="e">
        <f>VLOOKUP(A1660,'Repeat TJ List'!A:A,1,FALSE)</f>
        <v>#N/A</v>
      </c>
    </row>
    <row r="1661" spans="1:46" ht="13">
      <c r="A1661" s="7" t="s">
        <v>3033</v>
      </c>
      <c r="B1661" s="78" t="str">
        <f t="shared" si="103"/>
        <v>Ben</v>
      </c>
      <c r="C1661" s="78" t="str">
        <f t="shared" si="104"/>
        <v>Kozlowski</v>
      </c>
      <c r="D1661" s="78" t="str">
        <f t="shared" si="105"/>
        <v>kozlobe</v>
      </c>
      <c r="E1661" s="8">
        <v>37622</v>
      </c>
      <c r="F1661" s="9" t="s">
        <v>211</v>
      </c>
      <c r="G1661" s="9" t="s">
        <v>84</v>
      </c>
      <c r="H1661" s="26" t="s">
        <v>37</v>
      </c>
      <c r="I1661" s="9" t="s">
        <v>53</v>
      </c>
      <c r="J1661" s="26" t="s">
        <v>39</v>
      </c>
      <c r="K1661" s="9" t="s">
        <v>58</v>
      </c>
      <c r="L1661" s="9" t="s">
        <v>3034</v>
      </c>
      <c r="M1661" s="9">
        <v>22</v>
      </c>
      <c r="N1661" s="11">
        <v>37987</v>
      </c>
      <c r="O1661" s="32">
        <f t="shared" si="106"/>
        <v>12</v>
      </c>
      <c r="P1661" s="9">
        <v>420684</v>
      </c>
      <c r="Q1661" s="9">
        <v>1634</v>
      </c>
      <c r="S1661" s="9">
        <v>0</v>
      </c>
      <c r="T1661" s="12">
        <v>0</v>
      </c>
      <c r="U1661" s="32">
        <v>0</v>
      </c>
      <c r="V1661">
        <f t="shared" si="0"/>
        <v>2003</v>
      </c>
      <c r="W1661">
        <f t="shared" si="1"/>
        <v>1</v>
      </c>
      <c r="X1661">
        <f t="shared" si="2"/>
        <v>1</v>
      </c>
      <c r="AJ1661" s="13"/>
      <c r="AK1661" s="14"/>
      <c r="AP1661" s="13"/>
      <c r="AQ1661" s="14"/>
      <c r="AT1661" t="e">
        <f>VLOOKUP(A1661,'Repeat TJ List'!A:A,1,FALSE)</f>
        <v>#N/A</v>
      </c>
    </row>
    <row r="1662" spans="1:46" ht="13">
      <c r="A1662" s="7" t="s">
        <v>3035</v>
      </c>
      <c r="B1662" s="78" t="str">
        <f t="shared" si="103"/>
        <v>Danny</v>
      </c>
      <c r="C1662" s="78" t="str">
        <f t="shared" si="104"/>
        <v>Touchet</v>
      </c>
      <c r="D1662" s="78" t="str">
        <f t="shared" si="105"/>
        <v>touchda</v>
      </c>
      <c r="E1662" s="8">
        <v>37622</v>
      </c>
      <c r="F1662" s="9" t="s">
        <v>211</v>
      </c>
      <c r="G1662" s="9" t="s">
        <v>63</v>
      </c>
      <c r="H1662" s="9" t="s">
        <v>37</v>
      </c>
      <c r="I1662" s="9" t="s">
        <v>38</v>
      </c>
      <c r="J1662" s="9" t="s">
        <v>39</v>
      </c>
      <c r="K1662" s="9" t="s">
        <v>58</v>
      </c>
      <c r="L1662" s="9" t="s">
        <v>593</v>
      </c>
      <c r="M1662" s="9">
        <v>21</v>
      </c>
      <c r="N1662" s="11">
        <v>38527</v>
      </c>
      <c r="O1662" s="32">
        <f t="shared" si="106"/>
        <v>30</v>
      </c>
      <c r="P1662" s="9">
        <v>457639</v>
      </c>
      <c r="Q1662" s="9" t="s">
        <v>3036</v>
      </c>
      <c r="R1662" s="7" t="s">
        <v>2952</v>
      </c>
      <c r="S1662" s="9">
        <v>0</v>
      </c>
      <c r="T1662" s="12">
        <v>0</v>
      </c>
      <c r="U1662" s="32">
        <v>0</v>
      </c>
      <c r="V1662">
        <f t="shared" si="0"/>
        <v>2003</v>
      </c>
      <c r="W1662">
        <f t="shared" si="1"/>
        <v>1</v>
      </c>
      <c r="X1662">
        <f t="shared" si="2"/>
        <v>1</v>
      </c>
      <c r="AJ1662" s="13"/>
      <c r="AK1662" s="14"/>
      <c r="AP1662" s="13"/>
      <c r="AQ1662" s="14"/>
      <c r="AT1662" t="e">
        <f>VLOOKUP(A1662,'Repeat TJ List'!A:A,1,FALSE)</f>
        <v>#N/A</v>
      </c>
    </row>
    <row r="1663" spans="1:46" ht="13">
      <c r="A1663" s="7" t="s">
        <v>3037</v>
      </c>
      <c r="B1663" s="78" t="str">
        <f t="shared" si="103"/>
        <v>Francisco</v>
      </c>
      <c r="C1663" s="78" t="str">
        <f t="shared" si="104"/>
        <v>Rosario</v>
      </c>
      <c r="D1663" s="78" t="str">
        <f t="shared" si="105"/>
        <v>rosarfr</v>
      </c>
      <c r="E1663" s="8">
        <v>37622</v>
      </c>
      <c r="F1663" s="9" t="s">
        <v>114</v>
      </c>
      <c r="G1663" s="9" t="s">
        <v>91</v>
      </c>
      <c r="H1663" s="26" t="s">
        <v>37</v>
      </c>
      <c r="I1663" s="9" t="s">
        <v>38</v>
      </c>
      <c r="J1663" s="32" t="s">
        <v>108</v>
      </c>
      <c r="K1663" s="26"/>
      <c r="L1663" s="26"/>
      <c r="M1663" s="9">
        <v>22</v>
      </c>
      <c r="N1663" s="11">
        <v>37987</v>
      </c>
      <c r="O1663" s="32">
        <f t="shared" si="106"/>
        <v>12</v>
      </c>
      <c r="P1663" s="9">
        <v>425564</v>
      </c>
      <c r="Q1663" s="9">
        <v>2091</v>
      </c>
      <c r="S1663" s="9">
        <v>40</v>
      </c>
      <c r="T1663" s="12">
        <v>49.332999999999998</v>
      </c>
      <c r="U1663" s="32">
        <v>0</v>
      </c>
      <c r="V1663">
        <f t="shared" si="0"/>
        <v>2003</v>
      </c>
      <c r="W1663">
        <f t="shared" si="1"/>
        <v>1</v>
      </c>
      <c r="X1663">
        <f t="shared" si="2"/>
        <v>1</v>
      </c>
      <c r="AJ1663" s="13"/>
      <c r="AK1663" s="14"/>
      <c r="AP1663" s="13"/>
      <c r="AQ1663" s="14"/>
      <c r="AT1663" t="e">
        <f>VLOOKUP(A1663,'Repeat TJ List'!A:A,1,FALSE)</f>
        <v>#N/A</v>
      </c>
    </row>
    <row r="1664" spans="1:46" ht="13">
      <c r="A1664" s="7" t="s">
        <v>3038</v>
      </c>
      <c r="B1664" s="78" t="str">
        <f t="shared" si="103"/>
        <v>Armando</v>
      </c>
      <c r="C1664" s="78" t="str">
        <f t="shared" si="104"/>
        <v>Galarraga</v>
      </c>
      <c r="D1664" s="78" t="str">
        <f t="shared" si="105"/>
        <v>galarar</v>
      </c>
      <c r="E1664" s="8">
        <v>37622</v>
      </c>
      <c r="F1664" s="9" t="s">
        <v>317</v>
      </c>
      <c r="G1664" s="9" t="s">
        <v>128</v>
      </c>
      <c r="H1664" s="26" t="s">
        <v>37</v>
      </c>
      <c r="I1664" s="9" t="s">
        <v>38</v>
      </c>
      <c r="J1664" s="32" t="s">
        <v>150</v>
      </c>
      <c r="K1664" s="26"/>
      <c r="L1664" s="26"/>
      <c r="M1664" s="9">
        <v>21</v>
      </c>
      <c r="N1664" s="11">
        <v>37987</v>
      </c>
      <c r="O1664" s="32">
        <f t="shared" si="106"/>
        <v>12</v>
      </c>
      <c r="P1664" s="9">
        <v>451482</v>
      </c>
      <c r="Q1664" s="9">
        <v>4222</v>
      </c>
      <c r="S1664" s="9">
        <v>100</v>
      </c>
      <c r="T1664" s="12">
        <v>542</v>
      </c>
      <c r="U1664" s="32">
        <v>0</v>
      </c>
      <c r="V1664">
        <f t="shared" si="0"/>
        <v>2003</v>
      </c>
      <c r="W1664">
        <f t="shared" si="1"/>
        <v>1</v>
      </c>
      <c r="X1664">
        <f t="shared" si="2"/>
        <v>1</v>
      </c>
      <c r="AJ1664" s="13"/>
      <c r="AK1664" s="14"/>
      <c r="AP1664" s="13"/>
      <c r="AQ1664" s="14"/>
      <c r="AT1664" t="e">
        <f>VLOOKUP(A1664,'Repeat TJ List'!A:A,1,FALSE)</f>
        <v>#N/A</v>
      </c>
    </row>
    <row r="1665" spans="1:46" ht="13">
      <c r="A1665" s="7" t="s">
        <v>3039</v>
      </c>
      <c r="B1665" s="78" t="str">
        <f t="shared" si="103"/>
        <v>Bob</v>
      </c>
      <c r="C1665" s="78" t="str">
        <f t="shared" si="104"/>
        <v>Wickman</v>
      </c>
      <c r="D1665" s="78" t="str">
        <f t="shared" si="105"/>
        <v>wickmbo</v>
      </c>
      <c r="E1665" s="8">
        <v>37599</v>
      </c>
      <c r="F1665" s="9" t="s">
        <v>234</v>
      </c>
      <c r="G1665" s="9" t="s">
        <v>36</v>
      </c>
      <c r="H1665" s="26" t="s">
        <v>37</v>
      </c>
      <c r="I1665" s="9" t="s">
        <v>38</v>
      </c>
      <c r="J1665" s="26" t="s">
        <v>39</v>
      </c>
      <c r="K1665" s="9" t="s">
        <v>429</v>
      </c>
      <c r="L1665" s="9" t="s">
        <v>429</v>
      </c>
      <c r="M1665" s="9">
        <v>33</v>
      </c>
      <c r="N1665" s="11">
        <v>38174</v>
      </c>
      <c r="O1665" s="32">
        <f t="shared" si="106"/>
        <v>19</v>
      </c>
      <c r="P1665" s="9">
        <v>124233</v>
      </c>
      <c r="Q1665" s="9">
        <v>413</v>
      </c>
      <c r="R1665" s="7" t="s">
        <v>2078</v>
      </c>
      <c r="S1665" s="9">
        <v>208</v>
      </c>
      <c r="T1665" s="40">
        <v>196</v>
      </c>
      <c r="U1665" s="32">
        <v>0</v>
      </c>
      <c r="V1665">
        <f t="shared" si="0"/>
        <v>2002</v>
      </c>
      <c r="W1665">
        <f t="shared" si="1"/>
        <v>12</v>
      </c>
      <c r="X1665">
        <f t="shared" si="2"/>
        <v>9</v>
      </c>
      <c r="AJ1665" s="13"/>
      <c r="AK1665" s="14"/>
      <c r="AP1665" s="13"/>
      <c r="AQ1665" s="14"/>
      <c r="AT1665" t="e">
        <f>VLOOKUP(A1665,'Repeat TJ List'!A:A,1,FALSE)</f>
        <v>#N/A</v>
      </c>
    </row>
    <row r="1666" spans="1:46" ht="13">
      <c r="A1666" s="7" t="s">
        <v>3040</v>
      </c>
      <c r="B1666" s="78" t="str">
        <f t="shared" si="103"/>
        <v>Erik</v>
      </c>
      <c r="C1666" s="78" t="str">
        <f t="shared" si="104"/>
        <v>Bedard</v>
      </c>
      <c r="D1666" s="78" t="str">
        <f t="shared" si="105"/>
        <v>bedarer</v>
      </c>
      <c r="E1666" s="8">
        <v>37509</v>
      </c>
      <c r="F1666" s="9" t="s">
        <v>52</v>
      </c>
      <c r="G1666" s="9" t="s">
        <v>84</v>
      </c>
      <c r="H1666" s="26" t="s">
        <v>37</v>
      </c>
      <c r="I1666" s="9" t="s">
        <v>53</v>
      </c>
      <c r="J1666" s="32" t="s">
        <v>161</v>
      </c>
      <c r="K1666" s="26"/>
      <c r="L1666" s="26"/>
      <c r="M1666" s="9">
        <v>23</v>
      </c>
      <c r="N1666" s="11">
        <v>37987</v>
      </c>
      <c r="O1666" s="32">
        <f t="shared" si="106"/>
        <v>16</v>
      </c>
      <c r="P1666" s="9">
        <v>407853</v>
      </c>
      <c r="Q1666" s="9">
        <v>126</v>
      </c>
      <c r="S1666" s="9">
        <v>239</v>
      </c>
      <c r="T1666" s="12">
        <v>1303</v>
      </c>
      <c r="U1666" s="9">
        <v>0</v>
      </c>
      <c r="V1666">
        <f t="shared" si="0"/>
        <v>2002</v>
      </c>
      <c r="W1666">
        <f t="shared" si="1"/>
        <v>9</v>
      </c>
      <c r="X1666">
        <f t="shared" si="2"/>
        <v>10</v>
      </c>
      <c r="AJ1666" s="13"/>
      <c r="AK1666" s="14"/>
      <c r="AP1666" s="13"/>
      <c r="AQ1666" s="14"/>
      <c r="AT1666" t="e">
        <f>VLOOKUP(A1666,'Repeat TJ List'!A:A,1,FALSE)</f>
        <v>#N/A</v>
      </c>
    </row>
    <row r="1667" spans="1:46" ht="13">
      <c r="A1667" s="7" t="s">
        <v>3041</v>
      </c>
      <c r="B1667" s="78" t="str">
        <f t="shared" ref="B1667:B1730" si="107">LEFT(A1667,SEARCH(" ",A1667,1)-1)</f>
        <v>Doug</v>
      </c>
      <c r="C1667" s="78" t="str">
        <f t="shared" ref="C1667:C1730" si="108">MID(A1667,SEARCH(" ",A1667,1)+1,LEN(A1667))</f>
        <v>Brocail</v>
      </c>
      <c r="D1667" s="78" t="str">
        <f t="shared" ref="D1667:D1730" si="109">LEFT(LOWER((C1667)),5)&amp;LEFT(LOWER(B1667),2)</f>
        <v>brocado</v>
      </c>
      <c r="E1667" s="8">
        <v>37500</v>
      </c>
      <c r="F1667" s="9" t="s">
        <v>87</v>
      </c>
      <c r="G1667" s="9" t="s">
        <v>36</v>
      </c>
      <c r="H1667" s="26" t="s">
        <v>37</v>
      </c>
      <c r="I1667" s="9" t="s">
        <v>38</v>
      </c>
      <c r="J1667" s="26" t="s">
        <v>39</v>
      </c>
      <c r="K1667" s="9" t="s">
        <v>54</v>
      </c>
      <c r="L1667" s="9" t="s">
        <v>1462</v>
      </c>
      <c r="M1667" s="9">
        <v>35</v>
      </c>
      <c r="N1667" s="11">
        <v>38105</v>
      </c>
      <c r="O1667" s="32">
        <f t="shared" si="106"/>
        <v>20</v>
      </c>
      <c r="P1667" s="9">
        <v>111492</v>
      </c>
      <c r="Q1667" s="9">
        <v>551</v>
      </c>
      <c r="R1667" s="7" t="s">
        <v>733</v>
      </c>
      <c r="S1667" s="9">
        <v>288</v>
      </c>
      <c r="T1667" s="40">
        <v>317</v>
      </c>
      <c r="U1667" s="32">
        <v>0</v>
      </c>
      <c r="V1667">
        <f t="shared" si="0"/>
        <v>2002</v>
      </c>
      <c r="W1667">
        <f t="shared" si="1"/>
        <v>9</v>
      </c>
      <c r="X1667">
        <f t="shared" si="2"/>
        <v>1</v>
      </c>
      <c r="AJ1667" s="13"/>
      <c r="AK1667" s="14"/>
      <c r="AP1667" s="13"/>
      <c r="AQ1667" s="14"/>
      <c r="AT1667" t="str">
        <f>VLOOKUP(A1667,'Repeat TJ List'!A:A,1,FALSE)</f>
        <v>Doug Brocail</v>
      </c>
    </row>
    <row r="1668" spans="1:46" ht="13">
      <c r="A1668" s="7" t="s">
        <v>3042</v>
      </c>
      <c r="B1668" s="78" t="str">
        <f t="shared" si="107"/>
        <v>J.R.</v>
      </c>
      <c r="C1668" s="78" t="str">
        <f t="shared" si="108"/>
        <v>House</v>
      </c>
      <c r="D1668" s="78" t="str">
        <f t="shared" si="109"/>
        <v>housej.</v>
      </c>
      <c r="E1668" s="8">
        <v>37500</v>
      </c>
      <c r="F1668" s="9" t="s">
        <v>176</v>
      </c>
      <c r="G1668" s="9" t="s">
        <v>84</v>
      </c>
      <c r="H1668" s="32" t="s">
        <v>330</v>
      </c>
      <c r="I1668" s="9" t="s">
        <v>38</v>
      </c>
      <c r="J1668" s="26" t="s">
        <v>39</v>
      </c>
      <c r="K1668" s="9" t="s">
        <v>58</v>
      </c>
      <c r="L1668" s="9"/>
      <c r="M1668" s="9">
        <v>22</v>
      </c>
      <c r="N1668" s="11">
        <v>37622</v>
      </c>
      <c r="O1668" s="32">
        <f t="shared" si="106"/>
        <v>4</v>
      </c>
      <c r="P1668" s="9">
        <v>407399</v>
      </c>
      <c r="Q1668" s="9">
        <v>992</v>
      </c>
      <c r="S1668" s="9">
        <v>32</v>
      </c>
      <c r="T1668" s="12">
        <v>63</v>
      </c>
      <c r="U1668" s="32">
        <v>0</v>
      </c>
      <c r="V1668">
        <f t="shared" si="0"/>
        <v>2002</v>
      </c>
      <c r="W1668">
        <f t="shared" si="1"/>
        <v>9</v>
      </c>
      <c r="X1668">
        <f t="shared" si="2"/>
        <v>1</v>
      </c>
      <c r="AJ1668" s="13"/>
      <c r="AK1668" s="14"/>
      <c r="AP1668" s="13"/>
      <c r="AQ1668" s="14"/>
      <c r="AT1668" t="e">
        <f>VLOOKUP(A1668,'Repeat TJ List'!A:A,1,FALSE)</f>
        <v>#N/A</v>
      </c>
    </row>
    <row r="1669" spans="1:46" ht="13">
      <c r="A1669" s="7" t="s">
        <v>3043</v>
      </c>
      <c r="B1669" s="78" t="str">
        <f t="shared" si="107"/>
        <v>Benito</v>
      </c>
      <c r="C1669" s="78" t="str">
        <f t="shared" si="108"/>
        <v>Baez</v>
      </c>
      <c r="D1669" s="78" t="str">
        <f t="shared" si="109"/>
        <v>baezbe</v>
      </c>
      <c r="E1669" s="8">
        <v>37491</v>
      </c>
      <c r="F1669" s="9" t="s">
        <v>157</v>
      </c>
      <c r="G1669" s="9" t="s">
        <v>128</v>
      </c>
      <c r="H1669" s="26" t="s">
        <v>37</v>
      </c>
      <c r="I1669" s="9" t="s">
        <v>53</v>
      </c>
      <c r="J1669" s="32" t="s">
        <v>108</v>
      </c>
      <c r="K1669" s="26"/>
      <c r="L1669" s="26"/>
      <c r="M1669" s="9">
        <v>25</v>
      </c>
      <c r="N1669" s="11">
        <v>37622</v>
      </c>
      <c r="O1669" s="32">
        <f t="shared" si="106"/>
        <v>4</v>
      </c>
      <c r="P1669" s="9">
        <v>407299</v>
      </c>
      <c r="Q1669" s="9">
        <v>1000408</v>
      </c>
      <c r="S1669" s="9">
        <v>0</v>
      </c>
      <c r="T1669" s="12">
        <v>0</v>
      </c>
      <c r="U1669" s="32">
        <v>0</v>
      </c>
      <c r="V1669">
        <f t="shared" si="0"/>
        <v>2002</v>
      </c>
      <c r="W1669">
        <f t="shared" si="1"/>
        <v>8</v>
      </c>
      <c r="X1669">
        <f t="shared" si="2"/>
        <v>23</v>
      </c>
      <c r="AJ1669" s="13"/>
      <c r="AK1669" s="14"/>
      <c r="AP1669" s="13"/>
      <c r="AQ1669" s="14"/>
      <c r="AT1669" t="e">
        <f>VLOOKUP(A1669,'Repeat TJ List'!A:A,1,FALSE)</f>
        <v>#N/A</v>
      </c>
    </row>
    <row r="1670" spans="1:46" ht="13">
      <c r="A1670" s="7" t="s">
        <v>3044</v>
      </c>
      <c r="B1670" s="78" t="str">
        <f t="shared" si="107"/>
        <v>Jon</v>
      </c>
      <c r="C1670" s="78" t="str">
        <f t="shared" si="108"/>
        <v>Lieber</v>
      </c>
      <c r="D1670" s="78" t="str">
        <f t="shared" si="109"/>
        <v>liebejo</v>
      </c>
      <c r="E1670" s="8">
        <v>37476</v>
      </c>
      <c r="F1670" s="9" t="s">
        <v>164</v>
      </c>
      <c r="G1670" s="9" t="s">
        <v>36</v>
      </c>
      <c r="H1670" s="26" t="s">
        <v>37</v>
      </c>
      <c r="I1670" s="9" t="s">
        <v>38</v>
      </c>
      <c r="J1670" s="26" t="s">
        <v>39</v>
      </c>
      <c r="K1670" s="9" t="s">
        <v>154</v>
      </c>
      <c r="L1670" s="9" t="s">
        <v>3045</v>
      </c>
      <c r="M1670" s="9">
        <v>32</v>
      </c>
      <c r="N1670" s="11">
        <v>38108</v>
      </c>
      <c r="O1670" s="32">
        <f t="shared" si="106"/>
        <v>21</v>
      </c>
      <c r="P1670" s="9">
        <v>117758</v>
      </c>
      <c r="Q1670" s="9">
        <v>287</v>
      </c>
      <c r="R1670" s="7" t="s">
        <v>139</v>
      </c>
      <c r="S1670" s="9">
        <v>129</v>
      </c>
      <c r="T1670" s="12">
        <v>687.66700000000003</v>
      </c>
      <c r="U1670" s="32">
        <v>0</v>
      </c>
      <c r="V1670">
        <f t="shared" si="0"/>
        <v>2002</v>
      </c>
      <c r="W1670">
        <f t="shared" si="1"/>
        <v>8</v>
      </c>
      <c r="X1670">
        <f t="shared" si="2"/>
        <v>8</v>
      </c>
      <c r="AJ1670" s="13"/>
      <c r="AK1670" s="14"/>
      <c r="AP1670" s="13"/>
      <c r="AQ1670" s="14"/>
      <c r="AT1670" t="e">
        <f>VLOOKUP(A1670,'Repeat TJ List'!A:A,1,FALSE)</f>
        <v>#N/A</v>
      </c>
    </row>
    <row r="1671" spans="1:46" ht="13">
      <c r="A1671" s="7" t="s">
        <v>3046</v>
      </c>
      <c r="B1671" s="78" t="str">
        <f t="shared" si="107"/>
        <v>Scott</v>
      </c>
      <c r="C1671" s="78" t="str">
        <f t="shared" si="108"/>
        <v>Chiasson</v>
      </c>
      <c r="D1671" s="78" t="str">
        <f t="shared" si="109"/>
        <v>chiassc</v>
      </c>
      <c r="E1671" s="8">
        <v>37475</v>
      </c>
      <c r="F1671" s="9" t="s">
        <v>164</v>
      </c>
      <c r="G1671" s="9" t="s">
        <v>95</v>
      </c>
      <c r="H1671" s="26" t="s">
        <v>37</v>
      </c>
      <c r="I1671" s="9" t="s">
        <v>38</v>
      </c>
      <c r="J1671" s="26" t="s">
        <v>39</v>
      </c>
      <c r="K1671" s="9" t="s">
        <v>96</v>
      </c>
      <c r="L1671" s="9" t="s">
        <v>3047</v>
      </c>
      <c r="M1671" s="9">
        <v>24</v>
      </c>
      <c r="N1671" s="11">
        <v>37987</v>
      </c>
      <c r="O1671" s="32">
        <f t="shared" si="106"/>
        <v>17</v>
      </c>
      <c r="P1671" s="9">
        <v>400130</v>
      </c>
      <c r="Q1671" s="9">
        <v>269</v>
      </c>
      <c r="S1671" s="9">
        <v>0</v>
      </c>
      <c r="T1671" s="12">
        <v>0</v>
      </c>
      <c r="U1671" s="32">
        <v>0</v>
      </c>
      <c r="V1671">
        <f t="shared" si="0"/>
        <v>2002</v>
      </c>
      <c r="W1671">
        <f t="shared" si="1"/>
        <v>8</v>
      </c>
      <c r="X1671">
        <f t="shared" si="2"/>
        <v>7</v>
      </c>
      <c r="AJ1671" s="13"/>
      <c r="AK1671" s="14"/>
      <c r="AP1671" s="13"/>
      <c r="AQ1671" s="14"/>
      <c r="AT1671" t="e">
        <f>VLOOKUP(A1671,'Repeat TJ List'!A:A,1,FALSE)</f>
        <v>#N/A</v>
      </c>
    </row>
    <row r="1672" spans="1:46" ht="13">
      <c r="A1672" s="7" t="s">
        <v>3048</v>
      </c>
      <c r="B1672" s="78" t="str">
        <f t="shared" si="107"/>
        <v>Jeff</v>
      </c>
      <c r="C1672" s="78" t="str">
        <f t="shared" si="108"/>
        <v>Zimmerman</v>
      </c>
      <c r="D1672" s="78" t="str">
        <f t="shared" si="109"/>
        <v>zimmeje</v>
      </c>
      <c r="E1672" s="8">
        <v>37467</v>
      </c>
      <c r="F1672" s="9" t="s">
        <v>211</v>
      </c>
      <c r="G1672" s="9" t="s">
        <v>36</v>
      </c>
      <c r="H1672" s="26" t="s">
        <v>37</v>
      </c>
      <c r="I1672" s="9" t="s">
        <v>38</v>
      </c>
      <c r="J1672" s="32" t="s">
        <v>161</v>
      </c>
      <c r="K1672" s="26"/>
      <c r="L1672" s="26"/>
      <c r="M1672" s="9">
        <v>29</v>
      </c>
      <c r="N1672" s="11"/>
      <c r="O1672" s="32" t="str">
        <f t="shared" si="106"/>
        <v/>
      </c>
      <c r="P1672" s="9">
        <v>150293</v>
      </c>
      <c r="Q1672" s="9">
        <v>1014446</v>
      </c>
      <c r="S1672" s="9">
        <v>0</v>
      </c>
      <c r="T1672" s="40">
        <v>0</v>
      </c>
      <c r="U1672" s="32">
        <v>0</v>
      </c>
      <c r="V1672">
        <f t="shared" si="0"/>
        <v>2002</v>
      </c>
      <c r="W1672">
        <f t="shared" si="1"/>
        <v>7</v>
      </c>
      <c r="X1672">
        <f t="shared" si="2"/>
        <v>30</v>
      </c>
      <c r="AJ1672" s="13"/>
      <c r="AK1672" s="14"/>
      <c r="AP1672" s="13"/>
      <c r="AQ1672" s="14"/>
      <c r="AT1672" t="e">
        <f>VLOOKUP(A1672,'Repeat TJ List'!A:A,1,FALSE)</f>
        <v>#N/A</v>
      </c>
    </row>
    <row r="1673" spans="1:46" ht="13">
      <c r="A1673" s="7" t="s">
        <v>3049</v>
      </c>
      <c r="B1673" s="78" t="str">
        <f t="shared" si="107"/>
        <v>Ben</v>
      </c>
      <c r="C1673" s="78" t="str">
        <f t="shared" si="108"/>
        <v>Christensen</v>
      </c>
      <c r="D1673" s="78" t="str">
        <f t="shared" si="109"/>
        <v>chrisbe</v>
      </c>
      <c r="E1673" s="8">
        <v>37438</v>
      </c>
      <c r="F1673" s="9" t="s">
        <v>164</v>
      </c>
      <c r="G1673" s="9" t="s">
        <v>84</v>
      </c>
      <c r="H1673" s="26" t="s">
        <v>37</v>
      </c>
      <c r="I1673" s="9" t="s">
        <v>38</v>
      </c>
      <c r="J1673" s="26" t="s">
        <v>39</v>
      </c>
      <c r="K1673" s="9" t="s">
        <v>88</v>
      </c>
      <c r="L1673" s="9" t="s">
        <v>208</v>
      </c>
      <c r="M1673" s="9">
        <v>24</v>
      </c>
      <c r="N1673" s="11">
        <v>37987</v>
      </c>
      <c r="O1673" s="32">
        <f t="shared" si="106"/>
        <v>18</v>
      </c>
      <c r="P1673" s="9">
        <v>279908</v>
      </c>
      <c r="Q1673" s="9"/>
      <c r="S1673" s="9">
        <v>0</v>
      </c>
      <c r="T1673" s="12">
        <v>0</v>
      </c>
      <c r="U1673" s="32">
        <v>0</v>
      </c>
      <c r="V1673">
        <f t="shared" si="0"/>
        <v>2002</v>
      </c>
      <c r="W1673">
        <f t="shared" si="1"/>
        <v>7</v>
      </c>
      <c r="X1673">
        <f t="shared" si="2"/>
        <v>1</v>
      </c>
      <c r="AJ1673" s="13"/>
      <c r="AK1673" s="14"/>
      <c r="AP1673" s="13"/>
      <c r="AQ1673" s="14"/>
      <c r="AT1673" t="e">
        <f>VLOOKUP(A1673,'Repeat TJ List'!A:A,1,FALSE)</f>
        <v>#N/A</v>
      </c>
    </row>
    <row r="1674" spans="1:46" ht="13">
      <c r="A1674" s="7" t="s">
        <v>3050</v>
      </c>
      <c r="B1674" s="78" t="str">
        <f t="shared" si="107"/>
        <v>Danny</v>
      </c>
      <c r="C1674" s="78" t="str">
        <f t="shared" si="108"/>
        <v>Patterson</v>
      </c>
      <c r="D1674" s="78" t="str">
        <f t="shared" si="109"/>
        <v>patteda</v>
      </c>
      <c r="E1674" s="8">
        <v>37435</v>
      </c>
      <c r="F1674" s="9" t="s">
        <v>87</v>
      </c>
      <c r="G1674" s="9" t="s">
        <v>36</v>
      </c>
      <c r="H1674" s="26" t="s">
        <v>37</v>
      </c>
      <c r="I1674" s="9" t="s">
        <v>38</v>
      </c>
      <c r="J1674" s="26" t="s">
        <v>39</v>
      </c>
      <c r="K1674" s="9" t="s">
        <v>45</v>
      </c>
      <c r="L1674" s="9" t="s">
        <v>3051</v>
      </c>
      <c r="M1674" s="9">
        <v>31</v>
      </c>
      <c r="N1674" s="11">
        <v>37821</v>
      </c>
      <c r="O1674" s="32">
        <f t="shared" si="106"/>
        <v>13</v>
      </c>
      <c r="P1674" s="9">
        <v>120285</v>
      </c>
      <c r="Q1674" s="9">
        <v>485</v>
      </c>
      <c r="S1674" s="9">
        <v>56</v>
      </c>
      <c r="T1674" s="40">
        <v>59.333000000000006</v>
      </c>
      <c r="U1674" s="32">
        <v>0</v>
      </c>
      <c r="V1674">
        <f t="shared" si="0"/>
        <v>2002</v>
      </c>
      <c r="W1674">
        <f t="shared" si="1"/>
        <v>6</v>
      </c>
      <c r="X1674">
        <f t="shared" si="2"/>
        <v>28</v>
      </c>
      <c r="AJ1674" s="13"/>
      <c r="AK1674" s="14"/>
      <c r="AP1674" s="13"/>
      <c r="AQ1674" s="14"/>
      <c r="AT1674" t="e">
        <f>VLOOKUP(A1674,'Repeat TJ List'!A:A,1,FALSE)</f>
        <v>#N/A</v>
      </c>
    </row>
    <row r="1675" spans="1:46" ht="13">
      <c r="A1675" s="7" t="s">
        <v>2504</v>
      </c>
      <c r="B1675" s="78" t="str">
        <f t="shared" si="107"/>
        <v>Tyler</v>
      </c>
      <c r="C1675" s="78" t="str">
        <f t="shared" si="108"/>
        <v>Yates</v>
      </c>
      <c r="D1675" s="78" t="str">
        <f t="shared" si="109"/>
        <v>yatesty</v>
      </c>
      <c r="E1675" s="8">
        <v>37426</v>
      </c>
      <c r="F1675" s="9" t="s">
        <v>70</v>
      </c>
      <c r="G1675" s="9" t="s">
        <v>95</v>
      </c>
      <c r="H1675" s="26" t="s">
        <v>37</v>
      </c>
      <c r="I1675" s="9" t="s">
        <v>38</v>
      </c>
      <c r="J1675" s="26" t="s">
        <v>39</v>
      </c>
      <c r="K1675" s="9" t="s">
        <v>138</v>
      </c>
      <c r="L1675" s="9" t="s">
        <v>138</v>
      </c>
      <c r="M1675" s="9">
        <v>24</v>
      </c>
      <c r="N1675" s="11">
        <v>37622</v>
      </c>
      <c r="O1675" s="32">
        <f t="shared" si="106"/>
        <v>6</v>
      </c>
      <c r="P1675" s="9">
        <v>407884</v>
      </c>
      <c r="Q1675" s="9">
        <v>1527</v>
      </c>
      <c r="S1675" s="9">
        <v>239</v>
      </c>
      <c r="T1675" s="12">
        <v>248</v>
      </c>
      <c r="U1675" s="32">
        <v>0</v>
      </c>
      <c r="V1675">
        <f t="shared" si="0"/>
        <v>2002</v>
      </c>
      <c r="W1675">
        <f t="shared" si="1"/>
        <v>6</v>
      </c>
      <c r="X1675">
        <f t="shared" si="2"/>
        <v>19</v>
      </c>
      <c r="AJ1675" s="13"/>
      <c r="AK1675" s="14"/>
      <c r="AP1675" s="13"/>
      <c r="AQ1675" s="14"/>
      <c r="AT1675" t="str">
        <f>VLOOKUP(A1675,'Repeat TJ List'!A:A,1,FALSE)</f>
        <v>Tyler Yates</v>
      </c>
    </row>
    <row r="1676" spans="1:46" ht="13">
      <c r="A1676" s="7" t="s">
        <v>3052</v>
      </c>
      <c r="B1676" s="78" t="str">
        <f t="shared" si="107"/>
        <v>Matt</v>
      </c>
      <c r="C1676" s="78" t="str">
        <f t="shared" si="108"/>
        <v>Thornton</v>
      </c>
      <c r="D1676" s="78" t="str">
        <f t="shared" si="109"/>
        <v>thornma</v>
      </c>
      <c r="E1676" s="8">
        <v>37417</v>
      </c>
      <c r="F1676" s="9" t="s">
        <v>100</v>
      </c>
      <c r="G1676" s="9" t="s">
        <v>84</v>
      </c>
      <c r="H1676" s="26" t="s">
        <v>37</v>
      </c>
      <c r="I1676" s="9" t="s">
        <v>53</v>
      </c>
      <c r="J1676" s="26" t="s">
        <v>39</v>
      </c>
      <c r="K1676" s="9" t="s">
        <v>188</v>
      </c>
      <c r="L1676" s="9" t="s">
        <v>3053</v>
      </c>
      <c r="M1676" s="9">
        <v>25</v>
      </c>
      <c r="N1676" s="11">
        <v>37622</v>
      </c>
      <c r="O1676" s="32">
        <f t="shared" si="106"/>
        <v>7</v>
      </c>
      <c r="P1676" s="9">
        <v>407819</v>
      </c>
      <c r="Q1676" s="9">
        <v>1918</v>
      </c>
      <c r="S1676" s="9">
        <v>748</v>
      </c>
      <c r="T1676" s="12">
        <v>662.66700000000003</v>
      </c>
      <c r="U1676" s="9">
        <v>0</v>
      </c>
      <c r="V1676">
        <f t="shared" si="0"/>
        <v>2002</v>
      </c>
      <c r="W1676">
        <f t="shared" si="1"/>
        <v>6</v>
      </c>
      <c r="X1676">
        <f t="shared" si="2"/>
        <v>10</v>
      </c>
      <c r="AJ1676" s="13"/>
      <c r="AK1676" s="14"/>
      <c r="AP1676" s="13"/>
      <c r="AQ1676" s="14"/>
      <c r="AT1676" t="e">
        <f>VLOOKUP(A1676,'Repeat TJ List'!A:A,1,FALSE)</f>
        <v>#N/A</v>
      </c>
    </row>
    <row r="1677" spans="1:46" ht="13">
      <c r="A1677" s="7" t="s">
        <v>3054</v>
      </c>
      <c r="B1677" s="78" t="str">
        <f t="shared" si="107"/>
        <v>Brian</v>
      </c>
      <c r="C1677" s="78" t="str">
        <f t="shared" si="108"/>
        <v>Tollberg</v>
      </c>
      <c r="D1677" s="78" t="str">
        <f t="shared" si="109"/>
        <v>tollbbr</v>
      </c>
      <c r="E1677" s="8">
        <v>37412</v>
      </c>
      <c r="F1677" s="9" t="s">
        <v>48</v>
      </c>
      <c r="G1677" s="9" t="s">
        <v>36</v>
      </c>
      <c r="H1677" s="26" t="s">
        <v>37</v>
      </c>
      <c r="I1677" s="9" t="s">
        <v>38</v>
      </c>
      <c r="J1677" s="26" t="s">
        <v>39</v>
      </c>
      <c r="K1677" s="9" t="s">
        <v>58</v>
      </c>
      <c r="L1677" s="9" t="s">
        <v>3055</v>
      </c>
      <c r="M1677" s="9">
        <v>29</v>
      </c>
      <c r="N1677" s="11">
        <v>37771</v>
      </c>
      <c r="O1677" s="32">
        <f t="shared" si="106"/>
        <v>12</v>
      </c>
      <c r="P1677" s="9">
        <v>328092</v>
      </c>
      <c r="Q1677" s="9">
        <v>1055</v>
      </c>
      <c r="S1677" s="9">
        <v>3</v>
      </c>
      <c r="T1677" s="40">
        <v>10.332999999999998</v>
      </c>
      <c r="U1677" s="32">
        <v>0</v>
      </c>
      <c r="V1677">
        <f t="shared" si="0"/>
        <v>2002</v>
      </c>
      <c r="W1677">
        <f t="shared" si="1"/>
        <v>6</v>
      </c>
      <c r="X1677">
        <f t="shared" si="2"/>
        <v>5</v>
      </c>
      <c r="AJ1677" s="13"/>
      <c r="AK1677" s="14"/>
      <c r="AP1677" s="13"/>
      <c r="AQ1677" s="14"/>
      <c r="AT1677" t="e">
        <f>VLOOKUP(A1677,'Repeat TJ List'!A:A,1,FALSE)</f>
        <v>#N/A</v>
      </c>
    </row>
    <row r="1678" spans="1:46" ht="13">
      <c r="A1678" s="7" t="s">
        <v>3056</v>
      </c>
      <c r="B1678" s="78" t="str">
        <f t="shared" si="107"/>
        <v>Jason</v>
      </c>
      <c r="C1678" s="78" t="str">
        <f t="shared" si="108"/>
        <v>Christiansen</v>
      </c>
      <c r="D1678" s="78" t="str">
        <f t="shared" si="109"/>
        <v>chrisja</v>
      </c>
      <c r="E1678" s="8">
        <v>37406</v>
      </c>
      <c r="F1678" s="9" t="s">
        <v>78</v>
      </c>
      <c r="G1678" s="9" t="s">
        <v>36</v>
      </c>
      <c r="H1678" s="26" t="s">
        <v>37</v>
      </c>
      <c r="I1678" s="9" t="s">
        <v>53</v>
      </c>
      <c r="J1678" s="26" t="s">
        <v>39</v>
      </c>
      <c r="K1678" s="9" t="s">
        <v>207</v>
      </c>
      <c r="L1678" s="9" t="s">
        <v>3057</v>
      </c>
      <c r="M1678" s="9">
        <v>32</v>
      </c>
      <c r="N1678" s="11">
        <v>37776</v>
      </c>
      <c r="O1678" s="32">
        <f t="shared" si="106"/>
        <v>12</v>
      </c>
      <c r="P1678" s="9">
        <v>112270</v>
      </c>
      <c r="Q1678" s="9">
        <v>1111</v>
      </c>
      <c r="R1678" s="7" t="s">
        <v>139</v>
      </c>
      <c r="S1678" s="9">
        <v>168</v>
      </c>
      <c r="T1678" s="12">
        <v>107.667</v>
      </c>
      <c r="U1678" s="32">
        <v>0</v>
      </c>
      <c r="V1678">
        <f t="shared" si="0"/>
        <v>2002</v>
      </c>
      <c r="W1678">
        <f t="shared" si="1"/>
        <v>5</v>
      </c>
      <c r="X1678">
        <f t="shared" si="2"/>
        <v>30</v>
      </c>
      <c r="AJ1678" s="13"/>
      <c r="AK1678" s="14"/>
      <c r="AP1678" s="13"/>
      <c r="AQ1678" s="14"/>
      <c r="AT1678" t="e">
        <f>VLOOKUP(A1678,'Repeat TJ List'!A:A,1,FALSE)</f>
        <v>#N/A</v>
      </c>
    </row>
    <row r="1679" spans="1:46" ht="13">
      <c r="A1679" s="7" t="s">
        <v>2646</v>
      </c>
      <c r="B1679" s="78" t="str">
        <f t="shared" si="107"/>
        <v>Chris</v>
      </c>
      <c r="C1679" s="78" t="str">
        <f t="shared" si="108"/>
        <v>Capuano</v>
      </c>
      <c r="D1679" s="78" t="str">
        <f t="shared" si="109"/>
        <v>capuach</v>
      </c>
      <c r="E1679" s="8">
        <v>37393</v>
      </c>
      <c r="F1679" s="9" t="s">
        <v>323</v>
      </c>
      <c r="G1679" s="9" t="s">
        <v>95</v>
      </c>
      <c r="H1679" s="26" t="s">
        <v>37</v>
      </c>
      <c r="I1679" s="9" t="s">
        <v>53</v>
      </c>
      <c r="J1679" s="26" t="s">
        <v>39</v>
      </c>
      <c r="K1679" s="9" t="s">
        <v>79</v>
      </c>
      <c r="L1679" s="9" t="s">
        <v>896</v>
      </c>
      <c r="M1679" s="9">
        <v>23</v>
      </c>
      <c r="N1679" s="11">
        <v>37745</v>
      </c>
      <c r="O1679" s="32">
        <f t="shared" si="106"/>
        <v>12</v>
      </c>
      <c r="P1679" s="9">
        <v>425626</v>
      </c>
      <c r="Q1679" s="9">
        <v>1701</v>
      </c>
      <c r="R1679" s="7" t="s">
        <v>139</v>
      </c>
      <c r="S1679" s="9">
        <v>124</v>
      </c>
      <c r="T1679" s="12">
        <v>711.66700000000003</v>
      </c>
      <c r="U1679" s="32">
        <v>0</v>
      </c>
      <c r="V1679">
        <f t="shared" si="0"/>
        <v>2002</v>
      </c>
      <c r="W1679">
        <f t="shared" si="1"/>
        <v>5</v>
      </c>
      <c r="X1679">
        <f t="shared" si="2"/>
        <v>17</v>
      </c>
      <c r="AJ1679" s="13"/>
      <c r="AK1679" s="14"/>
      <c r="AP1679" s="13"/>
      <c r="AQ1679" s="14"/>
      <c r="AT1679" t="str">
        <f>VLOOKUP(A1679,'Repeat TJ List'!A:A,1,FALSE)</f>
        <v>Chris Capuano</v>
      </c>
    </row>
    <row r="1680" spans="1:46" ht="13">
      <c r="A1680" s="7" t="s">
        <v>3058</v>
      </c>
      <c r="B1680" s="78" t="str">
        <f t="shared" si="107"/>
        <v>John</v>
      </c>
      <c r="C1680" s="78" t="str">
        <f t="shared" si="108"/>
        <v>Franco</v>
      </c>
      <c r="D1680" s="78" t="str">
        <f t="shared" si="109"/>
        <v>francjo</v>
      </c>
      <c r="E1680" s="8">
        <v>37391</v>
      </c>
      <c r="F1680" s="9" t="s">
        <v>70</v>
      </c>
      <c r="G1680" s="9" t="s">
        <v>36</v>
      </c>
      <c r="H1680" s="26" t="s">
        <v>37</v>
      </c>
      <c r="I1680" s="9" t="s">
        <v>53</v>
      </c>
      <c r="J1680" s="26" t="s">
        <v>39</v>
      </c>
      <c r="K1680" s="9" t="s">
        <v>101</v>
      </c>
      <c r="L1680" s="9" t="s">
        <v>97</v>
      </c>
      <c r="M1680" s="9">
        <v>41</v>
      </c>
      <c r="N1680" s="11">
        <v>37771</v>
      </c>
      <c r="O1680" s="32">
        <f t="shared" si="106"/>
        <v>12</v>
      </c>
      <c r="P1680" s="9">
        <v>114374</v>
      </c>
      <c r="Q1680" s="9">
        <v>874</v>
      </c>
      <c r="R1680" s="7" t="s">
        <v>2078</v>
      </c>
      <c r="S1680" s="9">
        <v>121</v>
      </c>
      <c r="T1680" s="40">
        <v>95.332999999999984</v>
      </c>
      <c r="U1680" s="32">
        <v>0</v>
      </c>
      <c r="V1680">
        <f t="shared" si="0"/>
        <v>2002</v>
      </c>
      <c r="W1680">
        <f t="shared" si="1"/>
        <v>5</v>
      </c>
      <c r="X1680">
        <f t="shared" si="2"/>
        <v>15</v>
      </c>
      <c r="AJ1680" s="13"/>
      <c r="AK1680" s="14"/>
      <c r="AP1680" s="13"/>
      <c r="AQ1680" s="14"/>
      <c r="AT1680" t="e">
        <f>VLOOKUP(A1680,'Repeat TJ List'!A:A,1,FALSE)</f>
        <v>#N/A</v>
      </c>
    </row>
    <row r="1681" spans="1:46" ht="13">
      <c r="A1681" s="7" t="s">
        <v>3059</v>
      </c>
      <c r="B1681" s="78" t="str">
        <f t="shared" si="107"/>
        <v>Dave</v>
      </c>
      <c r="C1681" s="78" t="str">
        <f t="shared" si="108"/>
        <v>Eiland</v>
      </c>
      <c r="D1681" s="78" t="str">
        <f t="shared" si="109"/>
        <v>eilanda</v>
      </c>
      <c r="E1681" s="8">
        <v>37370</v>
      </c>
      <c r="F1681" s="9" t="s">
        <v>257</v>
      </c>
      <c r="G1681" s="9" t="s">
        <v>36</v>
      </c>
      <c r="H1681" s="26" t="s">
        <v>37</v>
      </c>
      <c r="I1681" s="9" t="s">
        <v>38</v>
      </c>
      <c r="J1681" s="26" t="s">
        <v>39</v>
      </c>
      <c r="K1681" s="9" t="s">
        <v>58</v>
      </c>
      <c r="L1681" s="9" t="s">
        <v>3060</v>
      </c>
      <c r="M1681" s="9">
        <v>35</v>
      </c>
      <c r="N1681" s="26"/>
      <c r="O1681" s="32" t="str">
        <f t="shared" si="106"/>
        <v/>
      </c>
      <c r="P1681" s="9">
        <v>113782</v>
      </c>
      <c r="Q1681" s="9">
        <v>1003714</v>
      </c>
      <c r="R1681" s="7" t="s">
        <v>463</v>
      </c>
      <c r="S1681" s="9">
        <v>0</v>
      </c>
      <c r="T1681" s="40">
        <v>0</v>
      </c>
      <c r="U1681" s="32">
        <v>0</v>
      </c>
      <c r="V1681">
        <f t="shared" si="0"/>
        <v>2002</v>
      </c>
      <c r="W1681">
        <f t="shared" si="1"/>
        <v>4</v>
      </c>
      <c r="X1681">
        <f t="shared" si="2"/>
        <v>24</v>
      </c>
      <c r="AJ1681" s="13"/>
      <c r="AK1681" s="14"/>
      <c r="AP1681" s="13"/>
      <c r="AQ1681" s="14"/>
      <c r="AT1681" t="str">
        <f>VLOOKUP(A1681,'Repeat TJ List'!A:A,1,FALSE)</f>
        <v>Dave Eiland</v>
      </c>
    </row>
    <row r="1682" spans="1:46" ht="13">
      <c r="A1682" s="7" t="s">
        <v>3061</v>
      </c>
      <c r="B1682" s="78" t="str">
        <f t="shared" si="107"/>
        <v>Pete</v>
      </c>
      <c r="C1682" s="78" t="str">
        <f t="shared" si="108"/>
        <v>Harnisch</v>
      </c>
      <c r="D1682" s="78" t="str">
        <f t="shared" si="109"/>
        <v>harnipe</v>
      </c>
      <c r="E1682" s="8">
        <v>37367</v>
      </c>
      <c r="F1682" s="9" t="s">
        <v>187</v>
      </c>
      <c r="G1682" s="9" t="s">
        <v>36</v>
      </c>
      <c r="H1682" s="26" t="s">
        <v>37</v>
      </c>
      <c r="I1682" s="9" t="s">
        <v>38</v>
      </c>
      <c r="J1682" s="26" t="s">
        <v>39</v>
      </c>
      <c r="K1682" s="9" t="s">
        <v>101</v>
      </c>
      <c r="L1682" s="9" t="s">
        <v>3062</v>
      </c>
      <c r="M1682" s="9">
        <v>35</v>
      </c>
      <c r="N1682" s="26"/>
      <c r="O1682" s="32" t="str">
        <f t="shared" si="106"/>
        <v/>
      </c>
      <c r="P1682" s="9">
        <v>115487</v>
      </c>
      <c r="Q1682" s="9">
        <v>1005374</v>
      </c>
      <c r="R1682" s="7" t="s">
        <v>71</v>
      </c>
      <c r="S1682" s="9">
        <v>0</v>
      </c>
      <c r="T1682" s="40">
        <v>0</v>
      </c>
      <c r="U1682" s="32">
        <v>0</v>
      </c>
      <c r="V1682">
        <f t="shared" si="0"/>
        <v>2002</v>
      </c>
      <c r="W1682">
        <f t="shared" si="1"/>
        <v>4</v>
      </c>
      <c r="X1682">
        <f t="shared" si="2"/>
        <v>21</v>
      </c>
      <c r="AJ1682" s="13"/>
      <c r="AK1682" s="14"/>
      <c r="AP1682" s="13"/>
      <c r="AQ1682" s="14"/>
      <c r="AT1682" t="e">
        <f>VLOOKUP(A1682,'Repeat TJ List'!A:A,1,FALSE)</f>
        <v>#N/A</v>
      </c>
    </row>
    <row r="1683" spans="1:46" ht="13">
      <c r="A1683" s="7" t="s">
        <v>3063</v>
      </c>
      <c r="B1683" s="78" t="str">
        <f t="shared" si="107"/>
        <v>Mike</v>
      </c>
      <c r="C1683" s="78" t="str">
        <f t="shared" si="108"/>
        <v>Duvall</v>
      </c>
      <c r="D1683" s="78" t="str">
        <f t="shared" si="109"/>
        <v>duvalmi</v>
      </c>
      <c r="E1683" s="8">
        <v>37347</v>
      </c>
      <c r="F1683" s="9" t="s">
        <v>73</v>
      </c>
      <c r="G1683" s="9" t="s">
        <v>36</v>
      </c>
      <c r="H1683" s="9" t="s">
        <v>37</v>
      </c>
      <c r="I1683" s="9" t="s">
        <v>53</v>
      </c>
      <c r="J1683" s="9" t="s">
        <v>39</v>
      </c>
      <c r="K1683" s="9" t="s">
        <v>302</v>
      </c>
      <c r="L1683" s="9" t="s">
        <v>3064</v>
      </c>
      <c r="M1683" s="9">
        <v>27</v>
      </c>
      <c r="N1683" s="11"/>
      <c r="O1683" s="32" t="str">
        <f t="shared" si="106"/>
        <v/>
      </c>
      <c r="P1683" s="9">
        <v>137004</v>
      </c>
      <c r="Q1683" s="9">
        <v>1003603</v>
      </c>
      <c r="S1683" s="9">
        <v>0</v>
      </c>
      <c r="T1683" s="12">
        <v>0</v>
      </c>
      <c r="U1683" s="32">
        <v>0</v>
      </c>
      <c r="V1683">
        <f t="shared" si="0"/>
        <v>2002</v>
      </c>
      <c r="W1683">
        <f t="shared" si="1"/>
        <v>4</v>
      </c>
      <c r="X1683">
        <f t="shared" si="2"/>
        <v>1</v>
      </c>
      <c r="AJ1683" s="13"/>
      <c r="AK1683" s="14"/>
      <c r="AP1683" s="13"/>
      <c r="AQ1683" s="14"/>
      <c r="AT1683" t="e">
        <f>VLOOKUP(A1683,'Repeat TJ List'!A:A,1,FALSE)</f>
        <v>#N/A</v>
      </c>
    </row>
    <row r="1684" spans="1:46" ht="13">
      <c r="A1684" s="7" t="s">
        <v>3065</v>
      </c>
      <c r="B1684" s="78" t="str">
        <f t="shared" si="107"/>
        <v>Jack</v>
      </c>
      <c r="C1684" s="78" t="str">
        <f t="shared" si="108"/>
        <v>Taschner</v>
      </c>
      <c r="D1684" s="78" t="str">
        <f t="shared" si="109"/>
        <v>taschja</v>
      </c>
      <c r="E1684" s="8">
        <v>37315</v>
      </c>
      <c r="F1684" s="9" t="s">
        <v>78</v>
      </c>
      <c r="G1684" s="9" t="s">
        <v>91</v>
      </c>
      <c r="H1684" s="26" t="s">
        <v>37</v>
      </c>
      <c r="I1684" s="9" t="s">
        <v>53</v>
      </c>
      <c r="J1684" s="26" t="s">
        <v>39</v>
      </c>
      <c r="K1684" s="9" t="s">
        <v>429</v>
      </c>
      <c r="L1684" s="9" t="s">
        <v>429</v>
      </c>
      <c r="M1684" s="9">
        <v>24</v>
      </c>
      <c r="N1684" s="11">
        <v>37622</v>
      </c>
      <c r="O1684" s="32">
        <f t="shared" si="106"/>
        <v>10</v>
      </c>
      <c r="P1684" s="9">
        <v>435620</v>
      </c>
      <c r="Q1684" s="9">
        <v>2766</v>
      </c>
      <c r="S1684" s="9">
        <v>222</v>
      </c>
      <c r="T1684" s="12">
        <v>189</v>
      </c>
      <c r="U1684" s="32">
        <v>0</v>
      </c>
      <c r="V1684">
        <f t="shared" si="0"/>
        <v>2002</v>
      </c>
      <c r="W1684">
        <f t="shared" si="1"/>
        <v>2</v>
      </c>
      <c r="X1684">
        <f t="shared" si="2"/>
        <v>28</v>
      </c>
      <c r="AJ1684" s="13"/>
      <c r="AK1684" s="14"/>
      <c r="AP1684" s="13"/>
      <c r="AQ1684" s="14"/>
      <c r="AT1684" t="e">
        <f>VLOOKUP(A1684,'Repeat TJ List'!A:A,1,FALSE)</f>
        <v>#N/A</v>
      </c>
    </row>
    <row r="1685" spans="1:46" ht="13">
      <c r="A1685" s="7" t="s">
        <v>3066</v>
      </c>
      <c r="B1685" s="78" t="str">
        <f t="shared" si="107"/>
        <v>Will</v>
      </c>
      <c r="C1685" s="78" t="str">
        <f t="shared" si="108"/>
        <v>Ohman</v>
      </c>
      <c r="D1685" s="78" t="str">
        <f t="shared" si="109"/>
        <v>ohmanwi</v>
      </c>
      <c r="E1685" s="8">
        <v>37272</v>
      </c>
      <c r="F1685" s="9" t="s">
        <v>164</v>
      </c>
      <c r="G1685" s="9" t="s">
        <v>36</v>
      </c>
      <c r="H1685" s="26" t="s">
        <v>37</v>
      </c>
      <c r="I1685" s="9" t="s">
        <v>53</v>
      </c>
      <c r="J1685" s="26" t="s">
        <v>39</v>
      </c>
      <c r="K1685" s="9" t="s">
        <v>54</v>
      </c>
      <c r="L1685" s="9" t="s">
        <v>547</v>
      </c>
      <c r="M1685" s="9">
        <v>24</v>
      </c>
      <c r="N1685" s="11">
        <v>38468</v>
      </c>
      <c r="O1685" s="32">
        <f t="shared" si="106"/>
        <v>39</v>
      </c>
      <c r="P1685" s="9">
        <v>349193</v>
      </c>
      <c r="Q1685" s="9">
        <v>296</v>
      </c>
      <c r="S1685" s="9">
        <v>466</v>
      </c>
      <c r="T1685" s="40">
        <v>338</v>
      </c>
      <c r="U1685" s="32">
        <v>0</v>
      </c>
      <c r="V1685">
        <f t="shared" si="0"/>
        <v>2002</v>
      </c>
      <c r="W1685">
        <f t="shared" si="1"/>
        <v>1</v>
      </c>
      <c r="X1685">
        <f t="shared" si="2"/>
        <v>16</v>
      </c>
      <c r="AJ1685" s="13"/>
      <c r="AK1685" s="14"/>
      <c r="AP1685" s="13"/>
      <c r="AQ1685" s="14"/>
      <c r="AT1685" t="e">
        <f>VLOOKUP(A1685,'Repeat TJ List'!A:A,1,FALSE)</f>
        <v>#N/A</v>
      </c>
    </row>
    <row r="1686" spans="1:46" ht="13">
      <c r="A1686" s="7" t="s">
        <v>3067</v>
      </c>
      <c r="B1686" s="78" t="str">
        <f t="shared" si="107"/>
        <v>Jason</v>
      </c>
      <c r="C1686" s="78" t="str">
        <f t="shared" si="108"/>
        <v>Grilli</v>
      </c>
      <c r="D1686" s="78" t="str">
        <f t="shared" si="109"/>
        <v>grillja</v>
      </c>
      <c r="E1686" s="8">
        <v>37257</v>
      </c>
      <c r="F1686" s="9" t="s">
        <v>157</v>
      </c>
      <c r="G1686" s="9" t="s">
        <v>36</v>
      </c>
      <c r="H1686" s="26" t="s">
        <v>37</v>
      </c>
      <c r="I1686" s="9" t="s">
        <v>38</v>
      </c>
      <c r="J1686" s="26" t="s">
        <v>39</v>
      </c>
      <c r="K1686" s="9" t="s">
        <v>101</v>
      </c>
      <c r="L1686" s="9" t="s">
        <v>597</v>
      </c>
      <c r="M1686" s="9">
        <v>25</v>
      </c>
      <c r="N1686" s="11">
        <v>38226</v>
      </c>
      <c r="O1686" s="32">
        <f t="shared" si="106"/>
        <v>32</v>
      </c>
      <c r="P1686" s="9">
        <v>276351</v>
      </c>
      <c r="Q1686" s="9">
        <v>521</v>
      </c>
      <c r="R1686" s="7" t="s">
        <v>139</v>
      </c>
      <c r="S1686" s="9">
        <v>567</v>
      </c>
      <c r="T1686" s="12">
        <v>634.33299999999997</v>
      </c>
      <c r="U1686" s="32">
        <v>1</v>
      </c>
      <c r="V1686">
        <f t="shared" si="0"/>
        <v>2002</v>
      </c>
      <c r="W1686">
        <f t="shared" si="1"/>
        <v>1</v>
      </c>
      <c r="X1686">
        <f t="shared" si="2"/>
        <v>1</v>
      </c>
      <c r="AJ1686" s="13"/>
      <c r="AK1686" s="14"/>
      <c r="AP1686" s="13"/>
      <c r="AQ1686" s="14"/>
      <c r="AT1686" t="e">
        <f>VLOOKUP(A1686,'Repeat TJ List'!A:A,1,FALSE)</f>
        <v>#N/A</v>
      </c>
    </row>
    <row r="1687" spans="1:46" ht="13">
      <c r="A1687" s="7" t="s">
        <v>3068</v>
      </c>
      <c r="B1687" s="78" t="str">
        <f t="shared" si="107"/>
        <v>Ryan</v>
      </c>
      <c r="C1687" s="78" t="str">
        <f t="shared" si="108"/>
        <v>Vogelsong</v>
      </c>
      <c r="D1687" s="78" t="str">
        <f t="shared" si="109"/>
        <v>vogelry</v>
      </c>
      <c r="E1687" s="8">
        <v>37257</v>
      </c>
      <c r="F1687" s="9" t="s">
        <v>176</v>
      </c>
      <c r="G1687" s="9" t="s">
        <v>36</v>
      </c>
      <c r="H1687" s="26" t="s">
        <v>37</v>
      </c>
      <c r="I1687" s="9" t="s">
        <v>38</v>
      </c>
      <c r="J1687" s="26" t="s">
        <v>39</v>
      </c>
      <c r="K1687" s="9" t="s">
        <v>110</v>
      </c>
      <c r="L1687" s="9" t="s">
        <v>3069</v>
      </c>
      <c r="M1687" s="9">
        <v>24</v>
      </c>
      <c r="N1687" s="11">
        <v>37787</v>
      </c>
      <c r="O1687" s="32">
        <f t="shared" si="106"/>
        <v>17</v>
      </c>
      <c r="P1687" s="9">
        <v>285064</v>
      </c>
      <c r="Q1687" s="9">
        <v>1011</v>
      </c>
      <c r="R1687" s="7" t="s">
        <v>139</v>
      </c>
      <c r="S1687" s="9">
        <v>270</v>
      </c>
      <c r="T1687" s="12">
        <v>1149.3330000000001</v>
      </c>
      <c r="U1687" s="9">
        <v>0</v>
      </c>
      <c r="V1687">
        <f t="shared" si="0"/>
        <v>2002</v>
      </c>
      <c r="W1687">
        <f t="shared" si="1"/>
        <v>1</v>
      </c>
      <c r="X1687">
        <f t="shared" si="2"/>
        <v>1</v>
      </c>
      <c r="AJ1687" s="13"/>
      <c r="AK1687" s="14"/>
      <c r="AP1687" s="13"/>
      <c r="AQ1687" s="14"/>
      <c r="AT1687" t="e">
        <f>VLOOKUP(A1687,'Repeat TJ List'!A:A,1,FALSE)</f>
        <v>#N/A</v>
      </c>
    </row>
    <row r="1688" spans="1:46" ht="13">
      <c r="A1688" s="7" t="s">
        <v>3070</v>
      </c>
      <c r="B1688" s="78" t="str">
        <f t="shared" si="107"/>
        <v>Kevin</v>
      </c>
      <c r="C1688" s="78" t="str">
        <f t="shared" si="108"/>
        <v>Jarvis</v>
      </c>
      <c r="D1688" s="78" t="str">
        <f t="shared" si="109"/>
        <v>jarvike</v>
      </c>
      <c r="E1688" s="8">
        <v>37257</v>
      </c>
      <c r="F1688" s="9" t="s">
        <v>48</v>
      </c>
      <c r="G1688" s="9" t="s">
        <v>36</v>
      </c>
      <c r="H1688" s="26" t="s">
        <v>37</v>
      </c>
      <c r="I1688" s="9" t="s">
        <v>38</v>
      </c>
      <c r="J1688" s="26" t="s">
        <v>39</v>
      </c>
      <c r="K1688" s="9" t="s">
        <v>337</v>
      </c>
      <c r="L1688" s="9" t="s">
        <v>1538</v>
      </c>
      <c r="M1688" s="9">
        <v>32</v>
      </c>
      <c r="N1688" s="11">
        <v>37785</v>
      </c>
      <c r="O1688" s="32">
        <f t="shared" si="106"/>
        <v>17</v>
      </c>
      <c r="P1688" s="9">
        <v>116496</v>
      </c>
      <c r="Q1688" s="9">
        <v>1037</v>
      </c>
      <c r="S1688" s="9">
        <v>39</v>
      </c>
      <c r="T1688" s="40">
        <v>138.33299999999997</v>
      </c>
      <c r="U1688" s="32">
        <v>0</v>
      </c>
      <c r="V1688">
        <f t="shared" si="0"/>
        <v>2002</v>
      </c>
      <c r="W1688">
        <f t="shared" si="1"/>
        <v>1</v>
      </c>
      <c r="X1688">
        <f t="shared" si="2"/>
        <v>1</v>
      </c>
      <c r="AJ1688" s="13"/>
      <c r="AK1688" s="14"/>
      <c r="AP1688" s="13"/>
      <c r="AQ1688" s="14"/>
      <c r="AT1688" t="e">
        <f>VLOOKUP(A1688,'Repeat TJ List'!A:A,1,FALSE)</f>
        <v>#N/A</v>
      </c>
    </row>
    <row r="1689" spans="1:46" ht="13">
      <c r="A1689" s="7" t="s">
        <v>3071</v>
      </c>
      <c r="B1689" s="78" t="str">
        <f t="shared" si="107"/>
        <v>Jesus</v>
      </c>
      <c r="C1689" s="78" t="str">
        <f t="shared" si="108"/>
        <v>Delgado</v>
      </c>
      <c r="D1689" s="78" t="str">
        <f t="shared" si="109"/>
        <v>delgaje</v>
      </c>
      <c r="E1689" s="8">
        <v>37257</v>
      </c>
      <c r="F1689" s="9" t="s">
        <v>67</v>
      </c>
      <c r="G1689" s="9" t="s">
        <v>158</v>
      </c>
      <c r="H1689" s="26" t="s">
        <v>37</v>
      </c>
      <c r="I1689" s="9" t="s">
        <v>38</v>
      </c>
      <c r="J1689" s="32" t="s">
        <v>150</v>
      </c>
      <c r="K1689" s="26"/>
      <c r="L1689" s="26"/>
      <c r="M1689" s="9">
        <v>18</v>
      </c>
      <c r="N1689" s="11">
        <v>37987</v>
      </c>
      <c r="O1689" s="32">
        <f t="shared" si="106"/>
        <v>24</v>
      </c>
      <c r="P1689" s="9">
        <v>445984</v>
      </c>
      <c r="Q1689" s="9">
        <v>3308</v>
      </c>
      <c r="S1689" s="9">
        <v>2</v>
      </c>
      <c r="T1689" s="12">
        <v>2</v>
      </c>
      <c r="U1689" s="32">
        <v>0</v>
      </c>
      <c r="V1689">
        <f t="shared" si="0"/>
        <v>2002</v>
      </c>
      <c r="W1689">
        <f t="shared" si="1"/>
        <v>1</v>
      </c>
      <c r="X1689">
        <f t="shared" si="2"/>
        <v>1</v>
      </c>
      <c r="AJ1689" s="13"/>
      <c r="AK1689" s="14"/>
      <c r="AP1689" s="13"/>
      <c r="AQ1689" s="14"/>
      <c r="AT1689" t="e">
        <f>VLOOKUP(A1689,'Repeat TJ List'!A:A,1,FALSE)</f>
        <v>#N/A</v>
      </c>
    </row>
    <row r="1690" spans="1:46" ht="13">
      <c r="A1690" s="7" t="s">
        <v>3072</v>
      </c>
      <c r="B1690" s="78" t="str">
        <f t="shared" si="107"/>
        <v>Phil</v>
      </c>
      <c r="C1690" s="78" t="str">
        <f t="shared" si="108"/>
        <v>Norton</v>
      </c>
      <c r="D1690" s="78" t="str">
        <f t="shared" si="109"/>
        <v>nortoph</v>
      </c>
      <c r="E1690" s="8">
        <v>37257</v>
      </c>
      <c r="F1690" s="9" t="s">
        <v>164</v>
      </c>
      <c r="G1690" s="9" t="s">
        <v>95</v>
      </c>
      <c r="H1690" s="26" t="s">
        <v>37</v>
      </c>
      <c r="I1690" s="9" t="s">
        <v>53</v>
      </c>
      <c r="J1690" s="26" t="s">
        <v>39</v>
      </c>
      <c r="K1690" s="9" t="s">
        <v>40</v>
      </c>
      <c r="L1690" s="9" t="s">
        <v>3073</v>
      </c>
      <c r="M1690" s="9">
        <v>26</v>
      </c>
      <c r="N1690" s="11">
        <v>37759</v>
      </c>
      <c r="O1690" s="32">
        <f t="shared" si="106"/>
        <v>17</v>
      </c>
      <c r="P1690" s="9">
        <v>150041</v>
      </c>
      <c r="Q1690" s="9">
        <v>1714</v>
      </c>
      <c r="S1690" s="9">
        <v>90</v>
      </c>
      <c r="T1690" s="12">
        <v>83.667000000000002</v>
      </c>
      <c r="U1690" s="32">
        <v>0</v>
      </c>
      <c r="V1690">
        <f t="shared" si="0"/>
        <v>2002</v>
      </c>
      <c r="W1690">
        <f t="shared" si="1"/>
        <v>1</v>
      </c>
      <c r="X1690">
        <f t="shared" si="2"/>
        <v>1</v>
      </c>
      <c r="AJ1690" s="13"/>
      <c r="AK1690" s="14"/>
      <c r="AP1690" s="13"/>
      <c r="AQ1690" s="14"/>
      <c r="AT1690" t="e">
        <f>VLOOKUP(A1690,'Repeat TJ List'!A:A,1,FALSE)</f>
        <v>#N/A</v>
      </c>
    </row>
    <row r="1691" spans="1:46" ht="13">
      <c r="A1691" s="7" t="s">
        <v>3074</v>
      </c>
      <c r="B1691" s="78" t="str">
        <f t="shared" si="107"/>
        <v>Jeff</v>
      </c>
      <c r="C1691" s="78" t="str">
        <f t="shared" si="108"/>
        <v>Bajenaru</v>
      </c>
      <c r="D1691" s="78" t="str">
        <f t="shared" si="109"/>
        <v>bajenje</v>
      </c>
      <c r="E1691" s="8">
        <v>37257</v>
      </c>
      <c r="F1691" s="9" t="s">
        <v>62</v>
      </c>
      <c r="G1691" s="9" t="s">
        <v>84</v>
      </c>
      <c r="H1691" s="26" t="s">
        <v>37</v>
      </c>
      <c r="I1691" s="9" t="s">
        <v>38</v>
      </c>
      <c r="J1691" s="26" t="s">
        <v>39</v>
      </c>
      <c r="K1691" s="9" t="s">
        <v>45</v>
      </c>
      <c r="L1691" s="9" t="s">
        <v>3075</v>
      </c>
      <c r="M1691" s="9">
        <v>24</v>
      </c>
      <c r="N1691" s="11">
        <v>37622</v>
      </c>
      <c r="O1691" s="32">
        <f t="shared" ref="O1691:O1754" si="110">IF(N1691&gt;0,ROUND(((N1691-E1691)/365)*12,0),"")</f>
        <v>12</v>
      </c>
      <c r="P1691" s="9">
        <v>434117</v>
      </c>
      <c r="Q1691" s="9">
        <v>2920</v>
      </c>
      <c r="S1691" s="9">
        <v>14</v>
      </c>
      <c r="T1691" s="12">
        <v>13.667</v>
      </c>
      <c r="U1691" s="32">
        <v>0</v>
      </c>
      <c r="V1691">
        <f t="shared" si="0"/>
        <v>2002</v>
      </c>
      <c r="W1691">
        <f t="shared" si="1"/>
        <v>1</v>
      </c>
      <c r="X1691">
        <f t="shared" si="2"/>
        <v>1</v>
      </c>
      <c r="AJ1691" s="13"/>
      <c r="AK1691" s="14"/>
      <c r="AP1691" s="13"/>
      <c r="AQ1691" s="14"/>
      <c r="AT1691" t="e">
        <f>VLOOKUP(A1691,'Repeat TJ List'!A:A,1,FALSE)</f>
        <v>#N/A</v>
      </c>
    </row>
    <row r="1692" spans="1:46" ht="13">
      <c r="A1692" s="7" t="s">
        <v>3076</v>
      </c>
      <c r="B1692" s="78" t="str">
        <f t="shared" si="107"/>
        <v>Mike</v>
      </c>
      <c r="C1692" s="78" t="str">
        <f t="shared" si="108"/>
        <v>Steele</v>
      </c>
      <c r="D1692" s="78" t="str">
        <f t="shared" si="109"/>
        <v>steelmi</v>
      </c>
      <c r="E1692" s="8">
        <v>37257</v>
      </c>
      <c r="F1692" s="9" t="s">
        <v>87</v>
      </c>
      <c r="G1692" s="9" t="s">
        <v>91</v>
      </c>
      <c r="H1692" s="26" t="s">
        <v>37</v>
      </c>
      <c r="I1692" s="9" t="s">
        <v>38</v>
      </c>
      <c r="J1692" s="26" t="s">
        <v>39</v>
      </c>
      <c r="K1692" s="9" t="s">
        <v>188</v>
      </c>
      <c r="L1692" s="9" t="s">
        <v>1352</v>
      </c>
      <c r="M1692" s="9">
        <v>23</v>
      </c>
      <c r="N1692" s="11">
        <v>37622</v>
      </c>
      <c r="O1692" s="32">
        <f t="shared" si="110"/>
        <v>12</v>
      </c>
      <c r="P1692" s="9">
        <v>454598</v>
      </c>
      <c r="Q1692" s="9"/>
      <c r="S1692" s="9">
        <v>0</v>
      </c>
      <c r="T1692" s="12">
        <v>0</v>
      </c>
      <c r="U1692" s="32">
        <v>0</v>
      </c>
      <c r="V1692">
        <f t="shared" si="0"/>
        <v>2002</v>
      </c>
      <c r="W1692">
        <f t="shared" si="1"/>
        <v>1</v>
      </c>
      <c r="X1692">
        <f t="shared" si="2"/>
        <v>1</v>
      </c>
      <c r="AJ1692" s="13"/>
      <c r="AK1692" s="14"/>
      <c r="AP1692" s="13"/>
      <c r="AQ1692" s="14"/>
      <c r="AT1692" t="e">
        <f>VLOOKUP(A1692,'Repeat TJ List'!A:A,1,FALSE)</f>
        <v>#N/A</v>
      </c>
    </row>
    <row r="1693" spans="1:46" ht="13">
      <c r="A1693" s="7" t="s">
        <v>3077</v>
      </c>
      <c r="B1693" s="78" t="str">
        <f t="shared" si="107"/>
        <v>Chuck</v>
      </c>
      <c r="C1693" s="78" t="str">
        <f t="shared" si="108"/>
        <v>Smith</v>
      </c>
      <c r="D1693" s="78" t="str">
        <f t="shared" si="109"/>
        <v>smithch</v>
      </c>
      <c r="E1693" s="8">
        <v>37257</v>
      </c>
      <c r="F1693" s="9" t="s">
        <v>157</v>
      </c>
      <c r="G1693" s="9" t="s">
        <v>95</v>
      </c>
      <c r="H1693" s="9" t="s">
        <v>37</v>
      </c>
      <c r="I1693" s="9" t="s">
        <v>38</v>
      </c>
      <c r="J1693" s="9" t="s">
        <v>39</v>
      </c>
      <c r="K1693" s="9" t="s">
        <v>312</v>
      </c>
      <c r="L1693" s="9" t="s">
        <v>3078</v>
      </c>
      <c r="M1693" s="9">
        <v>32</v>
      </c>
      <c r="N1693" s="11">
        <v>37622</v>
      </c>
      <c r="O1693" s="32">
        <f t="shared" si="110"/>
        <v>12</v>
      </c>
      <c r="P1693" s="9">
        <v>459017</v>
      </c>
      <c r="Q1693" s="9">
        <v>1012114</v>
      </c>
      <c r="S1693" s="9">
        <v>0</v>
      </c>
      <c r="T1693" s="12">
        <v>0</v>
      </c>
      <c r="U1693" s="32">
        <v>0</v>
      </c>
      <c r="V1693">
        <f t="shared" si="0"/>
        <v>2002</v>
      </c>
      <c r="W1693">
        <f t="shared" si="1"/>
        <v>1</v>
      </c>
      <c r="X1693">
        <f t="shared" si="2"/>
        <v>1</v>
      </c>
      <c r="AJ1693" s="13"/>
      <c r="AK1693" s="14"/>
      <c r="AP1693" s="13"/>
      <c r="AQ1693" s="14"/>
      <c r="AT1693" t="e">
        <f>VLOOKUP(A1693,'Repeat TJ List'!A:A,1,FALSE)</f>
        <v>#N/A</v>
      </c>
    </row>
    <row r="1694" spans="1:46" ht="13">
      <c r="A1694" s="7" t="s">
        <v>3079</v>
      </c>
      <c r="B1694" s="78" t="str">
        <f t="shared" si="107"/>
        <v>Brandon</v>
      </c>
      <c r="C1694" s="78" t="str">
        <f t="shared" si="108"/>
        <v>Claussen</v>
      </c>
      <c r="D1694" s="78" t="str">
        <f t="shared" si="109"/>
        <v>clausbr</v>
      </c>
      <c r="E1694" s="8">
        <v>37257</v>
      </c>
      <c r="F1694" s="9" t="s">
        <v>107</v>
      </c>
      <c r="G1694" s="9" t="s">
        <v>95</v>
      </c>
      <c r="H1694" s="26" t="s">
        <v>37</v>
      </c>
      <c r="I1694" s="9" t="s">
        <v>53</v>
      </c>
      <c r="J1694" s="26" t="s">
        <v>39</v>
      </c>
      <c r="K1694" s="9" t="s">
        <v>1389</v>
      </c>
      <c r="L1694" s="9" t="s">
        <v>142</v>
      </c>
      <c r="M1694" s="9">
        <v>23</v>
      </c>
      <c r="N1694" s="11">
        <v>37622</v>
      </c>
      <c r="O1694" s="32">
        <f t="shared" si="110"/>
        <v>12</v>
      </c>
      <c r="P1694" s="9">
        <v>407799</v>
      </c>
      <c r="Q1694" s="9">
        <v>814</v>
      </c>
      <c r="S1694" s="9">
        <v>58</v>
      </c>
      <c r="T1694" s="12">
        <v>316</v>
      </c>
      <c r="U1694" s="32">
        <v>0</v>
      </c>
      <c r="V1694">
        <f t="shared" si="0"/>
        <v>2002</v>
      </c>
      <c r="W1694">
        <f t="shared" si="1"/>
        <v>1</v>
      </c>
      <c r="X1694">
        <f t="shared" si="2"/>
        <v>1</v>
      </c>
      <c r="AJ1694" s="13"/>
      <c r="AK1694" s="14"/>
      <c r="AP1694" s="13"/>
      <c r="AQ1694" s="14"/>
      <c r="AT1694" t="e">
        <f>VLOOKUP(A1694,'Repeat TJ List'!A:A,1,FALSE)</f>
        <v>#N/A</v>
      </c>
    </row>
    <row r="1695" spans="1:46" ht="13">
      <c r="A1695" s="7" t="s">
        <v>3080</v>
      </c>
      <c r="B1695" s="78" t="str">
        <f t="shared" si="107"/>
        <v>Cha</v>
      </c>
      <c r="C1695" s="78" t="str">
        <f t="shared" si="108"/>
        <v>Seung Baek</v>
      </c>
      <c r="D1695" s="78" t="str">
        <f t="shared" si="109"/>
        <v>seungch</v>
      </c>
      <c r="E1695" s="8">
        <v>37257</v>
      </c>
      <c r="F1695" s="9" t="s">
        <v>100</v>
      </c>
      <c r="G1695" s="9" t="s">
        <v>91</v>
      </c>
      <c r="H1695" s="26" t="s">
        <v>37</v>
      </c>
      <c r="I1695" s="9" t="s">
        <v>38</v>
      </c>
      <c r="J1695" s="32" t="s">
        <v>964</v>
      </c>
      <c r="K1695" s="26"/>
      <c r="L1695" s="26"/>
      <c r="M1695" s="9">
        <v>22</v>
      </c>
      <c r="N1695" s="11">
        <v>37622</v>
      </c>
      <c r="O1695" s="32">
        <f t="shared" si="110"/>
        <v>12</v>
      </c>
      <c r="P1695" s="9">
        <v>430657</v>
      </c>
      <c r="Q1695" s="9">
        <v>8214</v>
      </c>
      <c r="S1695" s="9">
        <v>59</v>
      </c>
      <c r="T1695" s="12">
        <v>279.66699999999997</v>
      </c>
      <c r="U1695" s="32">
        <v>0</v>
      </c>
      <c r="V1695">
        <f t="shared" si="0"/>
        <v>2002</v>
      </c>
      <c r="W1695">
        <f t="shared" si="1"/>
        <v>1</v>
      </c>
      <c r="X1695">
        <f t="shared" si="2"/>
        <v>1</v>
      </c>
      <c r="AJ1695" s="13"/>
      <c r="AK1695" s="14"/>
      <c r="AP1695" s="13"/>
      <c r="AQ1695" s="14"/>
      <c r="AT1695" t="e">
        <f>VLOOKUP(A1695,'Repeat TJ List'!A:A,1,FALSE)</f>
        <v>#N/A</v>
      </c>
    </row>
    <row r="1696" spans="1:46" ht="13">
      <c r="A1696" s="7" t="s">
        <v>2169</v>
      </c>
      <c r="B1696" s="78" t="str">
        <f t="shared" si="107"/>
        <v>Jordan</v>
      </c>
      <c r="C1696" s="78" t="str">
        <f t="shared" si="108"/>
        <v>Ellis</v>
      </c>
      <c r="D1696" s="78" t="str">
        <f t="shared" si="109"/>
        <v>ellisjo</v>
      </c>
      <c r="E1696" s="8">
        <v>37257</v>
      </c>
      <c r="F1696" s="9" t="s">
        <v>124</v>
      </c>
      <c r="G1696" s="9" t="s">
        <v>158</v>
      </c>
      <c r="H1696" s="9" t="s">
        <v>37</v>
      </c>
      <c r="I1696" s="9" t="s">
        <v>38</v>
      </c>
      <c r="J1696" s="9" t="s">
        <v>39</v>
      </c>
      <c r="K1696" s="9" t="s">
        <v>45</v>
      </c>
      <c r="L1696" s="9" t="s">
        <v>111</v>
      </c>
      <c r="M1696" s="9">
        <v>16</v>
      </c>
      <c r="N1696" s="11">
        <v>39618</v>
      </c>
      <c r="O1696" s="32">
        <f t="shared" si="110"/>
        <v>78</v>
      </c>
      <c r="P1696" s="9">
        <v>446421</v>
      </c>
      <c r="Q1696" s="9" t="s">
        <v>2170</v>
      </c>
      <c r="S1696" s="9">
        <v>0</v>
      </c>
      <c r="T1696" s="12">
        <v>0</v>
      </c>
      <c r="U1696" s="32">
        <v>0</v>
      </c>
      <c r="V1696">
        <f t="shared" si="0"/>
        <v>2002</v>
      </c>
      <c r="W1696">
        <f t="shared" si="1"/>
        <v>1</v>
      </c>
      <c r="X1696">
        <f t="shared" si="2"/>
        <v>1</v>
      </c>
      <c r="AJ1696" s="13"/>
      <c r="AK1696" s="14"/>
      <c r="AP1696" s="13"/>
      <c r="AQ1696" s="14"/>
      <c r="AT1696" t="str">
        <f>VLOOKUP(A1696,'Repeat TJ List'!A:A,1,FALSE)</f>
        <v>Jordan Ellis</v>
      </c>
    </row>
    <row r="1697" spans="1:46" ht="13">
      <c r="A1697" s="7" t="s">
        <v>3081</v>
      </c>
      <c r="B1697" s="78" t="str">
        <f t="shared" si="107"/>
        <v>Steve</v>
      </c>
      <c r="C1697" s="78" t="str">
        <f t="shared" si="108"/>
        <v>Delabar</v>
      </c>
      <c r="D1697" s="78" t="str">
        <f t="shared" si="109"/>
        <v>delabst</v>
      </c>
      <c r="E1697" s="8">
        <v>37257</v>
      </c>
      <c r="F1697" s="9" t="s">
        <v>48</v>
      </c>
      <c r="G1697" s="9" t="s">
        <v>63</v>
      </c>
      <c r="H1697" s="9" t="s">
        <v>37</v>
      </c>
      <c r="I1697" s="9" t="s">
        <v>38</v>
      </c>
      <c r="J1697" s="9" t="s">
        <v>39</v>
      </c>
      <c r="K1697" s="9" t="s">
        <v>337</v>
      </c>
      <c r="L1697" s="9" t="s">
        <v>3082</v>
      </c>
      <c r="M1697" s="9">
        <v>18</v>
      </c>
      <c r="N1697" s="11">
        <v>37987</v>
      </c>
      <c r="O1697" s="32">
        <f t="shared" si="110"/>
        <v>24</v>
      </c>
      <c r="P1697" s="9">
        <v>447755</v>
      </c>
      <c r="Q1697" s="9">
        <v>11827</v>
      </c>
      <c r="S1697" s="9">
        <v>190</v>
      </c>
      <c r="T1697" s="12">
        <v>194.667</v>
      </c>
      <c r="U1697" s="9">
        <v>0</v>
      </c>
      <c r="V1697">
        <f t="shared" si="0"/>
        <v>2002</v>
      </c>
      <c r="W1697">
        <f t="shared" si="1"/>
        <v>1</v>
      </c>
      <c r="X1697">
        <f t="shared" si="2"/>
        <v>1</v>
      </c>
      <c r="AJ1697" s="13"/>
      <c r="AK1697" s="14"/>
      <c r="AP1697" s="13"/>
      <c r="AQ1697" s="14"/>
      <c r="AT1697" t="e">
        <f>VLOOKUP(A1697,'Repeat TJ List'!A:A,1,FALSE)</f>
        <v>#N/A</v>
      </c>
    </row>
    <row r="1698" spans="1:46" ht="13">
      <c r="A1698" s="7" t="s">
        <v>3083</v>
      </c>
      <c r="B1698" s="78" t="str">
        <f t="shared" si="107"/>
        <v>Bobby</v>
      </c>
      <c r="C1698" s="78" t="str">
        <f t="shared" si="108"/>
        <v>Cramer</v>
      </c>
      <c r="D1698" s="78" t="str">
        <f t="shared" si="109"/>
        <v>cramebo</v>
      </c>
      <c r="E1698" s="8">
        <v>37257</v>
      </c>
      <c r="F1698" s="9" t="s">
        <v>257</v>
      </c>
      <c r="G1698" s="9" t="s">
        <v>63</v>
      </c>
      <c r="H1698" s="26" t="s">
        <v>37</v>
      </c>
      <c r="I1698" s="9" t="s">
        <v>53</v>
      </c>
      <c r="J1698" s="26" t="s">
        <v>39</v>
      </c>
      <c r="K1698" s="9" t="s">
        <v>45</v>
      </c>
      <c r="L1698" s="9" t="s">
        <v>451</v>
      </c>
      <c r="M1698" s="9">
        <v>22</v>
      </c>
      <c r="N1698" s="11">
        <v>37622</v>
      </c>
      <c r="O1698" s="32">
        <f t="shared" si="110"/>
        <v>12</v>
      </c>
      <c r="P1698" s="9">
        <v>450864</v>
      </c>
      <c r="Q1698" s="9">
        <v>2744</v>
      </c>
      <c r="S1698" s="9">
        <v>9</v>
      </c>
      <c r="T1698" s="12">
        <v>32</v>
      </c>
      <c r="U1698" s="32">
        <v>0</v>
      </c>
      <c r="V1698">
        <f t="shared" si="0"/>
        <v>2002</v>
      </c>
      <c r="W1698">
        <f t="shared" si="1"/>
        <v>1</v>
      </c>
      <c r="X1698">
        <f t="shared" si="2"/>
        <v>1</v>
      </c>
      <c r="AJ1698" s="13"/>
      <c r="AK1698" s="14"/>
      <c r="AP1698" s="13"/>
      <c r="AQ1698" s="14"/>
      <c r="AT1698" t="e">
        <f>VLOOKUP(A1698,'Repeat TJ List'!A:A,1,FALSE)</f>
        <v>#N/A</v>
      </c>
    </row>
    <row r="1699" spans="1:46" ht="13">
      <c r="A1699" s="7" t="s">
        <v>3084</v>
      </c>
      <c r="B1699" s="78" t="str">
        <f t="shared" si="107"/>
        <v>Ryan</v>
      </c>
      <c r="C1699" s="78" t="str">
        <f t="shared" si="108"/>
        <v>Tatusko</v>
      </c>
      <c r="D1699" s="78" t="str">
        <f t="shared" si="109"/>
        <v>tatusry</v>
      </c>
      <c r="E1699" s="8">
        <v>37257</v>
      </c>
      <c r="F1699" s="9" t="s">
        <v>317</v>
      </c>
      <c r="G1699" s="9" t="s">
        <v>158</v>
      </c>
      <c r="H1699" s="26" t="s">
        <v>37</v>
      </c>
      <c r="I1699" s="9" t="s">
        <v>38</v>
      </c>
      <c r="J1699" s="26" t="s">
        <v>39</v>
      </c>
      <c r="K1699" s="9" t="s">
        <v>198</v>
      </c>
      <c r="L1699" s="9" t="s">
        <v>974</v>
      </c>
      <c r="M1699" s="9">
        <v>18</v>
      </c>
      <c r="N1699" s="11">
        <v>39083</v>
      </c>
      <c r="O1699" s="32">
        <f t="shared" si="110"/>
        <v>60</v>
      </c>
      <c r="P1699" s="9">
        <v>519338</v>
      </c>
      <c r="Q1699" s="9" t="s">
        <v>3085</v>
      </c>
      <c r="S1699" s="9">
        <v>0</v>
      </c>
      <c r="T1699" s="12">
        <v>0</v>
      </c>
      <c r="U1699" s="32">
        <v>0</v>
      </c>
      <c r="V1699">
        <f t="shared" si="0"/>
        <v>2002</v>
      </c>
      <c r="W1699">
        <f t="shared" si="1"/>
        <v>1</v>
      </c>
      <c r="X1699">
        <f t="shared" si="2"/>
        <v>1</v>
      </c>
      <c r="AJ1699" s="13"/>
      <c r="AK1699" s="14"/>
      <c r="AP1699" s="13"/>
      <c r="AQ1699" s="14"/>
      <c r="AT1699" t="e">
        <f>VLOOKUP(A1699,'Repeat TJ List'!A:A,1,FALSE)</f>
        <v>#N/A</v>
      </c>
    </row>
    <row r="1700" spans="1:46" ht="13">
      <c r="A1700" s="16" t="s">
        <v>3086</v>
      </c>
      <c r="B1700" s="78" t="str">
        <f t="shared" si="107"/>
        <v>Seung-hwan</v>
      </c>
      <c r="C1700" s="78" t="str">
        <f t="shared" si="108"/>
        <v>Oh</v>
      </c>
      <c r="D1700" s="78" t="str">
        <f t="shared" si="109"/>
        <v>ohse</v>
      </c>
      <c r="E1700" s="29">
        <v>37196</v>
      </c>
      <c r="F1700" s="18" t="s">
        <v>57</v>
      </c>
      <c r="G1700" s="18" t="s">
        <v>63</v>
      </c>
      <c r="H1700" s="48" t="s">
        <v>37</v>
      </c>
      <c r="I1700" s="18" t="s">
        <v>38</v>
      </c>
      <c r="J1700" s="48" t="s">
        <v>964</v>
      </c>
      <c r="K1700" s="18"/>
      <c r="L1700" s="18"/>
      <c r="M1700" s="18">
        <v>18</v>
      </c>
      <c r="N1700" s="31">
        <v>38353</v>
      </c>
      <c r="O1700" s="32">
        <f t="shared" si="110"/>
        <v>38</v>
      </c>
      <c r="P1700" s="18">
        <v>493200</v>
      </c>
      <c r="Q1700" s="18">
        <v>18719</v>
      </c>
      <c r="R1700" s="23"/>
      <c r="S1700" s="18">
        <v>138</v>
      </c>
      <c r="T1700" s="20">
        <v>139</v>
      </c>
      <c r="U1700" s="18">
        <v>1</v>
      </c>
      <c r="V1700" s="21">
        <f t="shared" si="0"/>
        <v>2001</v>
      </c>
      <c r="W1700" s="21">
        <f t="shared" si="1"/>
        <v>11</v>
      </c>
      <c r="X1700" s="21">
        <f t="shared" si="2"/>
        <v>1</v>
      </c>
      <c r="Y1700" s="23"/>
      <c r="Z1700" s="23"/>
      <c r="AA1700" s="23"/>
      <c r="AB1700" s="23"/>
      <c r="AC1700" s="23"/>
      <c r="AD1700" s="23"/>
      <c r="AE1700" s="23"/>
      <c r="AF1700" s="23"/>
      <c r="AG1700" s="23"/>
      <c r="AH1700" s="23"/>
      <c r="AI1700" s="23"/>
      <c r="AJ1700" s="24"/>
      <c r="AK1700" s="25"/>
      <c r="AL1700" s="23"/>
      <c r="AM1700" s="23"/>
      <c r="AN1700" s="23"/>
      <c r="AO1700" s="23"/>
      <c r="AP1700" s="24"/>
      <c r="AQ1700" s="25"/>
      <c r="AR1700" s="23"/>
      <c r="AS1700" s="23"/>
      <c r="AT1700" t="e">
        <f>VLOOKUP(A1700,'Repeat TJ List'!A:A,1,FALSE)</f>
        <v>#N/A</v>
      </c>
    </row>
    <row r="1701" spans="1:46" ht="13">
      <c r="A1701" s="7" t="s">
        <v>3087</v>
      </c>
      <c r="B1701" s="78" t="str">
        <f t="shared" si="107"/>
        <v>Chris</v>
      </c>
      <c r="C1701" s="78" t="str">
        <f t="shared" si="108"/>
        <v>Narveson</v>
      </c>
      <c r="D1701" s="78" t="str">
        <f t="shared" si="109"/>
        <v>narvech</v>
      </c>
      <c r="E1701" s="8">
        <v>37169</v>
      </c>
      <c r="F1701" s="9" t="s">
        <v>57</v>
      </c>
      <c r="G1701" s="9" t="s">
        <v>91</v>
      </c>
      <c r="H1701" s="26" t="s">
        <v>37</v>
      </c>
      <c r="I1701" s="9" t="s">
        <v>53</v>
      </c>
      <c r="J1701" s="26" t="s">
        <v>39</v>
      </c>
      <c r="K1701" s="9" t="s">
        <v>152</v>
      </c>
      <c r="L1701" s="9"/>
      <c r="M1701" s="9">
        <v>19</v>
      </c>
      <c r="N1701" s="11">
        <v>37622</v>
      </c>
      <c r="O1701" s="32">
        <f t="shared" si="110"/>
        <v>15</v>
      </c>
      <c r="P1701" s="9">
        <v>429780</v>
      </c>
      <c r="Q1701" s="9">
        <v>2141</v>
      </c>
      <c r="S1701" s="9">
        <v>97</v>
      </c>
      <c r="T1701" s="12">
        <v>396.66699999999997</v>
      </c>
      <c r="U1701" s="32">
        <v>0</v>
      </c>
      <c r="V1701">
        <f t="shared" si="0"/>
        <v>2001</v>
      </c>
      <c r="W1701">
        <f t="shared" si="1"/>
        <v>10</v>
      </c>
      <c r="X1701">
        <f t="shared" si="2"/>
        <v>5</v>
      </c>
      <c r="AJ1701" s="13"/>
      <c r="AK1701" s="14"/>
      <c r="AP1701" s="13"/>
      <c r="AQ1701" s="14"/>
      <c r="AT1701" t="e">
        <f>VLOOKUP(A1701,'Repeat TJ List'!A:A,1,FALSE)</f>
        <v>#N/A</v>
      </c>
    </row>
    <row r="1702" spans="1:46" ht="13">
      <c r="A1702" s="7" t="s">
        <v>3088</v>
      </c>
      <c r="B1702" s="78" t="str">
        <f t="shared" si="107"/>
        <v>Brian</v>
      </c>
      <c r="C1702" s="78" t="str">
        <f t="shared" si="108"/>
        <v>Rose</v>
      </c>
      <c r="D1702" s="78" t="str">
        <f t="shared" si="109"/>
        <v>rosebr</v>
      </c>
      <c r="E1702" s="8">
        <v>37166</v>
      </c>
      <c r="F1702" s="9" t="s">
        <v>257</v>
      </c>
      <c r="G1702" s="9" t="s">
        <v>95</v>
      </c>
      <c r="H1702" s="9" t="s">
        <v>37</v>
      </c>
      <c r="I1702" s="9" t="s">
        <v>38</v>
      </c>
      <c r="J1702" s="9" t="s">
        <v>39</v>
      </c>
      <c r="K1702" s="9" t="s">
        <v>79</v>
      </c>
      <c r="L1702" s="26"/>
      <c r="M1702" s="9">
        <v>25</v>
      </c>
      <c r="N1702" s="11">
        <v>37987</v>
      </c>
      <c r="O1702" s="32">
        <f t="shared" si="110"/>
        <v>27</v>
      </c>
      <c r="P1702" s="9">
        <v>121450</v>
      </c>
      <c r="Q1702" s="9">
        <v>1011201</v>
      </c>
      <c r="S1702" s="9">
        <v>0</v>
      </c>
      <c r="T1702" s="12">
        <v>0</v>
      </c>
      <c r="U1702" s="32">
        <v>0</v>
      </c>
      <c r="V1702">
        <f t="shared" si="0"/>
        <v>2001</v>
      </c>
      <c r="W1702">
        <f t="shared" si="1"/>
        <v>10</v>
      </c>
      <c r="X1702">
        <f t="shared" si="2"/>
        <v>2</v>
      </c>
      <c r="AJ1702" s="13"/>
      <c r="AK1702" s="14"/>
      <c r="AP1702" s="13"/>
      <c r="AQ1702" s="14"/>
      <c r="AT1702" t="e">
        <f>VLOOKUP(A1702,'Repeat TJ List'!A:A,1,FALSE)</f>
        <v>#N/A</v>
      </c>
    </row>
    <row r="1703" spans="1:46" ht="13">
      <c r="A1703" s="7" t="s">
        <v>3089</v>
      </c>
      <c r="B1703" s="78" t="str">
        <f t="shared" si="107"/>
        <v>Lance</v>
      </c>
      <c r="C1703" s="78" t="str">
        <f t="shared" si="108"/>
        <v>Painter</v>
      </c>
      <c r="D1703" s="78" t="str">
        <f t="shared" si="109"/>
        <v>paintla</v>
      </c>
      <c r="E1703" s="8">
        <v>37165</v>
      </c>
      <c r="F1703" s="9" t="s">
        <v>114</v>
      </c>
      <c r="G1703" s="9" t="s">
        <v>36</v>
      </c>
      <c r="H1703" s="26" t="s">
        <v>37</v>
      </c>
      <c r="I1703" s="9" t="s">
        <v>53</v>
      </c>
      <c r="J1703" s="32" t="s">
        <v>3090</v>
      </c>
      <c r="K1703" s="26"/>
      <c r="L1703" s="26"/>
      <c r="M1703" s="9">
        <v>33</v>
      </c>
      <c r="N1703" s="11">
        <v>37713</v>
      </c>
      <c r="O1703" s="32">
        <f t="shared" si="110"/>
        <v>18</v>
      </c>
      <c r="P1703" s="9">
        <v>120183</v>
      </c>
      <c r="Q1703" s="9">
        <v>1675</v>
      </c>
      <c r="S1703" s="9">
        <v>22</v>
      </c>
      <c r="T1703" s="40">
        <v>18</v>
      </c>
      <c r="U1703" s="32">
        <v>0</v>
      </c>
      <c r="V1703">
        <f t="shared" si="0"/>
        <v>2001</v>
      </c>
      <c r="W1703">
        <f t="shared" si="1"/>
        <v>10</v>
      </c>
      <c r="X1703">
        <f t="shared" si="2"/>
        <v>1</v>
      </c>
      <c r="AJ1703" s="13"/>
      <c r="AK1703" s="14"/>
      <c r="AP1703" s="13"/>
      <c r="AQ1703" s="14"/>
      <c r="AT1703" t="e">
        <f>VLOOKUP(A1703,'Repeat TJ List'!A:A,1,FALSE)</f>
        <v>#N/A</v>
      </c>
    </row>
    <row r="1704" spans="1:46" ht="13">
      <c r="A1704" s="7" t="s">
        <v>3091</v>
      </c>
      <c r="B1704" s="78" t="str">
        <f t="shared" si="107"/>
        <v>Bobby</v>
      </c>
      <c r="C1704" s="78" t="str">
        <f t="shared" si="108"/>
        <v>Bradley</v>
      </c>
      <c r="D1704" s="78" t="str">
        <f t="shared" si="109"/>
        <v>bradlbo</v>
      </c>
      <c r="E1704" s="8">
        <v>37165</v>
      </c>
      <c r="F1704" s="9" t="s">
        <v>176</v>
      </c>
      <c r="G1704" s="9" t="s">
        <v>91</v>
      </c>
      <c r="H1704" s="26" t="s">
        <v>37</v>
      </c>
      <c r="I1704" s="9" t="s">
        <v>38</v>
      </c>
      <c r="J1704" s="26" t="s">
        <v>39</v>
      </c>
      <c r="K1704" s="9" t="s">
        <v>58</v>
      </c>
      <c r="L1704" s="9"/>
      <c r="M1704" s="9">
        <v>20</v>
      </c>
      <c r="N1704" s="11">
        <v>37622</v>
      </c>
      <c r="O1704" s="32">
        <f t="shared" si="110"/>
        <v>15</v>
      </c>
      <c r="P1704" s="9">
        <v>425490</v>
      </c>
      <c r="Q1704" s="9"/>
      <c r="S1704" s="9">
        <v>0</v>
      </c>
      <c r="T1704" s="12">
        <v>0</v>
      </c>
      <c r="U1704" s="32">
        <v>0</v>
      </c>
      <c r="V1704">
        <f t="shared" si="0"/>
        <v>2001</v>
      </c>
      <c r="W1704">
        <f t="shared" si="1"/>
        <v>10</v>
      </c>
      <c r="X1704">
        <f t="shared" si="2"/>
        <v>1</v>
      </c>
      <c r="AJ1704" s="13"/>
      <c r="AK1704" s="14"/>
      <c r="AP1704" s="13"/>
      <c r="AQ1704" s="14"/>
      <c r="AT1704" t="e">
        <f>VLOOKUP(A1704,'Repeat TJ List'!A:A,1,FALSE)</f>
        <v>#N/A</v>
      </c>
    </row>
    <row r="1705" spans="1:46" ht="13">
      <c r="A1705" s="7" t="s">
        <v>3092</v>
      </c>
      <c r="B1705" s="78" t="str">
        <f t="shared" si="107"/>
        <v>Adam</v>
      </c>
      <c r="C1705" s="78" t="str">
        <f t="shared" si="108"/>
        <v>Eaton</v>
      </c>
      <c r="D1705" s="78" t="str">
        <f t="shared" si="109"/>
        <v>eatonad</v>
      </c>
      <c r="E1705" s="8">
        <v>37124</v>
      </c>
      <c r="F1705" s="9" t="s">
        <v>48</v>
      </c>
      <c r="G1705" s="9" t="s">
        <v>36</v>
      </c>
      <c r="H1705" s="26" t="s">
        <v>37</v>
      </c>
      <c r="I1705" s="9" t="s">
        <v>38</v>
      </c>
      <c r="J1705" s="26" t="s">
        <v>39</v>
      </c>
      <c r="K1705" s="9" t="s">
        <v>74</v>
      </c>
      <c r="L1705" s="9"/>
      <c r="M1705" s="9">
        <v>23</v>
      </c>
      <c r="N1705" s="11">
        <v>37500</v>
      </c>
      <c r="O1705" s="32">
        <f t="shared" si="110"/>
        <v>12</v>
      </c>
      <c r="P1705" s="9">
        <v>284566</v>
      </c>
      <c r="Q1705" s="9">
        <v>1029</v>
      </c>
      <c r="S1705" s="9">
        <v>170</v>
      </c>
      <c r="T1705" s="40">
        <v>927</v>
      </c>
      <c r="U1705" s="32">
        <v>0</v>
      </c>
      <c r="V1705">
        <f t="shared" si="0"/>
        <v>2001</v>
      </c>
      <c r="W1705">
        <f t="shared" si="1"/>
        <v>8</v>
      </c>
      <c r="X1705">
        <f t="shared" si="2"/>
        <v>21</v>
      </c>
      <c r="AJ1705" s="13"/>
      <c r="AK1705" s="14"/>
      <c r="AP1705" s="13"/>
      <c r="AQ1705" s="14"/>
      <c r="AT1705" t="e">
        <f>VLOOKUP(A1705,'Repeat TJ List'!A:A,1,FALSE)</f>
        <v>#N/A</v>
      </c>
    </row>
    <row r="1706" spans="1:46" ht="13">
      <c r="A1706" s="7" t="s">
        <v>3093</v>
      </c>
      <c r="B1706" s="78" t="str">
        <f t="shared" si="107"/>
        <v>Pat</v>
      </c>
      <c r="C1706" s="78" t="str">
        <f t="shared" si="108"/>
        <v>Hentgen</v>
      </c>
      <c r="D1706" s="78" t="str">
        <f t="shared" si="109"/>
        <v>hentgpa</v>
      </c>
      <c r="E1706" s="8">
        <v>37112</v>
      </c>
      <c r="F1706" s="9" t="s">
        <v>52</v>
      </c>
      <c r="G1706" s="9" t="s">
        <v>36</v>
      </c>
      <c r="H1706" s="26" t="s">
        <v>37</v>
      </c>
      <c r="I1706" s="9" t="s">
        <v>38</v>
      </c>
      <c r="J1706" s="26" t="s">
        <v>39</v>
      </c>
      <c r="K1706" s="9" t="s">
        <v>188</v>
      </c>
      <c r="L1706" s="9"/>
      <c r="M1706" s="9">
        <v>32</v>
      </c>
      <c r="N1706" s="11">
        <v>37507</v>
      </c>
      <c r="O1706" s="32">
        <f t="shared" si="110"/>
        <v>13</v>
      </c>
      <c r="P1706" s="9">
        <v>115797</v>
      </c>
      <c r="Q1706" s="9">
        <v>145</v>
      </c>
      <c r="R1706" s="7" t="s">
        <v>139</v>
      </c>
      <c r="S1706" s="9">
        <v>50</v>
      </c>
      <c r="T1706" s="40">
        <v>263</v>
      </c>
      <c r="U1706" s="32">
        <v>0</v>
      </c>
      <c r="V1706">
        <f t="shared" si="0"/>
        <v>2001</v>
      </c>
      <c r="W1706">
        <f t="shared" si="1"/>
        <v>8</v>
      </c>
      <c r="X1706">
        <f t="shared" si="2"/>
        <v>9</v>
      </c>
      <c r="AJ1706" s="13"/>
      <c r="AK1706" s="14"/>
      <c r="AP1706" s="13"/>
      <c r="AQ1706" s="14"/>
      <c r="AT1706" t="e">
        <f>VLOOKUP(A1706,'Repeat TJ List'!A:A,1,FALSE)</f>
        <v>#N/A</v>
      </c>
    </row>
    <row r="1707" spans="1:46" ht="13">
      <c r="A1707" s="7" t="s">
        <v>3094</v>
      </c>
      <c r="B1707" s="78" t="str">
        <f t="shared" si="107"/>
        <v>Kevin</v>
      </c>
      <c r="C1707" s="78" t="str">
        <f t="shared" si="108"/>
        <v>Walker</v>
      </c>
      <c r="D1707" s="78" t="str">
        <f t="shared" si="109"/>
        <v>walkeke</v>
      </c>
      <c r="E1707" s="8">
        <v>37104</v>
      </c>
      <c r="F1707" s="9" t="s">
        <v>48</v>
      </c>
      <c r="G1707" s="9" t="s">
        <v>36</v>
      </c>
      <c r="H1707" s="26" t="s">
        <v>37</v>
      </c>
      <c r="I1707" s="9" t="s">
        <v>53</v>
      </c>
      <c r="J1707" s="26" t="s">
        <v>39</v>
      </c>
      <c r="K1707" s="9" t="s">
        <v>40</v>
      </c>
      <c r="L1707" s="9"/>
      <c r="M1707" s="9">
        <v>24</v>
      </c>
      <c r="N1707" s="11">
        <v>37477</v>
      </c>
      <c r="O1707" s="32">
        <f t="shared" si="110"/>
        <v>12</v>
      </c>
      <c r="P1707" s="9">
        <v>276526</v>
      </c>
      <c r="Q1707" s="9">
        <v>1060</v>
      </c>
      <c r="R1707" s="7" t="s">
        <v>2078</v>
      </c>
      <c r="S1707" s="9">
        <v>36</v>
      </c>
      <c r="T1707" s="40">
        <v>23.333000000000006</v>
      </c>
      <c r="U1707" s="32">
        <v>0</v>
      </c>
      <c r="V1707">
        <f t="shared" si="0"/>
        <v>2001</v>
      </c>
      <c r="W1707">
        <f t="shared" si="1"/>
        <v>8</v>
      </c>
      <c r="X1707">
        <f t="shared" si="2"/>
        <v>1</v>
      </c>
      <c r="AJ1707" s="13"/>
      <c r="AK1707" s="14"/>
      <c r="AP1707" s="13"/>
      <c r="AQ1707" s="14"/>
      <c r="AT1707" t="e">
        <f>VLOOKUP(A1707,'Repeat TJ List'!A:A,1,FALSE)</f>
        <v>#N/A</v>
      </c>
    </row>
    <row r="1708" spans="1:46" ht="13">
      <c r="A1708" s="16" t="s">
        <v>3095</v>
      </c>
      <c r="B1708" s="78" t="str">
        <f t="shared" si="107"/>
        <v>Matt</v>
      </c>
      <c r="C1708" s="78" t="str">
        <f t="shared" si="108"/>
        <v>Holliday</v>
      </c>
      <c r="D1708" s="78" t="str">
        <f t="shared" si="109"/>
        <v>hollima</v>
      </c>
      <c r="E1708" s="29">
        <v>37096</v>
      </c>
      <c r="F1708" s="18" t="s">
        <v>44</v>
      </c>
      <c r="G1708" s="18" t="s">
        <v>91</v>
      </c>
      <c r="H1708" s="48" t="s">
        <v>131</v>
      </c>
      <c r="I1708" s="18" t="s">
        <v>38</v>
      </c>
      <c r="J1708" s="48" t="s">
        <v>39</v>
      </c>
      <c r="K1708" s="18" t="s">
        <v>122</v>
      </c>
      <c r="L1708" s="18"/>
      <c r="M1708" s="18">
        <v>21</v>
      </c>
      <c r="N1708" s="31">
        <v>37257</v>
      </c>
      <c r="O1708" s="32">
        <f t="shared" si="110"/>
        <v>5</v>
      </c>
      <c r="P1708" s="18">
        <v>407812</v>
      </c>
      <c r="Q1708" s="18">
        <v>1873</v>
      </c>
      <c r="R1708" s="16" t="s">
        <v>139</v>
      </c>
      <c r="S1708" s="18">
        <v>1878</v>
      </c>
      <c r="T1708" s="20">
        <v>7916</v>
      </c>
      <c r="U1708" s="18">
        <v>1</v>
      </c>
      <c r="V1708" s="21">
        <f t="shared" si="0"/>
        <v>2001</v>
      </c>
      <c r="W1708" s="21">
        <f t="shared" si="1"/>
        <v>7</v>
      </c>
      <c r="X1708">
        <f t="shared" si="2"/>
        <v>24</v>
      </c>
      <c r="Y1708" s="23"/>
      <c r="Z1708" s="23"/>
      <c r="AA1708" s="23"/>
      <c r="AB1708" s="23"/>
      <c r="AC1708" s="23"/>
      <c r="AD1708" s="23"/>
      <c r="AE1708" s="23"/>
      <c r="AF1708" s="23"/>
      <c r="AG1708" s="23"/>
      <c r="AH1708" s="23"/>
      <c r="AI1708" s="23"/>
      <c r="AJ1708" s="24"/>
      <c r="AK1708" s="25"/>
      <c r="AL1708" s="23"/>
      <c r="AM1708" s="23"/>
      <c r="AN1708" s="23"/>
      <c r="AO1708" s="23"/>
      <c r="AP1708" s="24"/>
      <c r="AQ1708" s="25"/>
      <c r="AR1708" s="23"/>
      <c r="AS1708" s="23"/>
      <c r="AT1708" t="e">
        <f>VLOOKUP(A1708,'Repeat TJ List'!A:A,1,FALSE)</f>
        <v>#N/A</v>
      </c>
    </row>
    <row r="1709" spans="1:46" ht="13">
      <c r="A1709" s="7" t="s">
        <v>3096</v>
      </c>
      <c r="B1709" s="78" t="str">
        <f t="shared" si="107"/>
        <v>Darren</v>
      </c>
      <c r="C1709" s="78" t="str">
        <f t="shared" si="108"/>
        <v>Dreifort</v>
      </c>
      <c r="D1709" s="78" t="str">
        <f t="shared" si="109"/>
        <v>dreifda</v>
      </c>
      <c r="E1709" s="8">
        <v>37081</v>
      </c>
      <c r="F1709" s="9" t="s">
        <v>306</v>
      </c>
      <c r="G1709" s="9" t="s">
        <v>36</v>
      </c>
      <c r="H1709" s="26" t="s">
        <v>37</v>
      </c>
      <c r="I1709" s="9" t="s">
        <v>38</v>
      </c>
      <c r="J1709" s="26" t="s">
        <v>39</v>
      </c>
      <c r="K1709" s="9" t="s">
        <v>88</v>
      </c>
      <c r="L1709" s="9" t="s">
        <v>208</v>
      </c>
      <c r="M1709" s="9">
        <v>29</v>
      </c>
      <c r="N1709" s="11">
        <v>37715</v>
      </c>
      <c r="O1709" s="32">
        <f t="shared" si="110"/>
        <v>21</v>
      </c>
      <c r="P1709" s="9">
        <v>113554</v>
      </c>
      <c r="Q1709" s="9">
        <v>647</v>
      </c>
      <c r="R1709" s="7" t="s">
        <v>2860</v>
      </c>
      <c r="S1709" s="9">
        <v>70</v>
      </c>
      <c r="T1709" s="40">
        <v>111</v>
      </c>
      <c r="U1709" s="32">
        <v>0</v>
      </c>
      <c r="V1709">
        <f t="shared" si="0"/>
        <v>2001</v>
      </c>
      <c r="W1709">
        <f t="shared" si="1"/>
        <v>7</v>
      </c>
      <c r="X1709">
        <f t="shared" si="2"/>
        <v>9</v>
      </c>
      <c r="AJ1709" s="13"/>
      <c r="AK1709" s="14"/>
      <c r="AP1709" s="13"/>
      <c r="AQ1709" s="14"/>
      <c r="AT1709" t="str">
        <f>VLOOKUP(A1709,'Repeat TJ List'!A:A,1,FALSE)</f>
        <v>Darren Dreifort</v>
      </c>
    </row>
    <row r="1710" spans="1:46" ht="13">
      <c r="A1710" s="7" t="s">
        <v>3097</v>
      </c>
      <c r="B1710" s="78" t="str">
        <f t="shared" si="107"/>
        <v>Matt</v>
      </c>
      <c r="C1710" s="78" t="str">
        <f t="shared" si="108"/>
        <v>Mantei</v>
      </c>
      <c r="D1710" s="78" t="str">
        <f t="shared" si="109"/>
        <v>mantema</v>
      </c>
      <c r="E1710" s="8">
        <v>37061</v>
      </c>
      <c r="F1710" s="9" t="s">
        <v>323</v>
      </c>
      <c r="G1710" s="9" t="s">
        <v>36</v>
      </c>
      <c r="H1710" s="26" t="s">
        <v>37</v>
      </c>
      <c r="I1710" s="9" t="s">
        <v>38</v>
      </c>
      <c r="J1710" s="26" t="s">
        <v>39</v>
      </c>
      <c r="K1710" s="9" t="s">
        <v>188</v>
      </c>
      <c r="L1710" s="9"/>
      <c r="M1710" s="9">
        <v>27</v>
      </c>
      <c r="N1710" s="11">
        <v>37435</v>
      </c>
      <c r="O1710" s="32">
        <f t="shared" si="110"/>
        <v>12</v>
      </c>
      <c r="P1710" s="9">
        <v>118256</v>
      </c>
      <c r="Q1710" s="9">
        <v>64</v>
      </c>
      <c r="S1710" s="9">
        <v>127</v>
      </c>
      <c r="T1710" s="12">
        <v>118.667</v>
      </c>
      <c r="U1710" s="32">
        <v>0</v>
      </c>
      <c r="V1710">
        <f t="shared" si="0"/>
        <v>2001</v>
      </c>
      <c r="W1710">
        <f t="shared" si="1"/>
        <v>6</v>
      </c>
      <c r="X1710">
        <f t="shared" si="2"/>
        <v>19</v>
      </c>
      <c r="AJ1710" s="13"/>
      <c r="AK1710" s="14"/>
      <c r="AP1710" s="13"/>
      <c r="AQ1710" s="14"/>
      <c r="AT1710" t="e">
        <f>VLOOKUP(A1710,'Repeat TJ List'!A:A,1,FALSE)</f>
        <v>#N/A</v>
      </c>
    </row>
    <row r="1711" spans="1:46" ht="13">
      <c r="A1711" s="7" t="s">
        <v>3098</v>
      </c>
      <c r="B1711" s="78" t="str">
        <f t="shared" si="107"/>
        <v>Kris</v>
      </c>
      <c r="C1711" s="78" t="str">
        <f t="shared" si="108"/>
        <v>Benson</v>
      </c>
      <c r="D1711" s="78" t="str">
        <f t="shared" si="109"/>
        <v>bensokr</v>
      </c>
      <c r="E1711" s="8">
        <v>37033</v>
      </c>
      <c r="F1711" s="9" t="s">
        <v>176</v>
      </c>
      <c r="G1711" s="9" t="s">
        <v>36</v>
      </c>
      <c r="H1711" s="26" t="s">
        <v>37</v>
      </c>
      <c r="I1711" s="9" t="s">
        <v>38</v>
      </c>
      <c r="J1711" s="26" t="s">
        <v>39</v>
      </c>
      <c r="K1711" s="9" t="s">
        <v>203</v>
      </c>
      <c r="L1711" s="9" t="s">
        <v>341</v>
      </c>
      <c r="M1711" s="9">
        <v>26</v>
      </c>
      <c r="N1711" s="11">
        <v>37389</v>
      </c>
      <c r="O1711" s="32">
        <f t="shared" si="110"/>
        <v>12</v>
      </c>
      <c r="P1711" s="9">
        <v>150249</v>
      </c>
      <c r="Q1711" s="9">
        <v>982</v>
      </c>
      <c r="R1711" s="7" t="s">
        <v>139</v>
      </c>
      <c r="S1711" s="9">
        <v>143</v>
      </c>
      <c r="T1711" s="40">
        <v>829.33300000000008</v>
      </c>
      <c r="U1711" s="32">
        <v>0</v>
      </c>
      <c r="V1711">
        <f t="shared" si="0"/>
        <v>2001</v>
      </c>
      <c r="W1711">
        <f t="shared" si="1"/>
        <v>5</v>
      </c>
      <c r="X1711">
        <f t="shared" si="2"/>
        <v>22</v>
      </c>
      <c r="AJ1711" s="13"/>
      <c r="AK1711" s="14"/>
      <c r="AP1711" s="13"/>
      <c r="AQ1711" s="14"/>
      <c r="AT1711" t="e">
        <f>VLOOKUP(A1711,'Repeat TJ List'!A:A,1,FALSE)</f>
        <v>#N/A</v>
      </c>
    </row>
    <row r="1712" spans="1:46" ht="13">
      <c r="A1712" s="7" t="s">
        <v>3059</v>
      </c>
      <c r="B1712" s="78" t="str">
        <f t="shared" si="107"/>
        <v>Dave</v>
      </c>
      <c r="C1712" s="78" t="str">
        <f t="shared" si="108"/>
        <v>Eiland</v>
      </c>
      <c r="D1712" s="78" t="str">
        <f t="shared" si="109"/>
        <v>eilanda</v>
      </c>
      <c r="E1712" s="8">
        <v>37012</v>
      </c>
      <c r="F1712" s="9" t="s">
        <v>257</v>
      </c>
      <c r="G1712" s="9" t="s">
        <v>36</v>
      </c>
      <c r="H1712" s="26" t="s">
        <v>37</v>
      </c>
      <c r="I1712" s="9" t="s">
        <v>38</v>
      </c>
      <c r="J1712" s="26" t="s">
        <v>39</v>
      </c>
      <c r="K1712" s="9" t="s">
        <v>58</v>
      </c>
      <c r="L1712" s="9" t="s">
        <v>3060</v>
      </c>
      <c r="M1712" s="9">
        <v>34</v>
      </c>
      <c r="N1712" s="26"/>
      <c r="O1712" s="32" t="str">
        <f t="shared" si="110"/>
        <v/>
      </c>
      <c r="P1712" s="9">
        <v>113782</v>
      </c>
      <c r="Q1712" s="9">
        <v>1003714</v>
      </c>
      <c r="R1712" s="7" t="s">
        <v>139</v>
      </c>
      <c r="S1712" s="9">
        <v>0</v>
      </c>
      <c r="T1712" s="40">
        <v>0</v>
      </c>
      <c r="U1712" s="32">
        <v>0</v>
      </c>
      <c r="V1712">
        <f t="shared" si="0"/>
        <v>2001</v>
      </c>
      <c r="W1712">
        <f t="shared" si="1"/>
        <v>5</v>
      </c>
      <c r="X1712">
        <f t="shared" si="2"/>
        <v>1</v>
      </c>
      <c r="AJ1712" s="13"/>
      <c r="AK1712" s="14"/>
      <c r="AP1712" s="13"/>
      <c r="AQ1712" s="14"/>
      <c r="AT1712" t="str">
        <f>VLOOKUP(A1712,'Repeat TJ List'!A:A,1,FALSE)</f>
        <v>Dave Eiland</v>
      </c>
    </row>
    <row r="1713" spans="1:46" ht="13">
      <c r="A1713" s="7" t="s">
        <v>3041</v>
      </c>
      <c r="B1713" s="78" t="str">
        <f t="shared" si="107"/>
        <v>Doug</v>
      </c>
      <c r="C1713" s="78" t="str">
        <f t="shared" si="108"/>
        <v>Brocail</v>
      </c>
      <c r="D1713" s="78" t="str">
        <f t="shared" si="109"/>
        <v>brocado</v>
      </c>
      <c r="E1713" s="8">
        <v>37008</v>
      </c>
      <c r="F1713" s="9" t="s">
        <v>87</v>
      </c>
      <c r="G1713" s="9" t="s">
        <v>36</v>
      </c>
      <c r="H1713" s="26" t="s">
        <v>37</v>
      </c>
      <c r="I1713" s="9" t="s">
        <v>38</v>
      </c>
      <c r="J1713" s="26" t="s">
        <v>39</v>
      </c>
      <c r="K1713" s="9" t="s">
        <v>54</v>
      </c>
      <c r="L1713" s="9" t="s">
        <v>1462</v>
      </c>
      <c r="M1713" s="9">
        <v>35</v>
      </c>
      <c r="N1713" s="11"/>
      <c r="O1713" s="32" t="str">
        <f t="shared" si="110"/>
        <v/>
      </c>
      <c r="P1713" s="9">
        <v>111492</v>
      </c>
      <c r="Q1713" s="9">
        <v>551</v>
      </c>
      <c r="R1713" s="7" t="s">
        <v>733</v>
      </c>
      <c r="S1713" s="9">
        <v>0</v>
      </c>
      <c r="T1713" s="40">
        <v>0</v>
      </c>
      <c r="U1713" s="32">
        <v>0</v>
      </c>
      <c r="V1713">
        <f t="shared" si="0"/>
        <v>2001</v>
      </c>
      <c r="W1713">
        <f t="shared" si="1"/>
        <v>4</v>
      </c>
      <c r="X1713">
        <f t="shared" si="2"/>
        <v>27</v>
      </c>
      <c r="AJ1713" s="13"/>
      <c r="AK1713" s="14"/>
      <c r="AP1713" s="13"/>
      <c r="AQ1713" s="14"/>
      <c r="AT1713" t="str">
        <f>VLOOKUP(A1713,'Repeat TJ List'!A:A,1,FALSE)</f>
        <v>Doug Brocail</v>
      </c>
    </row>
    <row r="1714" spans="1:46" ht="13">
      <c r="A1714" s="7" t="s">
        <v>3099</v>
      </c>
      <c r="B1714" s="78" t="str">
        <f t="shared" si="107"/>
        <v>Valerio</v>
      </c>
      <c r="C1714" s="78" t="str">
        <f t="shared" si="108"/>
        <v>De Los Santos</v>
      </c>
      <c r="D1714" s="78" t="str">
        <f t="shared" si="109"/>
        <v>de lova</v>
      </c>
      <c r="E1714" s="8">
        <v>36994</v>
      </c>
      <c r="F1714" s="9" t="s">
        <v>127</v>
      </c>
      <c r="G1714" s="9" t="s">
        <v>36</v>
      </c>
      <c r="H1714" s="9" t="s">
        <v>37</v>
      </c>
      <c r="I1714" s="9" t="s">
        <v>38</v>
      </c>
      <c r="J1714" s="9" t="s">
        <v>108</v>
      </c>
      <c r="K1714" s="9"/>
      <c r="L1714" s="9"/>
      <c r="M1714" s="9">
        <v>28</v>
      </c>
      <c r="N1714" s="11">
        <v>37395</v>
      </c>
      <c r="O1714" s="32">
        <f t="shared" si="110"/>
        <v>13</v>
      </c>
      <c r="P1714" s="9">
        <v>136304</v>
      </c>
      <c r="Q1714" s="9">
        <v>681</v>
      </c>
      <c r="R1714" s="7"/>
      <c r="S1714" s="9">
        <v>148</v>
      </c>
      <c r="T1714" s="12">
        <v>151.333</v>
      </c>
      <c r="U1714" s="32">
        <v>0</v>
      </c>
      <c r="V1714">
        <f t="shared" si="0"/>
        <v>2001</v>
      </c>
      <c r="W1714">
        <f t="shared" si="1"/>
        <v>4</v>
      </c>
      <c r="X1714">
        <f t="shared" si="2"/>
        <v>13</v>
      </c>
      <c r="AJ1714" s="13"/>
      <c r="AK1714" s="14"/>
      <c r="AP1714" s="13"/>
      <c r="AQ1714" s="14"/>
      <c r="AT1714" t="e">
        <f>VLOOKUP(A1714,'Repeat TJ List'!A:A,1,FALSE)</f>
        <v>#N/A</v>
      </c>
    </row>
    <row r="1715" spans="1:46" ht="13">
      <c r="A1715" s="7" t="s">
        <v>2920</v>
      </c>
      <c r="B1715" s="78" t="str">
        <f t="shared" si="107"/>
        <v>Scott</v>
      </c>
      <c r="C1715" s="78" t="str">
        <f t="shared" si="108"/>
        <v>Williamson</v>
      </c>
      <c r="D1715" s="78" t="str">
        <f t="shared" si="109"/>
        <v>willisc</v>
      </c>
      <c r="E1715" s="8">
        <v>36993</v>
      </c>
      <c r="F1715" s="9" t="s">
        <v>187</v>
      </c>
      <c r="G1715" s="9" t="s">
        <v>36</v>
      </c>
      <c r="H1715" s="26" t="s">
        <v>37</v>
      </c>
      <c r="I1715" s="9" t="s">
        <v>38</v>
      </c>
      <c r="J1715" s="26" t="s">
        <v>39</v>
      </c>
      <c r="K1715" s="9" t="s">
        <v>40</v>
      </c>
      <c r="L1715" s="9" t="s">
        <v>2921</v>
      </c>
      <c r="M1715" s="9">
        <v>25</v>
      </c>
      <c r="N1715" s="11">
        <v>37347</v>
      </c>
      <c r="O1715" s="32">
        <f t="shared" si="110"/>
        <v>12</v>
      </c>
      <c r="P1715" s="9">
        <v>150182</v>
      </c>
      <c r="Q1715" s="9">
        <v>361</v>
      </c>
      <c r="R1715" s="7" t="s">
        <v>139</v>
      </c>
      <c r="S1715" s="9">
        <v>157</v>
      </c>
      <c r="T1715" s="40">
        <v>165.33299999999997</v>
      </c>
      <c r="U1715" s="32">
        <v>0</v>
      </c>
      <c r="V1715">
        <f t="shared" si="0"/>
        <v>2001</v>
      </c>
      <c r="W1715">
        <f t="shared" si="1"/>
        <v>4</v>
      </c>
      <c r="X1715">
        <f t="shared" si="2"/>
        <v>12</v>
      </c>
      <c r="AJ1715" s="13"/>
      <c r="AK1715" s="14"/>
      <c r="AP1715" s="13"/>
      <c r="AQ1715" s="14"/>
      <c r="AT1715" t="str">
        <f>VLOOKUP(A1715,'Repeat TJ List'!A:A,1,FALSE)</f>
        <v>Scott Williamson</v>
      </c>
    </row>
    <row r="1716" spans="1:46" ht="13">
      <c r="A1716" s="7" t="s">
        <v>3100</v>
      </c>
      <c r="B1716" s="78" t="str">
        <f t="shared" si="107"/>
        <v>Rod</v>
      </c>
      <c r="C1716" s="78" t="str">
        <f t="shared" si="108"/>
        <v>Beck</v>
      </c>
      <c r="D1716" s="78" t="str">
        <f t="shared" si="109"/>
        <v>beckro</v>
      </c>
      <c r="E1716" s="8">
        <v>36892</v>
      </c>
      <c r="F1716" s="9" t="s">
        <v>67</v>
      </c>
      <c r="G1716" s="9" t="s">
        <v>36</v>
      </c>
      <c r="H1716" s="26" t="s">
        <v>37</v>
      </c>
      <c r="I1716" s="9" t="s">
        <v>38</v>
      </c>
      <c r="J1716" s="26" t="s">
        <v>39</v>
      </c>
      <c r="K1716" s="9" t="s">
        <v>45</v>
      </c>
      <c r="L1716" s="9"/>
      <c r="M1716" s="9">
        <v>32</v>
      </c>
      <c r="N1716" s="11">
        <v>37776</v>
      </c>
      <c r="O1716" s="32">
        <f t="shared" si="110"/>
        <v>29</v>
      </c>
      <c r="P1716" s="9">
        <v>110763</v>
      </c>
      <c r="Q1716" s="9">
        <v>1730</v>
      </c>
      <c r="R1716" s="7" t="s">
        <v>2078</v>
      </c>
      <c r="S1716" s="9">
        <v>62</v>
      </c>
      <c r="T1716" s="40">
        <v>59.333000000000006</v>
      </c>
      <c r="U1716" s="32">
        <v>0</v>
      </c>
      <c r="V1716">
        <f t="shared" si="0"/>
        <v>2001</v>
      </c>
      <c r="W1716">
        <f t="shared" si="1"/>
        <v>1</v>
      </c>
      <c r="X1716">
        <f t="shared" si="2"/>
        <v>1</v>
      </c>
      <c r="AJ1716" s="13"/>
      <c r="AK1716" s="14"/>
      <c r="AP1716" s="13"/>
      <c r="AQ1716" s="14"/>
      <c r="AT1716" t="e">
        <f>VLOOKUP(A1716,'Repeat TJ List'!A:A,1,FALSE)</f>
        <v>#N/A</v>
      </c>
    </row>
    <row r="1717" spans="1:46" ht="13">
      <c r="A1717" s="7" t="s">
        <v>3101</v>
      </c>
      <c r="B1717" s="78" t="str">
        <f t="shared" si="107"/>
        <v>Mike</v>
      </c>
      <c r="C1717" s="78" t="str">
        <f t="shared" si="108"/>
        <v>Benjamin</v>
      </c>
      <c r="D1717" s="78" t="str">
        <f t="shared" si="109"/>
        <v>benjami</v>
      </c>
      <c r="E1717" s="8">
        <v>36892</v>
      </c>
      <c r="F1717" s="9" t="s">
        <v>176</v>
      </c>
      <c r="G1717" s="9" t="s">
        <v>36</v>
      </c>
      <c r="H1717" s="9" t="s">
        <v>736</v>
      </c>
      <c r="I1717" s="9" t="s">
        <v>38</v>
      </c>
      <c r="J1717" s="9" t="s">
        <v>39</v>
      </c>
      <c r="K1717" s="9" t="s">
        <v>45</v>
      </c>
      <c r="L1717" s="9" t="s">
        <v>3102</v>
      </c>
      <c r="M1717" s="9">
        <v>35</v>
      </c>
      <c r="N1717" s="11">
        <v>37347</v>
      </c>
      <c r="O1717" s="32">
        <f t="shared" si="110"/>
        <v>15</v>
      </c>
      <c r="P1717" s="9">
        <v>110862</v>
      </c>
      <c r="Q1717" s="9">
        <v>981</v>
      </c>
      <c r="R1717" s="7" t="s">
        <v>2078</v>
      </c>
      <c r="S1717" s="9">
        <v>108</v>
      </c>
      <c r="T1717" s="12">
        <v>130</v>
      </c>
      <c r="U1717" s="32">
        <v>0</v>
      </c>
      <c r="V1717">
        <f t="shared" si="0"/>
        <v>2001</v>
      </c>
      <c r="W1717">
        <f t="shared" si="1"/>
        <v>1</v>
      </c>
      <c r="X1717">
        <f t="shared" si="2"/>
        <v>1</v>
      </c>
      <c r="AJ1717" s="13"/>
      <c r="AK1717" s="14"/>
      <c r="AP1717" s="13"/>
      <c r="AQ1717" s="14"/>
      <c r="AT1717" t="e">
        <f>VLOOKUP(A1717,'Repeat TJ List'!A:A,1,FALSE)</f>
        <v>#N/A</v>
      </c>
    </row>
    <row r="1718" spans="1:46" ht="13">
      <c r="A1718" s="7" t="s">
        <v>3103</v>
      </c>
      <c r="B1718" s="78" t="str">
        <f t="shared" si="107"/>
        <v>Garrett</v>
      </c>
      <c r="C1718" s="78" t="str">
        <f t="shared" si="108"/>
        <v>Stephenson</v>
      </c>
      <c r="D1718" s="78" t="str">
        <f t="shared" si="109"/>
        <v>stephga</v>
      </c>
      <c r="E1718" s="8">
        <v>36892</v>
      </c>
      <c r="F1718" s="9" t="s">
        <v>57</v>
      </c>
      <c r="G1718" s="9" t="s">
        <v>36</v>
      </c>
      <c r="H1718" s="26" t="s">
        <v>37</v>
      </c>
      <c r="I1718" s="9" t="s">
        <v>38</v>
      </c>
      <c r="J1718" s="26" t="s">
        <v>39</v>
      </c>
      <c r="K1718" s="9" t="s">
        <v>285</v>
      </c>
      <c r="L1718" s="9" t="s">
        <v>3104</v>
      </c>
      <c r="M1718" s="9">
        <v>29</v>
      </c>
      <c r="N1718" s="11">
        <v>37349</v>
      </c>
      <c r="O1718" s="32">
        <f t="shared" si="110"/>
        <v>15</v>
      </c>
      <c r="P1718" s="9">
        <v>122751</v>
      </c>
      <c r="Q1718" s="9">
        <v>1185</v>
      </c>
      <c r="S1718" s="9">
        <v>44</v>
      </c>
      <c r="T1718" s="40">
        <v>219.33299999999997</v>
      </c>
      <c r="U1718" s="32">
        <v>0</v>
      </c>
      <c r="V1718">
        <f t="shared" si="0"/>
        <v>2001</v>
      </c>
      <c r="W1718">
        <f t="shared" si="1"/>
        <v>1</v>
      </c>
      <c r="X1718">
        <f t="shared" si="2"/>
        <v>1</v>
      </c>
      <c r="AJ1718" s="13"/>
      <c r="AK1718" s="14"/>
      <c r="AP1718" s="13"/>
      <c r="AQ1718" s="14"/>
      <c r="AT1718" t="e">
        <f>VLOOKUP(A1718,'Repeat TJ List'!A:A,1,FALSE)</f>
        <v>#N/A</v>
      </c>
    </row>
    <row r="1719" spans="1:46" ht="13">
      <c r="A1719" s="7" t="s">
        <v>3105</v>
      </c>
      <c r="B1719" s="78" t="str">
        <f t="shared" si="107"/>
        <v>Scott</v>
      </c>
      <c r="C1719" s="78" t="str">
        <f t="shared" si="108"/>
        <v>Downs</v>
      </c>
      <c r="D1719" s="78" t="str">
        <f t="shared" si="109"/>
        <v>downssc</v>
      </c>
      <c r="E1719" s="8">
        <v>36892</v>
      </c>
      <c r="F1719" s="9" t="s">
        <v>317</v>
      </c>
      <c r="G1719" s="9" t="s">
        <v>36</v>
      </c>
      <c r="H1719" s="26" t="s">
        <v>37</v>
      </c>
      <c r="I1719" s="9" t="s">
        <v>53</v>
      </c>
      <c r="J1719" s="26" t="s">
        <v>39</v>
      </c>
      <c r="K1719" s="9" t="s">
        <v>337</v>
      </c>
      <c r="L1719" s="9" t="s">
        <v>337</v>
      </c>
      <c r="M1719" s="9">
        <v>25</v>
      </c>
      <c r="N1719" s="11">
        <v>37843</v>
      </c>
      <c r="O1719" s="32">
        <f t="shared" si="110"/>
        <v>31</v>
      </c>
      <c r="P1719" s="9">
        <v>275933</v>
      </c>
      <c r="Q1719" s="9">
        <v>773</v>
      </c>
      <c r="S1719" s="9">
        <v>600</v>
      </c>
      <c r="T1719" s="40">
        <v>654.33300000000008</v>
      </c>
      <c r="U1719" s="32">
        <v>0</v>
      </c>
      <c r="V1719">
        <f t="shared" si="0"/>
        <v>2001</v>
      </c>
      <c r="W1719">
        <f t="shared" si="1"/>
        <v>1</v>
      </c>
      <c r="X1719">
        <f t="shared" si="2"/>
        <v>1</v>
      </c>
      <c r="AJ1719" s="13"/>
      <c r="AK1719" s="14"/>
      <c r="AP1719" s="13"/>
      <c r="AQ1719" s="14"/>
      <c r="AT1719" t="e">
        <f>VLOOKUP(A1719,'Repeat TJ List'!A:A,1,FALSE)</f>
        <v>#N/A</v>
      </c>
    </row>
    <row r="1720" spans="1:46" ht="13">
      <c r="A1720" s="7" t="s">
        <v>3106</v>
      </c>
      <c r="B1720" s="78" t="str">
        <f t="shared" si="107"/>
        <v>Derrick</v>
      </c>
      <c r="C1720" s="78" t="str">
        <f t="shared" si="108"/>
        <v>Lewis</v>
      </c>
      <c r="D1720" s="78" t="str">
        <f t="shared" si="109"/>
        <v>lewisde</v>
      </c>
      <c r="E1720" s="8">
        <v>36892</v>
      </c>
      <c r="F1720" s="9" t="s">
        <v>340</v>
      </c>
      <c r="G1720" s="9" t="s">
        <v>95</v>
      </c>
      <c r="H1720" s="9" t="s">
        <v>37</v>
      </c>
      <c r="I1720" s="9" t="s">
        <v>38</v>
      </c>
      <c r="J1720" s="9" t="s">
        <v>39</v>
      </c>
      <c r="K1720" s="9" t="s">
        <v>49</v>
      </c>
      <c r="L1720" s="9" t="s">
        <v>3107</v>
      </c>
      <c r="M1720" s="9">
        <v>25</v>
      </c>
      <c r="N1720" s="11">
        <v>37257</v>
      </c>
      <c r="O1720" s="32">
        <f t="shared" si="110"/>
        <v>12</v>
      </c>
      <c r="P1720" s="9"/>
      <c r="Q1720" s="9"/>
      <c r="S1720" s="9">
        <v>0</v>
      </c>
      <c r="T1720" s="12">
        <v>0</v>
      </c>
      <c r="U1720" s="32">
        <v>0</v>
      </c>
      <c r="V1720">
        <f t="shared" si="0"/>
        <v>2001</v>
      </c>
      <c r="W1720">
        <f t="shared" si="1"/>
        <v>1</v>
      </c>
      <c r="X1720">
        <f t="shared" si="2"/>
        <v>1</v>
      </c>
      <c r="AJ1720" s="13"/>
      <c r="AK1720" s="14"/>
      <c r="AP1720" s="13"/>
      <c r="AQ1720" s="14"/>
      <c r="AT1720" t="e">
        <f>VLOOKUP(A1720,'Repeat TJ List'!A:A,1,FALSE)</f>
        <v>#N/A</v>
      </c>
    </row>
    <row r="1721" spans="1:46" ht="13">
      <c r="A1721" s="7" t="s">
        <v>3108</v>
      </c>
      <c r="B1721" s="78" t="str">
        <f t="shared" si="107"/>
        <v>Jose</v>
      </c>
      <c r="C1721" s="78" t="str">
        <f t="shared" si="108"/>
        <v>Capellan</v>
      </c>
      <c r="D1721" s="78" t="str">
        <f t="shared" si="109"/>
        <v>capeljo</v>
      </c>
      <c r="E1721" s="8">
        <v>36892</v>
      </c>
      <c r="F1721" s="9" t="s">
        <v>340</v>
      </c>
      <c r="G1721" s="9" t="s">
        <v>128</v>
      </c>
      <c r="H1721" s="26" t="s">
        <v>37</v>
      </c>
      <c r="I1721" s="9" t="s">
        <v>38</v>
      </c>
      <c r="J1721" s="32" t="s">
        <v>108</v>
      </c>
      <c r="K1721" s="26"/>
      <c r="L1721" s="26"/>
      <c r="M1721" s="9">
        <v>20</v>
      </c>
      <c r="N1721" s="11">
        <v>37622</v>
      </c>
      <c r="O1721" s="32">
        <f t="shared" si="110"/>
        <v>24</v>
      </c>
      <c r="P1721" s="9">
        <v>430642</v>
      </c>
      <c r="Q1721" s="9">
        <v>2236</v>
      </c>
      <c r="S1721" s="9">
        <v>99</v>
      </c>
      <c r="T1721" s="12">
        <v>123.333</v>
      </c>
      <c r="U1721" s="32">
        <v>0</v>
      </c>
      <c r="V1721">
        <f t="shared" si="0"/>
        <v>2001</v>
      </c>
      <c r="W1721">
        <f t="shared" si="1"/>
        <v>1</v>
      </c>
      <c r="X1721">
        <f t="shared" si="2"/>
        <v>1</v>
      </c>
      <c r="AJ1721" s="13"/>
      <c r="AK1721" s="14"/>
      <c r="AP1721" s="13"/>
      <c r="AQ1721" s="14"/>
      <c r="AT1721" t="e">
        <f>VLOOKUP(A1721,'Repeat TJ List'!A:A,1,FALSE)</f>
        <v>#N/A</v>
      </c>
    </row>
    <row r="1722" spans="1:46" ht="13">
      <c r="A1722" s="7" t="s">
        <v>3109</v>
      </c>
      <c r="B1722" s="78" t="str">
        <f t="shared" si="107"/>
        <v>Luke</v>
      </c>
      <c r="C1722" s="78" t="str">
        <f t="shared" si="108"/>
        <v>Scott</v>
      </c>
      <c r="D1722" s="78" t="str">
        <f t="shared" si="109"/>
        <v>scottlu</v>
      </c>
      <c r="E1722" s="8">
        <v>36892</v>
      </c>
      <c r="F1722" s="9" t="s">
        <v>234</v>
      </c>
      <c r="G1722" s="9" t="s">
        <v>63</v>
      </c>
      <c r="H1722" s="9" t="s">
        <v>131</v>
      </c>
      <c r="I1722" s="9" t="s">
        <v>38</v>
      </c>
      <c r="J1722" s="26" t="s">
        <v>39</v>
      </c>
      <c r="K1722" s="9" t="s">
        <v>58</v>
      </c>
      <c r="L1722" s="9" t="s">
        <v>3110</v>
      </c>
      <c r="M1722" s="9">
        <v>23</v>
      </c>
      <c r="N1722" s="11">
        <v>37257</v>
      </c>
      <c r="O1722" s="32">
        <f t="shared" si="110"/>
        <v>12</v>
      </c>
      <c r="P1722" s="9">
        <v>432928</v>
      </c>
      <c r="Q1722" s="9">
        <v>3469</v>
      </c>
      <c r="S1722" s="9">
        <v>889</v>
      </c>
      <c r="T1722" s="12">
        <v>3193</v>
      </c>
      <c r="U1722" s="32">
        <v>0</v>
      </c>
      <c r="V1722">
        <f t="shared" si="0"/>
        <v>2001</v>
      </c>
      <c r="W1722">
        <f t="shared" si="1"/>
        <v>1</v>
      </c>
      <c r="X1722">
        <f t="shared" si="2"/>
        <v>1</v>
      </c>
      <c r="AJ1722" s="13"/>
      <c r="AK1722" s="14"/>
      <c r="AP1722" s="13"/>
      <c r="AQ1722" s="14"/>
      <c r="AT1722" t="e">
        <f>VLOOKUP(A1722,'Repeat TJ List'!A:A,1,FALSE)</f>
        <v>#N/A</v>
      </c>
    </row>
    <row r="1723" spans="1:46" ht="13">
      <c r="A1723" s="7" t="s">
        <v>3111</v>
      </c>
      <c r="B1723" s="78" t="str">
        <f t="shared" si="107"/>
        <v>Chin-Hui</v>
      </c>
      <c r="C1723" s="78" t="str">
        <f t="shared" si="108"/>
        <v>Tsao</v>
      </c>
      <c r="D1723" s="78" t="str">
        <f t="shared" si="109"/>
        <v>tsaoch</v>
      </c>
      <c r="E1723" s="8">
        <v>36892</v>
      </c>
      <c r="F1723" s="9" t="s">
        <v>44</v>
      </c>
      <c r="G1723" s="9" t="s">
        <v>91</v>
      </c>
      <c r="H1723" s="26" t="s">
        <v>37</v>
      </c>
      <c r="I1723" s="9" t="s">
        <v>38</v>
      </c>
      <c r="J1723" s="32" t="s">
        <v>1310</v>
      </c>
      <c r="K1723" s="26"/>
      <c r="L1723" s="26"/>
      <c r="M1723" s="9">
        <v>20</v>
      </c>
      <c r="N1723" s="11">
        <v>37257</v>
      </c>
      <c r="O1723" s="32">
        <f t="shared" si="110"/>
        <v>12</v>
      </c>
      <c r="P1723" s="9">
        <v>425835</v>
      </c>
      <c r="Q1723" s="9">
        <v>1776</v>
      </c>
      <c r="S1723" s="9">
        <v>57</v>
      </c>
      <c r="T1723" s="12">
        <v>97</v>
      </c>
      <c r="U1723" s="9">
        <v>0</v>
      </c>
      <c r="V1723">
        <f t="shared" si="0"/>
        <v>2001</v>
      </c>
      <c r="W1723">
        <f t="shared" si="1"/>
        <v>1</v>
      </c>
      <c r="X1723">
        <f t="shared" si="2"/>
        <v>1</v>
      </c>
      <c r="AJ1723" s="13"/>
      <c r="AK1723" s="14"/>
      <c r="AP1723" s="13"/>
      <c r="AQ1723" s="14"/>
      <c r="AT1723" t="e">
        <f>VLOOKUP(A1723,'Repeat TJ List'!A:A,1,FALSE)</f>
        <v>#N/A</v>
      </c>
    </row>
    <row r="1724" spans="1:46" ht="13">
      <c r="A1724" s="7" t="s">
        <v>3112</v>
      </c>
      <c r="B1724" s="78" t="str">
        <f t="shared" si="107"/>
        <v>Steve</v>
      </c>
      <c r="C1724" s="78" t="str">
        <f t="shared" si="108"/>
        <v>Green</v>
      </c>
      <c r="D1724" s="78" t="str">
        <f t="shared" si="109"/>
        <v>greenst</v>
      </c>
      <c r="E1724" s="8">
        <v>36892</v>
      </c>
      <c r="F1724" s="9" t="s">
        <v>35</v>
      </c>
      <c r="G1724" s="9" t="s">
        <v>95</v>
      </c>
      <c r="H1724" s="26" t="s">
        <v>37</v>
      </c>
      <c r="I1724" s="9" t="s">
        <v>38</v>
      </c>
      <c r="J1724" s="32" t="s">
        <v>161</v>
      </c>
      <c r="K1724" s="26"/>
      <c r="L1724" s="26"/>
      <c r="M1724" s="9">
        <v>23</v>
      </c>
      <c r="N1724" s="11">
        <v>37622</v>
      </c>
      <c r="O1724" s="32">
        <f t="shared" si="110"/>
        <v>24</v>
      </c>
      <c r="P1724" s="9">
        <v>279561</v>
      </c>
      <c r="Q1724" s="9">
        <v>1005012</v>
      </c>
      <c r="S1724" s="9">
        <v>0</v>
      </c>
      <c r="T1724" s="12">
        <v>0</v>
      </c>
      <c r="U1724" s="32">
        <v>0</v>
      </c>
      <c r="V1724">
        <f t="shared" si="0"/>
        <v>2001</v>
      </c>
      <c r="W1724">
        <f t="shared" si="1"/>
        <v>1</v>
      </c>
      <c r="X1724">
        <f t="shared" si="2"/>
        <v>1</v>
      </c>
      <c r="AJ1724" s="13"/>
      <c r="AK1724" s="14"/>
      <c r="AP1724" s="13"/>
      <c r="AQ1724" s="14"/>
      <c r="AT1724" t="e">
        <f>VLOOKUP(A1724,'Repeat TJ List'!A:A,1,FALSE)</f>
        <v>#N/A</v>
      </c>
    </row>
    <row r="1725" spans="1:46" ht="13">
      <c r="A1725" s="7" t="s">
        <v>3113</v>
      </c>
      <c r="B1725" s="78" t="str">
        <f t="shared" si="107"/>
        <v>Nate</v>
      </c>
      <c r="C1725" s="78" t="str">
        <f t="shared" si="108"/>
        <v>Bland</v>
      </c>
      <c r="D1725" s="78" t="str">
        <f t="shared" si="109"/>
        <v>blandna</v>
      </c>
      <c r="E1725" s="8">
        <v>36892</v>
      </c>
      <c r="F1725" s="9" t="s">
        <v>306</v>
      </c>
      <c r="G1725" s="9" t="s">
        <v>84</v>
      </c>
      <c r="H1725" s="26" t="s">
        <v>37</v>
      </c>
      <c r="I1725" s="9" t="s">
        <v>53</v>
      </c>
      <c r="J1725" s="26" t="s">
        <v>39</v>
      </c>
      <c r="K1725" s="9" t="s">
        <v>49</v>
      </c>
      <c r="L1725" s="9"/>
      <c r="M1725" s="9">
        <v>26</v>
      </c>
      <c r="N1725" s="11">
        <v>37257</v>
      </c>
      <c r="O1725" s="32">
        <f t="shared" si="110"/>
        <v>12</v>
      </c>
      <c r="P1725" s="9">
        <v>429280</v>
      </c>
      <c r="Q1725" s="9">
        <v>1700</v>
      </c>
      <c r="S1725" s="50">
        <v>22</v>
      </c>
      <c r="T1725" s="51">
        <v>20.332999999999998</v>
      </c>
      <c r="U1725" s="32">
        <v>0</v>
      </c>
      <c r="V1725">
        <f t="shared" si="0"/>
        <v>2001</v>
      </c>
      <c r="W1725">
        <f t="shared" si="1"/>
        <v>1</v>
      </c>
      <c r="X1725">
        <f t="shared" si="2"/>
        <v>1</v>
      </c>
      <c r="AJ1725" s="13"/>
      <c r="AK1725" s="14"/>
      <c r="AP1725" s="13"/>
      <c r="AQ1725" s="14"/>
      <c r="AT1725" t="str">
        <f>VLOOKUP(A1725,'Repeat TJ List'!A:A,1,FALSE)</f>
        <v>Nate Bland</v>
      </c>
    </row>
    <row r="1726" spans="1:46" ht="13">
      <c r="A1726" s="7" t="s">
        <v>3114</v>
      </c>
      <c r="B1726" s="78" t="str">
        <f t="shared" si="107"/>
        <v>Ryan</v>
      </c>
      <c r="C1726" s="78" t="str">
        <f t="shared" si="108"/>
        <v>Poe</v>
      </c>
      <c r="D1726" s="78" t="str">
        <f t="shared" si="109"/>
        <v>poery</v>
      </c>
      <c r="E1726" s="8">
        <v>36892</v>
      </c>
      <c r="F1726" s="9" t="s">
        <v>127</v>
      </c>
      <c r="G1726" s="9" t="s">
        <v>84</v>
      </c>
      <c r="H1726" s="9" t="s">
        <v>37</v>
      </c>
      <c r="I1726" s="9" t="s">
        <v>38</v>
      </c>
      <c r="J1726" s="9" t="s">
        <v>39</v>
      </c>
      <c r="K1726" s="9" t="s">
        <v>45</v>
      </c>
      <c r="L1726" s="9"/>
      <c r="M1726" s="9">
        <v>23</v>
      </c>
      <c r="N1726" s="11"/>
      <c r="O1726" s="32" t="str">
        <f t="shared" si="110"/>
        <v/>
      </c>
      <c r="P1726" s="9">
        <v>441853</v>
      </c>
      <c r="Q1726" s="9"/>
      <c r="S1726" s="9">
        <v>0</v>
      </c>
      <c r="T1726" s="12">
        <v>0</v>
      </c>
      <c r="U1726" s="9">
        <v>0</v>
      </c>
      <c r="V1726">
        <f t="shared" si="0"/>
        <v>2001</v>
      </c>
      <c r="W1726">
        <f t="shared" si="1"/>
        <v>1</v>
      </c>
      <c r="X1726">
        <f t="shared" si="2"/>
        <v>1</v>
      </c>
      <c r="AJ1726" s="13"/>
      <c r="AK1726" s="14"/>
      <c r="AP1726" s="13"/>
      <c r="AQ1726" s="14"/>
      <c r="AT1726" t="e">
        <f>VLOOKUP(A1726,'Repeat TJ List'!A:A,1,FALSE)</f>
        <v>#N/A</v>
      </c>
    </row>
    <row r="1727" spans="1:46" ht="13">
      <c r="A1727" s="7" t="s">
        <v>3115</v>
      </c>
      <c r="B1727" s="78" t="str">
        <f t="shared" si="107"/>
        <v>Sean</v>
      </c>
      <c r="C1727" s="78" t="str">
        <f t="shared" si="108"/>
        <v>Henn</v>
      </c>
      <c r="D1727" s="78" t="str">
        <f t="shared" si="109"/>
        <v>hennse</v>
      </c>
      <c r="E1727" s="8">
        <v>36892</v>
      </c>
      <c r="F1727" s="9" t="s">
        <v>107</v>
      </c>
      <c r="G1727" s="9" t="s">
        <v>165</v>
      </c>
      <c r="H1727" s="26" t="s">
        <v>37</v>
      </c>
      <c r="I1727" s="9" t="s">
        <v>53</v>
      </c>
      <c r="J1727" s="26" t="s">
        <v>39</v>
      </c>
      <c r="K1727" s="9" t="s">
        <v>40</v>
      </c>
      <c r="L1727" s="9" t="s">
        <v>3116</v>
      </c>
      <c r="M1727" s="9">
        <v>20</v>
      </c>
      <c r="N1727" s="11">
        <v>37622</v>
      </c>
      <c r="O1727" s="32">
        <f t="shared" si="110"/>
        <v>24</v>
      </c>
      <c r="P1727" s="9">
        <v>430675</v>
      </c>
      <c r="Q1727" s="9">
        <v>2147</v>
      </c>
      <c r="S1727" s="9">
        <v>64</v>
      </c>
      <c r="T1727" s="12">
        <v>83.667000000000002</v>
      </c>
      <c r="U1727" s="32">
        <v>0</v>
      </c>
      <c r="V1727">
        <f t="shared" si="0"/>
        <v>2001</v>
      </c>
      <c r="W1727">
        <f t="shared" si="1"/>
        <v>1</v>
      </c>
      <c r="X1727">
        <f t="shared" si="2"/>
        <v>1</v>
      </c>
      <c r="AJ1727" s="13"/>
      <c r="AK1727" s="14"/>
      <c r="AP1727" s="13"/>
      <c r="AQ1727" s="14"/>
      <c r="AT1727" t="e">
        <f>VLOOKUP(A1727,'Repeat TJ List'!A:A,1,FALSE)</f>
        <v>#N/A</v>
      </c>
    </row>
    <row r="1728" spans="1:46" ht="13">
      <c r="A1728" s="7" t="s">
        <v>3117</v>
      </c>
      <c r="B1728" s="78" t="str">
        <f t="shared" si="107"/>
        <v>Francisco</v>
      </c>
      <c r="C1728" s="78" t="str">
        <f t="shared" si="108"/>
        <v>Cordova</v>
      </c>
      <c r="D1728" s="78" t="str">
        <f t="shared" si="109"/>
        <v>cordofr</v>
      </c>
      <c r="E1728" s="8">
        <v>36892</v>
      </c>
      <c r="F1728" s="9" t="s">
        <v>176</v>
      </c>
      <c r="G1728" s="9" t="s">
        <v>95</v>
      </c>
      <c r="H1728" s="9" t="s">
        <v>37</v>
      </c>
      <c r="I1728" s="9" t="s">
        <v>38</v>
      </c>
      <c r="J1728" s="9" t="s">
        <v>82</v>
      </c>
      <c r="K1728" s="9"/>
      <c r="L1728" s="9"/>
      <c r="M1728" s="9">
        <v>29</v>
      </c>
      <c r="N1728" s="11">
        <v>37257</v>
      </c>
      <c r="O1728" s="32">
        <f t="shared" si="110"/>
        <v>12</v>
      </c>
      <c r="P1728" s="9">
        <v>456492</v>
      </c>
      <c r="Q1728" s="9">
        <v>1002623</v>
      </c>
      <c r="R1728" s="7" t="s">
        <v>2078</v>
      </c>
      <c r="S1728" s="9">
        <v>0</v>
      </c>
      <c r="T1728" s="12">
        <v>0</v>
      </c>
      <c r="U1728" s="32">
        <v>0</v>
      </c>
      <c r="V1728">
        <f t="shared" si="0"/>
        <v>2001</v>
      </c>
      <c r="W1728">
        <f t="shared" si="1"/>
        <v>1</v>
      </c>
      <c r="X1728">
        <f t="shared" si="2"/>
        <v>1</v>
      </c>
      <c r="AJ1728" s="13"/>
      <c r="AK1728" s="14"/>
      <c r="AP1728" s="13"/>
      <c r="AQ1728" s="14"/>
      <c r="AT1728" t="e">
        <f>VLOOKUP(A1728,'Repeat TJ List'!A:A,1,FALSE)</f>
        <v>#N/A</v>
      </c>
    </row>
    <row r="1729" spans="1:46" ht="13">
      <c r="A1729" s="7" t="s">
        <v>2513</v>
      </c>
      <c r="B1729" s="78" t="str">
        <f t="shared" si="107"/>
        <v>Xavier</v>
      </c>
      <c r="C1729" s="78" t="str">
        <f t="shared" si="108"/>
        <v>Nady</v>
      </c>
      <c r="D1729" s="78" t="str">
        <f t="shared" si="109"/>
        <v>nadyxa</v>
      </c>
      <c r="E1729" s="8">
        <v>36892</v>
      </c>
      <c r="F1729" s="9" t="s">
        <v>48</v>
      </c>
      <c r="G1729" s="9" t="s">
        <v>91</v>
      </c>
      <c r="H1729" s="32" t="s">
        <v>888</v>
      </c>
      <c r="I1729" s="9" t="s">
        <v>38</v>
      </c>
      <c r="J1729" s="26" t="s">
        <v>39</v>
      </c>
      <c r="K1729" s="9" t="s">
        <v>45</v>
      </c>
      <c r="L1729" s="9" t="s">
        <v>809</v>
      </c>
      <c r="M1729" s="9">
        <v>22</v>
      </c>
      <c r="N1729" s="11">
        <v>37257</v>
      </c>
      <c r="O1729" s="32">
        <f t="shared" si="110"/>
        <v>12</v>
      </c>
      <c r="P1729" s="9">
        <v>294558</v>
      </c>
      <c r="Q1729" s="9">
        <v>1658</v>
      </c>
      <c r="R1729" s="7" t="s">
        <v>2078</v>
      </c>
      <c r="S1729" s="9">
        <v>678</v>
      </c>
      <c r="T1729" s="12">
        <v>2462</v>
      </c>
      <c r="U1729" s="32">
        <v>0</v>
      </c>
      <c r="V1729">
        <f t="shared" si="0"/>
        <v>2001</v>
      </c>
      <c r="W1729">
        <f t="shared" si="1"/>
        <v>1</v>
      </c>
      <c r="X1729">
        <f t="shared" si="2"/>
        <v>1</v>
      </c>
      <c r="AJ1729" s="13"/>
      <c r="AK1729" s="14"/>
      <c r="AP1729" s="13"/>
      <c r="AQ1729" s="14"/>
      <c r="AT1729" t="str">
        <f>VLOOKUP(A1729,'Repeat TJ List'!A:A,1,FALSE)</f>
        <v>Xavier Nady</v>
      </c>
    </row>
    <row r="1730" spans="1:46" ht="13">
      <c r="A1730" s="7" t="s">
        <v>3118</v>
      </c>
      <c r="B1730" s="78" t="str">
        <f t="shared" si="107"/>
        <v>Gerik</v>
      </c>
      <c r="C1730" s="78" t="str">
        <f t="shared" si="108"/>
        <v>Baxter</v>
      </c>
      <c r="D1730" s="78" t="str">
        <f t="shared" si="109"/>
        <v>baxtege</v>
      </c>
      <c r="E1730" s="8">
        <v>36892</v>
      </c>
      <c r="F1730" s="9" t="s">
        <v>48</v>
      </c>
      <c r="G1730" s="9" t="s">
        <v>115</v>
      </c>
      <c r="H1730" s="26" t="s">
        <v>37</v>
      </c>
      <c r="I1730" s="9" t="s">
        <v>38</v>
      </c>
      <c r="J1730" s="26" t="s">
        <v>39</v>
      </c>
      <c r="K1730" s="9" t="s">
        <v>74</v>
      </c>
      <c r="L1730" s="9"/>
      <c r="M1730" s="9">
        <v>21</v>
      </c>
      <c r="N1730" s="26"/>
      <c r="O1730" s="32" t="str">
        <f t="shared" si="110"/>
        <v/>
      </c>
      <c r="P1730" s="9">
        <v>457377</v>
      </c>
      <c r="Q1730" s="9"/>
      <c r="S1730" s="9">
        <v>0</v>
      </c>
      <c r="T1730" s="12">
        <v>0</v>
      </c>
      <c r="U1730" s="32">
        <v>0</v>
      </c>
      <c r="V1730">
        <f t="shared" si="0"/>
        <v>2001</v>
      </c>
      <c r="W1730">
        <f t="shared" si="1"/>
        <v>1</v>
      </c>
      <c r="X1730">
        <f t="shared" si="2"/>
        <v>1</v>
      </c>
      <c r="AJ1730" s="13"/>
      <c r="AK1730" s="14"/>
      <c r="AP1730" s="13"/>
      <c r="AQ1730" s="14"/>
      <c r="AT1730" t="e">
        <f>VLOOKUP(A1730,'Repeat TJ List'!A:A,1,FALSE)</f>
        <v>#N/A</v>
      </c>
    </row>
    <row r="1731" spans="1:46" ht="13">
      <c r="A1731" s="7" t="s">
        <v>3119</v>
      </c>
      <c r="B1731" s="78" t="str">
        <f t="shared" ref="B1731:B1794" si="111">LEFT(A1731,SEARCH(" ",A1731,1)-1)</f>
        <v>Chance</v>
      </c>
      <c r="C1731" s="78" t="str">
        <f t="shared" ref="C1731:C1794" si="112">MID(A1731,SEARCH(" ",A1731,1)+1,LEN(A1731))</f>
        <v>Caple</v>
      </c>
      <c r="D1731" s="78" t="str">
        <f t="shared" ref="D1731:D1794" si="113">LEFT(LOWER((C1731)),5)&amp;LEFT(LOWER(B1731),2)</f>
        <v>caplech</v>
      </c>
      <c r="E1731" s="8">
        <v>36892</v>
      </c>
      <c r="F1731" s="9" t="s">
        <v>57</v>
      </c>
      <c r="G1731" s="9" t="s">
        <v>91</v>
      </c>
      <c r="H1731" s="26" t="s">
        <v>37</v>
      </c>
      <c r="I1731" s="9" t="s">
        <v>38</v>
      </c>
      <c r="J1731" s="26" t="s">
        <v>39</v>
      </c>
      <c r="K1731" s="9" t="s">
        <v>40</v>
      </c>
      <c r="L1731" s="9" t="s">
        <v>201</v>
      </c>
      <c r="M1731" s="9">
        <v>22</v>
      </c>
      <c r="N1731" s="11">
        <v>37622</v>
      </c>
      <c r="O1731" s="32">
        <f t="shared" si="110"/>
        <v>24</v>
      </c>
      <c r="P1731" s="9">
        <v>407865</v>
      </c>
      <c r="Q1731" s="9"/>
      <c r="S1731" s="9">
        <v>0</v>
      </c>
      <c r="T1731" s="12">
        <v>0</v>
      </c>
      <c r="U1731" s="32">
        <v>0</v>
      </c>
      <c r="V1731">
        <f t="shared" si="0"/>
        <v>2001</v>
      </c>
      <c r="W1731">
        <f t="shared" si="1"/>
        <v>1</v>
      </c>
      <c r="X1731">
        <f t="shared" si="2"/>
        <v>1</v>
      </c>
      <c r="AJ1731" s="13"/>
      <c r="AK1731" s="14"/>
      <c r="AP1731" s="13"/>
      <c r="AQ1731" s="14"/>
      <c r="AT1731" t="e">
        <f>VLOOKUP(A1731,'Repeat TJ List'!A:A,1,FALSE)</f>
        <v>#N/A</v>
      </c>
    </row>
    <row r="1732" spans="1:46" ht="13">
      <c r="A1732" s="7" t="s">
        <v>3120</v>
      </c>
      <c r="B1732" s="78" t="str">
        <f t="shared" si="111"/>
        <v>Jason</v>
      </c>
      <c r="C1732" s="78" t="str">
        <f t="shared" si="112"/>
        <v>Frasor</v>
      </c>
      <c r="D1732" s="78" t="str">
        <f t="shared" si="113"/>
        <v>frasoja</v>
      </c>
      <c r="E1732" s="8">
        <v>36892</v>
      </c>
      <c r="F1732" s="9" t="s">
        <v>114</v>
      </c>
      <c r="G1732" s="9" t="s">
        <v>115</v>
      </c>
      <c r="H1732" s="26" t="s">
        <v>37</v>
      </c>
      <c r="I1732" s="9" t="s">
        <v>38</v>
      </c>
      <c r="J1732" s="26" t="s">
        <v>39</v>
      </c>
      <c r="K1732" s="9" t="s">
        <v>141</v>
      </c>
      <c r="L1732" s="9" t="s">
        <v>665</v>
      </c>
      <c r="M1732" s="9">
        <v>23</v>
      </c>
      <c r="N1732" s="11">
        <v>37257</v>
      </c>
      <c r="O1732" s="32">
        <f t="shared" si="110"/>
        <v>12</v>
      </c>
      <c r="P1732" s="9">
        <v>430630</v>
      </c>
      <c r="Q1732" s="9">
        <v>1906</v>
      </c>
      <c r="S1732" s="9">
        <v>679</v>
      </c>
      <c r="T1732" s="12">
        <v>646.66700000000003</v>
      </c>
      <c r="U1732" s="9">
        <v>0</v>
      </c>
      <c r="V1732">
        <f t="shared" si="0"/>
        <v>2001</v>
      </c>
      <c r="W1732">
        <f t="shared" si="1"/>
        <v>1</v>
      </c>
      <c r="X1732">
        <f t="shared" si="2"/>
        <v>1</v>
      </c>
      <c r="AJ1732" s="13"/>
      <c r="AK1732" s="14"/>
      <c r="AP1732" s="13"/>
      <c r="AQ1732" s="14"/>
      <c r="AT1732" t="str">
        <f>VLOOKUP(A1732,'Repeat TJ List'!A:A,1,FALSE)</f>
        <v>Jason Frasor</v>
      </c>
    </row>
    <row r="1733" spans="1:46" ht="13">
      <c r="A1733" s="7" t="s">
        <v>3121</v>
      </c>
      <c r="B1733" s="78" t="str">
        <f t="shared" si="111"/>
        <v>Bill</v>
      </c>
      <c r="C1733" s="78" t="str">
        <f t="shared" si="112"/>
        <v>Simas</v>
      </c>
      <c r="D1733" s="78" t="str">
        <f t="shared" si="113"/>
        <v>simasbi</v>
      </c>
      <c r="E1733" s="8">
        <v>36882</v>
      </c>
      <c r="F1733" s="9" t="s">
        <v>62</v>
      </c>
      <c r="G1733" s="9" t="s">
        <v>36</v>
      </c>
      <c r="H1733" s="26" t="s">
        <v>37</v>
      </c>
      <c r="I1733" s="9" t="s">
        <v>38</v>
      </c>
      <c r="J1733" s="26" t="s">
        <v>39</v>
      </c>
      <c r="K1733" s="9" t="s">
        <v>45</v>
      </c>
      <c r="L1733" s="9" t="s">
        <v>1296</v>
      </c>
      <c r="M1733" s="9">
        <v>28</v>
      </c>
      <c r="N1733" s="26"/>
      <c r="O1733" s="32" t="str">
        <f t="shared" si="110"/>
        <v/>
      </c>
      <c r="P1733" s="9">
        <v>122239</v>
      </c>
      <c r="Q1733" s="9">
        <v>1011977</v>
      </c>
      <c r="S1733" s="9">
        <v>0</v>
      </c>
      <c r="T1733" s="40">
        <v>0</v>
      </c>
      <c r="U1733" s="32">
        <v>0</v>
      </c>
      <c r="V1733">
        <f t="shared" si="0"/>
        <v>2000</v>
      </c>
      <c r="W1733">
        <f t="shared" si="1"/>
        <v>12</v>
      </c>
      <c r="X1733">
        <f t="shared" si="2"/>
        <v>22</v>
      </c>
      <c r="AJ1733" s="13"/>
      <c r="AK1733" s="14"/>
      <c r="AP1733" s="13"/>
      <c r="AQ1733" s="14"/>
      <c r="AT1733" t="e">
        <f>VLOOKUP(A1733,'Repeat TJ List'!A:A,1,FALSE)</f>
        <v>#N/A</v>
      </c>
    </row>
    <row r="1734" spans="1:46" ht="13">
      <c r="A1734" s="7" t="s">
        <v>3122</v>
      </c>
      <c r="B1734" s="78" t="str">
        <f t="shared" si="111"/>
        <v>Kyle</v>
      </c>
      <c r="C1734" s="78" t="str">
        <f t="shared" si="112"/>
        <v>Snyder</v>
      </c>
      <c r="D1734" s="78" t="str">
        <f t="shared" si="113"/>
        <v>snydeky</v>
      </c>
      <c r="E1734" s="8">
        <v>36776</v>
      </c>
      <c r="F1734" s="9" t="s">
        <v>329</v>
      </c>
      <c r="G1734" s="9" t="s">
        <v>91</v>
      </c>
      <c r="H1734" s="26" t="s">
        <v>37</v>
      </c>
      <c r="I1734" s="9" t="s">
        <v>38</v>
      </c>
      <c r="J1734" s="26" t="s">
        <v>39</v>
      </c>
      <c r="K1734" s="9" t="s">
        <v>58</v>
      </c>
      <c r="L1734" s="9" t="s">
        <v>152</v>
      </c>
      <c r="M1734" s="9">
        <v>22</v>
      </c>
      <c r="N1734" s="11">
        <v>37257</v>
      </c>
      <c r="O1734" s="32">
        <f t="shared" si="110"/>
        <v>16</v>
      </c>
      <c r="P1734" s="9">
        <v>216897</v>
      </c>
      <c r="Q1734" s="9">
        <v>1689</v>
      </c>
      <c r="S1734" s="9">
        <v>93</v>
      </c>
      <c r="T1734" s="12">
        <v>237.667</v>
      </c>
      <c r="U1734" s="32">
        <v>0</v>
      </c>
      <c r="V1734">
        <f t="shared" si="0"/>
        <v>2000</v>
      </c>
      <c r="W1734">
        <f t="shared" si="1"/>
        <v>9</v>
      </c>
      <c r="X1734">
        <f t="shared" si="2"/>
        <v>7</v>
      </c>
      <c r="AJ1734" s="13"/>
      <c r="AK1734" s="14"/>
      <c r="AP1734" s="13"/>
      <c r="AQ1734" s="14"/>
      <c r="AT1734" t="e">
        <f>VLOOKUP(A1734,'Repeat TJ List'!A:A,1,FALSE)</f>
        <v>#N/A</v>
      </c>
    </row>
    <row r="1735" spans="1:46" ht="13">
      <c r="A1735" s="7" t="s">
        <v>2869</v>
      </c>
      <c r="B1735" s="78" t="str">
        <f t="shared" si="111"/>
        <v>Matt</v>
      </c>
      <c r="C1735" s="78" t="str">
        <f t="shared" si="112"/>
        <v>Riley</v>
      </c>
      <c r="D1735" s="78" t="str">
        <f t="shared" si="113"/>
        <v>rileyma</v>
      </c>
      <c r="E1735" s="8">
        <v>36770</v>
      </c>
      <c r="F1735" s="9" t="s">
        <v>52</v>
      </c>
      <c r="G1735" s="9" t="s">
        <v>95</v>
      </c>
      <c r="H1735" s="26" t="s">
        <v>37</v>
      </c>
      <c r="I1735" s="9" t="s">
        <v>53</v>
      </c>
      <c r="J1735" s="26" t="s">
        <v>39</v>
      </c>
      <c r="K1735" s="9" t="s">
        <v>45</v>
      </c>
      <c r="L1735" s="9" t="s">
        <v>2506</v>
      </c>
      <c r="M1735" s="9">
        <v>20</v>
      </c>
      <c r="N1735" s="11">
        <v>37622</v>
      </c>
      <c r="O1735" s="32">
        <f t="shared" si="110"/>
        <v>28</v>
      </c>
      <c r="P1735" s="9">
        <v>235494</v>
      </c>
      <c r="Q1735" s="9">
        <v>164</v>
      </c>
      <c r="S1735" s="9">
        <v>23</v>
      </c>
      <c r="T1735" s="12">
        <v>86.667000000000002</v>
      </c>
      <c r="U1735" s="32">
        <v>0</v>
      </c>
      <c r="V1735">
        <f t="shared" si="0"/>
        <v>2000</v>
      </c>
      <c r="W1735">
        <f t="shared" si="1"/>
        <v>9</v>
      </c>
      <c r="X1735">
        <f t="shared" si="2"/>
        <v>1</v>
      </c>
      <c r="AJ1735" s="13"/>
      <c r="AK1735" s="14"/>
      <c r="AP1735" s="13"/>
      <c r="AQ1735" s="14"/>
      <c r="AT1735" t="str">
        <f>VLOOKUP(A1735,'Repeat TJ List'!A:A,1,FALSE)</f>
        <v>Matt Riley</v>
      </c>
    </row>
    <row r="1736" spans="1:46" ht="13">
      <c r="A1736" s="7" t="s">
        <v>3123</v>
      </c>
      <c r="B1736" s="78" t="str">
        <f t="shared" si="111"/>
        <v>Scott</v>
      </c>
      <c r="C1736" s="78" t="str">
        <f t="shared" si="112"/>
        <v>Erickson</v>
      </c>
      <c r="D1736" s="78" t="str">
        <f t="shared" si="113"/>
        <v>ericksc</v>
      </c>
      <c r="E1736" s="8">
        <v>36746</v>
      </c>
      <c r="F1736" s="9" t="s">
        <v>52</v>
      </c>
      <c r="G1736" s="9" t="s">
        <v>36</v>
      </c>
      <c r="H1736" s="26" t="s">
        <v>37</v>
      </c>
      <c r="I1736" s="9" t="s">
        <v>38</v>
      </c>
      <c r="J1736" s="26" t="s">
        <v>39</v>
      </c>
      <c r="K1736" s="9" t="s">
        <v>45</v>
      </c>
      <c r="L1736" s="9" t="s">
        <v>3124</v>
      </c>
      <c r="M1736" s="9">
        <v>32</v>
      </c>
      <c r="N1736" s="11">
        <v>37347</v>
      </c>
      <c r="O1736" s="32">
        <f t="shared" si="110"/>
        <v>20</v>
      </c>
      <c r="P1736" s="9">
        <v>113884</v>
      </c>
      <c r="Q1736" s="9">
        <v>137</v>
      </c>
      <c r="R1736" s="7" t="s">
        <v>2078</v>
      </c>
      <c r="S1736" s="9">
        <v>63</v>
      </c>
      <c r="T1736" s="40">
        <v>254.33299999999997</v>
      </c>
      <c r="U1736" s="32">
        <v>0</v>
      </c>
      <c r="V1736">
        <f t="shared" si="0"/>
        <v>2000</v>
      </c>
      <c r="W1736">
        <f t="shared" si="1"/>
        <v>8</v>
      </c>
      <c r="X1736">
        <f t="shared" si="2"/>
        <v>8</v>
      </c>
      <c r="AJ1736" s="13"/>
      <c r="AK1736" s="14"/>
      <c r="AP1736" s="13"/>
      <c r="AQ1736" s="14"/>
      <c r="AT1736" t="e">
        <f>VLOOKUP(A1736,'Repeat TJ List'!A:A,1,FALSE)</f>
        <v>#N/A</v>
      </c>
    </row>
    <row r="1737" spans="1:46" ht="13">
      <c r="A1737" s="7" t="s">
        <v>3125</v>
      </c>
      <c r="B1737" s="78" t="str">
        <f t="shared" si="111"/>
        <v>Tom</v>
      </c>
      <c r="C1737" s="78" t="str">
        <f t="shared" si="112"/>
        <v>Lampkin</v>
      </c>
      <c r="D1737" s="78" t="str">
        <f t="shared" si="113"/>
        <v>lampkto</v>
      </c>
      <c r="E1737" s="8">
        <v>36707</v>
      </c>
      <c r="F1737" s="9" t="s">
        <v>100</v>
      </c>
      <c r="G1737" s="9" t="s">
        <v>36</v>
      </c>
      <c r="H1737" s="9" t="s">
        <v>330</v>
      </c>
      <c r="I1737" s="9" t="s">
        <v>38</v>
      </c>
      <c r="J1737" s="9" t="s">
        <v>39</v>
      </c>
      <c r="K1737" s="9" t="s">
        <v>74</v>
      </c>
      <c r="L1737" s="9" t="s">
        <v>3126</v>
      </c>
      <c r="M1737" s="9">
        <v>36</v>
      </c>
      <c r="N1737" s="11">
        <v>36984</v>
      </c>
      <c r="O1737" s="32">
        <f t="shared" si="110"/>
        <v>9</v>
      </c>
      <c r="P1737" s="9">
        <v>117442</v>
      </c>
      <c r="Q1737" s="9">
        <v>1043</v>
      </c>
      <c r="S1737" s="9">
        <v>183</v>
      </c>
      <c r="T1737" s="12">
        <v>558</v>
      </c>
      <c r="U1737" s="32">
        <v>0</v>
      </c>
      <c r="V1737">
        <f t="shared" si="0"/>
        <v>2000</v>
      </c>
      <c r="W1737">
        <f t="shared" si="1"/>
        <v>6</v>
      </c>
      <c r="X1737">
        <f t="shared" si="2"/>
        <v>30</v>
      </c>
      <c r="AJ1737" s="13"/>
      <c r="AK1737" s="14"/>
      <c r="AP1737" s="13"/>
      <c r="AQ1737" s="14"/>
      <c r="AT1737" t="e">
        <f>VLOOKUP(A1737,'Repeat TJ List'!A:A,1,FALSE)</f>
        <v>#N/A</v>
      </c>
    </row>
    <row r="1738" spans="1:46" ht="13">
      <c r="A1738" s="7" t="s">
        <v>3127</v>
      </c>
      <c r="B1738" s="78" t="str">
        <f t="shared" si="111"/>
        <v>Danny</v>
      </c>
      <c r="C1738" s="78" t="str">
        <f t="shared" si="112"/>
        <v>Kolb</v>
      </c>
      <c r="D1738" s="78" t="str">
        <f t="shared" si="113"/>
        <v>kolbda</v>
      </c>
      <c r="E1738" s="8">
        <v>36690</v>
      </c>
      <c r="F1738" s="9" t="s">
        <v>211</v>
      </c>
      <c r="G1738" s="9" t="s">
        <v>36</v>
      </c>
      <c r="H1738" s="26" t="s">
        <v>37</v>
      </c>
      <c r="I1738" s="9" t="s">
        <v>38</v>
      </c>
      <c r="J1738" s="26" t="s">
        <v>39</v>
      </c>
      <c r="K1738" s="9" t="s">
        <v>141</v>
      </c>
      <c r="L1738" s="9" t="s">
        <v>3128</v>
      </c>
      <c r="M1738" s="9">
        <v>25</v>
      </c>
      <c r="N1738" s="11">
        <v>37122</v>
      </c>
      <c r="O1738" s="32">
        <f t="shared" si="110"/>
        <v>14</v>
      </c>
      <c r="P1738" s="9">
        <v>150285</v>
      </c>
      <c r="Q1738" s="9">
        <v>1257</v>
      </c>
      <c r="S1738" s="9">
        <v>273</v>
      </c>
      <c r="T1738" s="40">
        <v>255</v>
      </c>
      <c r="U1738" s="32">
        <v>0</v>
      </c>
      <c r="V1738">
        <f t="shared" si="0"/>
        <v>2000</v>
      </c>
      <c r="W1738">
        <f t="shared" si="1"/>
        <v>6</v>
      </c>
      <c r="X1738">
        <f t="shared" si="2"/>
        <v>13</v>
      </c>
      <c r="AJ1738" s="13"/>
      <c r="AK1738" s="14"/>
      <c r="AP1738" s="13"/>
      <c r="AQ1738" s="14"/>
      <c r="AT1738" t="e">
        <f>VLOOKUP(A1738,'Repeat TJ List'!A:A,1,FALSE)</f>
        <v>#N/A</v>
      </c>
    </row>
    <row r="1739" spans="1:46" ht="13">
      <c r="A1739" s="7" t="s">
        <v>3129</v>
      </c>
      <c r="B1739" s="78" t="str">
        <f t="shared" si="111"/>
        <v>Scott</v>
      </c>
      <c r="C1739" s="78" t="str">
        <f t="shared" si="112"/>
        <v>Radinsky</v>
      </c>
      <c r="D1739" s="78" t="str">
        <f t="shared" si="113"/>
        <v>radinsc</v>
      </c>
      <c r="E1739" s="8">
        <v>36687</v>
      </c>
      <c r="F1739" s="9" t="s">
        <v>57</v>
      </c>
      <c r="G1739" s="9" t="s">
        <v>36</v>
      </c>
      <c r="H1739" s="26" t="s">
        <v>37</v>
      </c>
      <c r="I1739" s="9" t="s">
        <v>53</v>
      </c>
      <c r="J1739" s="26" t="s">
        <v>39</v>
      </c>
      <c r="K1739" s="9" t="s">
        <v>45</v>
      </c>
      <c r="L1739" s="9"/>
      <c r="M1739" s="9">
        <v>32</v>
      </c>
      <c r="N1739" s="11">
        <v>37136</v>
      </c>
      <c r="O1739" s="32">
        <f t="shared" si="110"/>
        <v>15</v>
      </c>
      <c r="P1739" s="9">
        <v>120877</v>
      </c>
      <c r="Q1739" s="9">
        <v>1010641</v>
      </c>
      <c r="S1739" s="9">
        <v>2</v>
      </c>
      <c r="T1739" s="40">
        <v>2</v>
      </c>
      <c r="U1739" s="32">
        <v>0</v>
      </c>
      <c r="V1739">
        <f t="shared" si="0"/>
        <v>2000</v>
      </c>
      <c r="W1739">
        <f t="shared" si="1"/>
        <v>6</v>
      </c>
      <c r="X1739">
        <f t="shared" si="2"/>
        <v>10</v>
      </c>
      <c r="AJ1739" s="13"/>
      <c r="AK1739" s="14"/>
      <c r="AP1739" s="13"/>
      <c r="AQ1739" s="14"/>
      <c r="AT1739" t="e">
        <f>VLOOKUP(A1739,'Repeat TJ List'!A:A,1,FALSE)</f>
        <v>#N/A</v>
      </c>
    </row>
    <row r="1740" spans="1:46" ht="13">
      <c r="A1740" s="7" t="s">
        <v>3130</v>
      </c>
      <c r="B1740" s="78" t="str">
        <f t="shared" si="111"/>
        <v>J.M.</v>
      </c>
      <c r="C1740" s="78" t="str">
        <f t="shared" si="112"/>
        <v>Gold</v>
      </c>
      <c r="D1740" s="78" t="str">
        <f t="shared" si="113"/>
        <v>goldj.</v>
      </c>
      <c r="E1740" s="8">
        <v>36678</v>
      </c>
      <c r="F1740" s="9" t="s">
        <v>127</v>
      </c>
      <c r="G1740" s="9" t="s">
        <v>115</v>
      </c>
      <c r="H1740" s="26" t="s">
        <v>37</v>
      </c>
      <c r="I1740" s="9" t="s">
        <v>38</v>
      </c>
      <c r="J1740" s="26" t="s">
        <v>39</v>
      </c>
      <c r="K1740" s="9" t="s">
        <v>277</v>
      </c>
      <c r="L1740" s="9"/>
      <c r="M1740" s="9">
        <v>20</v>
      </c>
      <c r="N1740" s="11">
        <v>37257</v>
      </c>
      <c r="O1740" s="32">
        <f t="shared" si="110"/>
        <v>19</v>
      </c>
      <c r="P1740" s="9">
        <v>444062</v>
      </c>
      <c r="Q1740" s="9"/>
      <c r="S1740" s="9">
        <v>0</v>
      </c>
      <c r="T1740" s="12">
        <v>0</v>
      </c>
      <c r="U1740" s="32">
        <v>0</v>
      </c>
      <c r="V1740">
        <f t="shared" si="0"/>
        <v>2000</v>
      </c>
      <c r="W1740">
        <f t="shared" si="1"/>
        <v>6</v>
      </c>
      <c r="X1740">
        <f t="shared" si="2"/>
        <v>1</v>
      </c>
      <c r="AJ1740" s="13"/>
      <c r="AK1740" s="14"/>
      <c r="AP1740" s="13"/>
      <c r="AQ1740" s="14"/>
      <c r="AT1740" t="e">
        <f>VLOOKUP(A1740,'Repeat TJ List'!A:A,1,FALSE)</f>
        <v>#N/A</v>
      </c>
    </row>
    <row r="1741" spans="1:46" ht="13">
      <c r="A1741" s="7" t="s">
        <v>3131</v>
      </c>
      <c r="B1741" s="78" t="str">
        <f t="shared" si="111"/>
        <v>John</v>
      </c>
      <c r="C1741" s="78" t="str">
        <f t="shared" si="112"/>
        <v>Patterson</v>
      </c>
      <c r="D1741" s="78" t="str">
        <f t="shared" si="113"/>
        <v>pattejo</v>
      </c>
      <c r="E1741" s="8">
        <v>36647</v>
      </c>
      <c r="F1741" s="9" t="s">
        <v>323</v>
      </c>
      <c r="G1741" s="9" t="s">
        <v>95</v>
      </c>
      <c r="H1741" s="26" t="s">
        <v>37</v>
      </c>
      <c r="I1741" s="9" t="s">
        <v>53</v>
      </c>
      <c r="J1741" s="26" t="s">
        <v>39</v>
      </c>
      <c r="K1741" s="9" t="s">
        <v>40</v>
      </c>
      <c r="L1741" s="9"/>
      <c r="M1741" s="9">
        <v>22</v>
      </c>
      <c r="N1741" s="11">
        <v>36892</v>
      </c>
      <c r="O1741" s="32">
        <f t="shared" si="110"/>
        <v>8</v>
      </c>
      <c r="P1741" s="9">
        <v>279568</v>
      </c>
      <c r="Q1741" s="9">
        <v>71</v>
      </c>
      <c r="S1741" s="9">
        <v>88</v>
      </c>
      <c r="T1741" s="12">
        <v>454.33300000000003</v>
      </c>
      <c r="U1741" s="32">
        <v>0</v>
      </c>
      <c r="V1741">
        <f t="shared" si="0"/>
        <v>2000</v>
      </c>
      <c r="W1741">
        <f t="shared" si="1"/>
        <v>5</v>
      </c>
      <c r="X1741">
        <f t="shared" si="2"/>
        <v>1</v>
      </c>
      <c r="AJ1741" s="13"/>
      <c r="AK1741" s="14"/>
      <c r="AP1741" s="13"/>
      <c r="AQ1741" s="14"/>
      <c r="AT1741" t="e">
        <f>VLOOKUP(A1741,'Repeat TJ List'!A:A,1,FALSE)</f>
        <v>#N/A</v>
      </c>
    </row>
    <row r="1742" spans="1:46" ht="13">
      <c r="A1742" s="7" t="s">
        <v>3132</v>
      </c>
      <c r="B1742" s="78" t="str">
        <f t="shared" si="111"/>
        <v>Michael</v>
      </c>
      <c r="C1742" s="78" t="str">
        <f t="shared" si="112"/>
        <v>Tejera</v>
      </c>
      <c r="D1742" s="78" t="str">
        <f t="shared" si="113"/>
        <v>tejermi</v>
      </c>
      <c r="E1742" s="8">
        <v>36617</v>
      </c>
      <c r="F1742" s="9" t="s">
        <v>157</v>
      </c>
      <c r="G1742" s="9" t="s">
        <v>36</v>
      </c>
      <c r="H1742" s="26" t="s">
        <v>37</v>
      </c>
      <c r="I1742" s="9" t="s">
        <v>53</v>
      </c>
      <c r="J1742" s="9" t="s">
        <v>817</v>
      </c>
      <c r="K1742" s="9"/>
      <c r="L1742" s="9"/>
      <c r="M1742" s="9">
        <v>23</v>
      </c>
      <c r="N1742" s="11">
        <v>37349</v>
      </c>
      <c r="O1742" s="32">
        <f t="shared" si="110"/>
        <v>24</v>
      </c>
      <c r="P1742" s="9">
        <v>150373</v>
      </c>
      <c r="Q1742" s="9">
        <v>542</v>
      </c>
      <c r="S1742" s="9">
        <v>98</v>
      </c>
      <c r="T1742" s="40">
        <v>232</v>
      </c>
      <c r="U1742" s="32">
        <v>0</v>
      </c>
      <c r="V1742">
        <f t="shared" si="0"/>
        <v>2000</v>
      </c>
      <c r="W1742">
        <f t="shared" si="1"/>
        <v>4</v>
      </c>
      <c r="X1742">
        <f t="shared" si="2"/>
        <v>1</v>
      </c>
      <c r="AJ1742" s="13"/>
      <c r="AK1742" s="14"/>
      <c r="AP1742" s="13"/>
      <c r="AQ1742" s="14"/>
      <c r="AT1742" t="e">
        <f>VLOOKUP(A1742,'Repeat TJ List'!A:A,1,FALSE)</f>
        <v>#N/A</v>
      </c>
    </row>
    <row r="1743" spans="1:46" ht="13">
      <c r="A1743" s="7" t="s">
        <v>3133</v>
      </c>
      <c r="B1743" s="78" t="str">
        <f t="shared" si="111"/>
        <v>John</v>
      </c>
      <c r="C1743" s="78" t="str">
        <f t="shared" si="112"/>
        <v>Smoltz</v>
      </c>
      <c r="D1743" s="78" t="str">
        <f t="shared" si="113"/>
        <v>smoltjo</v>
      </c>
      <c r="E1743" s="8">
        <v>36608</v>
      </c>
      <c r="F1743" s="9" t="s">
        <v>340</v>
      </c>
      <c r="G1743" s="9" t="s">
        <v>36</v>
      </c>
      <c r="H1743" s="26" t="s">
        <v>37</v>
      </c>
      <c r="I1743" s="9" t="s">
        <v>38</v>
      </c>
      <c r="J1743" s="26" t="s">
        <v>39</v>
      </c>
      <c r="K1743" s="9" t="s">
        <v>188</v>
      </c>
      <c r="L1743" s="9"/>
      <c r="M1743" s="9">
        <v>33</v>
      </c>
      <c r="N1743" s="11">
        <v>37028</v>
      </c>
      <c r="O1743" s="32">
        <f t="shared" si="110"/>
        <v>14</v>
      </c>
      <c r="P1743" s="9">
        <v>122477</v>
      </c>
      <c r="Q1743" s="9">
        <v>115</v>
      </c>
      <c r="R1743" s="7" t="s">
        <v>139</v>
      </c>
      <c r="S1743" s="9">
        <v>367</v>
      </c>
      <c r="T1743" s="12">
        <v>1058.6669999999999</v>
      </c>
      <c r="U1743" s="32">
        <v>0</v>
      </c>
      <c r="V1743">
        <f t="shared" si="0"/>
        <v>2000</v>
      </c>
      <c r="W1743">
        <f t="shared" si="1"/>
        <v>3</v>
      </c>
      <c r="X1743">
        <f t="shared" si="2"/>
        <v>23</v>
      </c>
      <c r="AJ1743" s="13"/>
      <c r="AK1743" s="14"/>
      <c r="AP1743" s="13"/>
      <c r="AQ1743" s="14"/>
      <c r="AT1743" t="e">
        <f>VLOOKUP(A1743,'Repeat TJ List'!A:A,1,FALSE)</f>
        <v>#N/A</v>
      </c>
    </row>
    <row r="1744" spans="1:46" ht="13">
      <c r="A1744" s="7" t="s">
        <v>3134</v>
      </c>
      <c r="B1744" s="78" t="str">
        <f t="shared" si="111"/>
        <v>Andrew</v>
      </c>
      <c r="C1744" s="78" t="str">
        <f t="shared" si="112"/>
        <v>Good</v>
      </c>
      <c r="D1744" s="78" t="str">
        <f t="shared" si="113"/>
        <v>goodan</v>
      </c>
      <c r="E1744" s="8">
        <v>36600</v>
      </c>
      <c r="F1744" s="9" t="s">
        <v>323</v>
      </c>
      <c r="G1744" s="9" t="s">
        <v>115</v>
      </c>
      <c r="H1744" s="9" t="s">
        <v>37</v>
      </c>
      <c r="I1744" s="9" t="s">
        <v>38</v>
      </c>
      <c r="J1744" s="9" t="s">
        <v>39</v>
      </c>
      <c r="K1744" s="9" t="s">
        <v>45</v>
      </c>
      <c r="L1744" s="9"/>
      <c r="M1744" s="9">
        <v>20</v>
      </c>
      <c r="N1744" s="11">
        <v>36892</v>
      </c>
      <c r="O1744" s="32">
        <f t="shared" si="110"/>
        <v>10</v>
      </c>
      <c r="P1744" s="9">
        <v>425627</v>
      </c>
      <c r="Q1744" s="9">
        <v>1690</v>
      </c>
      <c r="R1744" s="7"/>
      <c r="S1744" s="9">
        <v>35</v>
      </c>
      <c r="T1744" s="12">
        <v>112</v>
      </c>
      <c r="U1744" s="32">
        <v>0</v>
      </c>
      <c r="V1744">
        <f t="shared" si="0"/>
        <v>2000</v>
      </c>
      <c r="W1744">
        <f t="shared" si="1"/>
        <v>3</v>
      </c>
      <c r="X1744">
        <f t="shared" si="2"/>
        <v>15</v>
      </c>
      <c r="AJ1744" s="13"/>
      <c r="AK1744" s="14"/>
      <c r="AP1744" s="13"/>
      <c r="AQ1744" s="14"/>
      <c r="AT1744" t="e">
        <f>VLOOKUP(A1744,'Repeat TJ List'!A:A,1,FALSE)</f>
        <v>#N/A</v>
      </c>
    </row>
    <row r="1745" spans="1:46" ht="13">
      <c r="A1745" s="7" t="s">
        <v>3135</v>
      </c>
      <c r="B1745" s="78" t="str">
        <f t="shared" si="111"/>
        <v>Randy</v>
      </c>
      <c r="C1745" s="78" t="str">
        <f t="shared" si="112"/>
        <v>Williams</v>
      </c>
      <c r="D1745" s="78" t="str">
        <f t="shared" si="113"/>
        <v>willira</v>
      </c>
      <c r="E1745" s="8">
        <v>36600</v>
      </c>
      <c r="F1745" s="9" t="s">
        <v>164</v>
      </c>
      <c r="G1745" s="9" t="s">
        <v>91</v>
      </c>
      <c r="H1745" s="26" t="s">
        <v>37</v>
      </c>
      <c r="I1745" s="9" t="s">
        <v>53</v>
      </c>
      <c r="J1745" s="9" t="s">
        <v>39</v>
      </c>
      <c r="K1745" s="9" t="s">
        <v>40</v>
      </c>
      <c r="L1745" s="9" t="s">
        <v>1462</v>
      </c>
      <c r="M1745" s="9">
        <v>24</v>
      </c>
      <c r="N1745" s="11">
        <v>37622</v>
      </c>
      <c r="O1745" s="32">
        <f t="shared" si="110"/>
        <v>34</v>
      </c>
      <c r="P1745" s="9">
        <v>430942</v>
      </c>
      <c r="Q1745" s="9">
        <v>2362</v>
      </c>
      <c r="S1745" s="9">
        <v>97</v>
      </c>
      <c r="T1745" s="12">
        <v>82</v>
      </c>
      <c r="U1745" s="32">
        <v>0</v>
      </c>
      <c r="V1745">
        <f t="shared" si="0"/>
        <v>2000</v>
      </c>
      <c r="W1745">
        <f t="shared" si="1"/>
        <v>3</v>
      </c>
      <c r="X1745">
        <f t="shared" si="2"/>
        <v>15</v>
      </c>
      <c r="AJ1745" s="13"/>
      <c r="AK1745" s="14"/>
      <c r="AP1745" s="13"/>
      <c r="AQ1745" s="14"/>
      <c r="AT1745" t="e">
        <f>VLOOKUP(A1745,'Repeat TJ List'!A:A,1,FALSE)</f>
        <v>#N/A</v>
      </c>
    </row>
    <row r="1746" spans="1:46" ht="13">
      <c r="A1746" s="7" t="s">
        <v>3136</v>
      </c>
      <c r="B1746" s="78" t="str">
        <f t="shared" si="111"/>
        <v>David</v>
      </c>
      <c r="C1746" s="78" t="str">
        <f t="shared" si="112"/>
        <v>Cortes</v>
      </c>
      <c r="D1746" s="78" t="str">
        <f t="shared" si="113"/>
        <v>corteda</v>
      </c>
      <c r="E1746" s="8">
        <v>36526</v>
      </c>
      <c r="F1746" s="9" t="s">
        <v>340</v>
      </c>
      <c r="G1746" s="9" t="s">
        <v>36</v>
      </c>
      <c r="H1746" s="26" t="s">
        <v>37</v>
      </c>
      <c r="I1746" s="9" t="s">
        <v>38</v>
      </c>
      <c r="J1746" s="9" t="s">
        <v>82</v>
      </c>
      <c r="K1746" s="9"/>
      <c r="L1746" s="9"/>
      <c r="M1746" s="9">
        <v>26</v>
      </c>
      <c r="N1746" s="11">
        <v>37847</v>
      </c>
      <c r="O1746" s="32">
        <f t="shared" si="110"/>
        <v>43</v>
      </c>
      <c r="P1746" s="9">
        <v>233694</v>
      </c>
      <c r="Q1746" s="9">
        <v>1798</v>
      </c>
      <c r="S1746" s="9">
        <v>82</v>
      </c>
      <c r="T1746" s="12">
        <v>85.332999999999998</v>
      </c>
      <c r="U1746" s="32">
        <v>0</v>
      </c>
      <c r="V1746">
        <f t="shared" si="0"/>
        <v>2000</v>
      </c>
      <c r="W1746">
        <f t="shared" si="1"/>
        <v>1</v>
      </c>
      <c r="X1746">
        <f t="shared" si="2"/>
        <v>1</v>
      </c>
      <c r="AJ1746" s="13"/>
      <c r="AK1746" s="14"/>
      <c r="AP1746" s="13"/>
      <c r="AQ1746" s="14"/>
      <c r="AT1746" t="e">
        <f>VLOOKUP(A1746,'Repeat TJ List'!A:A,1,FALSE)</f>
        <v>#N/A</v>
      </c>
    </row>
    <row r="1747" spans="1:46" ht="13">
      <c r="A1747" s="7" t="s">
        <v>3137</v>
      </c>
      <c r="B1747" s="78" t="str">
        <f t="shared" si="111"/>
        <v>Odalis</v>
      </c>
      <c r="C1747" s="78" t="str">
        <f t="shared" si="112"/>
        <v>Perez</v>
      </c>
      <c r="D1747" s="78" t="str">
        <f t="shared" si="113"/>
        <v>perezod</v>
      </c>
      <c r="E1747" s="8">
        <v>36526</v>
      </c>
      <c r="F1747" s="9" t="s">
        <v>340</v>
      </c>
      <c r="G1747" s="9" t="s">
        <v>36</v>
      </c>
      <c r="H1747" s="26" t="s">
        <v>37</v>
      </c>
      <c r="I1747" s="9" t="s">
        <v>53</v>
      </c>
      <c r="J1747" s="32" t="s">
        <v>108</v>
      </c>
      <c r="K1747" s="9"/>
      <c r="L1747" s="9"/>
      <c r="M1747" s="9">
        <v>22</v>
      </c>
      <c r="N1747" s="11">
        <v>36986</v>
      </c>
      <c r="O1747" s="32">
        <f t="shared" si="110"/>
        <v>15</v>
      </c>
      <c r="P1747" s="9">
        <v>136602</v>
      </c>
      <c r="Q1747" s="9">
        <v>668</v>
      </c>
      <c r="R1747" s="7" t="s">
        <v>139</v>
      </c>
      <c r="S1747" s="9">
        <v>224</v>
      </c>
      <c r="T1747" s="40">
        <v>1231.3329999999996</v>
      </c>
      <c r="U1747" s="32">
        <v>0</v>
      </c>
      <c r="V1747">
        <f t="shared" si="0"/>
        <v>2000</v>
      </c>
      <c r="W1747">
        <f t="shared" si="1"/>
        <v>1</v>
      </c>
      <c r="X1747">
        <f t="shared" si="2"/>
        <v>1</v>
      </c>
      <c r="AJ1747" s="13"/>
      <c r="AK1747" s="14"/>
      <c r="AP1747" s="13"/>
      <c r="AQ1747" s="14"/>
      <c r="AT1747" t="e">
        <f>VLOOKUP(A1747,'Repeat TJ List'!A:A,1,FALSE)</f>
        <v>#N/A</v>
      </c>
    </row>
    <row r="1748" spans="1:46" ht="13">
      <c r="A1748" s="7" t="s">
        <v>3138</v>
      </c>
      <c r="B1748" s="78" t="str">
        <f t="shared" si="111"/>
        <v>Juan</v>
      </c>
      <c r="C1748" s="78" t="str">
        <f t="shared" si="112"/>
        <v>Pena</v>
      </c>
      <c r="D1748" s="78" t="str">
        <f t="shared" si="113"/>
        <v>penaju</v>
      </c>
      <c r="E1748" s="8">
        <v>36526</v>
      </c>
      <c r="F1748" s="9" t="s">
        <v>67</v>
      </c>
      <c r="G1748" s="9" t="s">
        <v>36</v>
      </c>
      <c r="H1748" s="26" t="s">
        <v>37</v>
      </c>
      <c r="I1748" s="9" t="s">
        <v>38</v>
      </c>
      <c r="J1748" s="32" t="s">
        <v>108</v>
      </c>
      <c r="K1748" s="26"/>
      <c r="L1748" s="26"/>
      <c r="M1748" s="9">
        <v>23</v>
      </c>
      <c r="N1748" s="26"/>
      <c r="O1748" s="32" t="str">
        <f t="shared" si="110"/>
        <v/>
      </c>
      <c r="P1748" s="9">
        <v>150170</v>
      </c>
      <c r="Q1748" s="9" t="s">
        <v>3139</v>
      </c>
      <c r="R1748" s="7" t="s">
        <v>2078</v>
      </c>
      <c r="S1748" s="9">
        <v>0</v>
      </c>
      <c r="T1748" s="40">
        <v>0</v>
      </c>
      <c r="U1748" s="32">
        <v>0</v>
      </c>
      <c r="V1748">
        <f t="shared" si="0"/>
        <v>2000</v>
      </c>
      <c r="W1748">
        <f t="shared" si="1"/>
        <v>1</v>
      </c>
      <c r="X1748">
        <f t="shared" si="2"/>
        <v>1</v>
      </c>
      <c r="AJ1748" s="13"/>
      <c r="AK1748" s="14"/>
      <c r="AP1748" s="13"/>
      <c r="AQ1748" s="14"/>
      <c r="AT1748" t="e">
        <f>VLOOKUP(A1748,'Repeat TJ List'!A:A,1,FALSE)</f>
        <v>#N/A</v>
      </c>
    </row>
    <row r="1749" spans="1:46" ht="13">
      <c r="A1749" s="7" t="s">
        <v>3140</v>
      </c>
      <c r="B1749" s="78" t="str">
        <f t="shared" si="111"/>
        <v>Lance</v>
      </c>
      <c r="C1749" s="78" t="str">
        <f t="shared" si="112"/>
        <v>Carter</v>
      </c>
      <c r="D1749" s="78" t="str">
        <f t="shared" si="113"/>
        <v>cartela</v>
      </c>
      <c r="E1749" s="8">
        <v>36526</v>
      </c>
      <c r="F1749" s="9" t="s">
        <v>329</v>
      </c>
      <c r="G1749" s="9" t="s">
        <v>36</v>
      </c>
      <c r="H1749" s="26" t="s">
        <v>37</v>
      </c>
      <c r="I1749" s="9" t="s">
        <v>38</v>
      </c>
      <c r="J1749" s="26" t="s">
        <v>39</v>
      </c>
      <c r="K1749" s="9" t="s">
        <v>58</v>
      </c>
      <c r="L1749" s="9" t="s">
        <v>2993</v>
      </c>
      <c r="M1749" s="9">
        <v>25</v>
      </c>
      <c r="N1749" s="11">
        <v>37500</v>
      </c>
      <c r="O1749" s="32">
        <f t="shared" si="110"/>
        <v>32</v>
      </c>
      <c r="P1749" s="9">
        <v>238796</v>
      </c>
      <c r="Q1749" s="9">
        <v>1592</v>
      </c>
      <c r="S1749" s="9">
        <v>175</v>
      </c>
      <c r="T1749" s="12">
        <v>248.333</v>
      </c>
      <c r="U1749" s="32">
        <v>0</v>
      </c>
      <c r="V1749">
        <f t="shared" si="0"/>
        <v>2000</v>
      </c>
      <c r="W1749">
        <f t="shared" si="1"/>
        <v>1</v>
      </c>
      <c r="X1749">
        <f t="shared" si="2"/>
        <v>1</v>
      </c>
      <c r="AJ1749" s="13"/>
      <c r="AK1749" s="14"/>
      <c r="AP1749" s="13"/>
      <c r="AQ1749" s="14"/>
      <c r="AT1749" t="str">
        <f>VLOOKUP(A1749,'Repeat TJ List'!A:A,1,FALSE)</f>
        <v>Lance Carter</v>
      </c>
    </row>
    <row r="1750" spans="1:46" ht="13">
      <c r="A1750" s="7" t="s">
        <v>3141</v>
      </c>
      <c r="B1750" s="78" t="str">
        <f t="shared" si="111"/>
        <v>Orber</v>
      </c>
      <c r="C1750" s="78" t="str">
        <f t="shared" si="112"/>
        <v>Moreno</v>
      </c>
      <c r="D1750" s="78" t="str">
        <f t="shared" si="113"/>
        <v>morenor</v>
      </c>
      <c r="E1750" s="8">
        <v>36526</v>
      </c>
      <c r="F1750" s="9" t="s">
        <v>329</v>
      </c>
      <c r="G1750" s="9" t="s">
        <v>36</v>
      </c>
      <c r="H1750" s="26" t="s">
        <v>37</v>
      </c>
      <c r="I1750" s="9" t="s">
        <v>38</v>
      </c>
      <c r="J1750" s="32" t="s">
        <v>150</v>
      </c>
      <c r="K1750" s="26"/>
      <c r="L1750" s="26"/>
      <c r="M1750" s="9">
        <v>23</v>
      </c>
      <c r="N1750" s="11">
        <v>37867</v>
      </c>
      <c r="O1750" s="32">
        <f t="shared" si="110"/>
        <v>44</v>
      </c>
      <c r="P1750" s="9">
        <v>150205</v>
      </c>
      <c r="Q1750" s="9">
        <v>617</v>
      </c>
      <c r="S1750" s="9">
        <v>40</v>
      </c>
      <c r="T1750" s="12">
        <v>42.667000000000002</v>
      </c>
      <c r="U1750" s="32">
        <v>0</v>
      </c>
      <c r="V1750">
        <f t="shared" si="0"/>
        <v>2000</v>
      </c>
      <c r="W1750">
        <f t="shared" si="1"/>
        <v>1</v>
      </c>
      <c r="X1750">
        <f t="shared" si="2"/>
        <v>1</v>
      </c>
      <c r="AJ1750" s="13"/>
      <c r="AK1750" s="14"/>
      <c r="AP1750" s="13"/>
      <c r="AQ1750" s="14"/>
      <c r="AT1750" t="e">
        <f>VLOOKUP(A1750,'Repeat TJ List'!A:A,1,FALSE)</f>
        <v>#N/A</v>
      </c>
    </row>
    <row r="1751" spans="1:46" ht="13">
      <c r="A1751" s="7" t="s">
        <v>3142</v>
      </c>
      <c r="B1751" s="78" t="str">
        <f t="shared" si="111"/>
        <v>Rocky</v>
      </c>
      <c r="C1751" s="78" t="str">
        <f t="shared" si="112"/>
        <v>Coppinger</v>
      </c>
      <c r="D1751" s="78" t="str">
        <f t="shared" si="113"/>
        <v>coppiro</v>
      </c>
      <c r="E1751" s="8">
        <v>36526</v>
      </c>
      <c r="F1751" s="9" t="s">
        <v>127</v>
      </c>
      <c r="G1751" s="9" t="s">
        <v>36</v>
      </c>
      <c r="H1751" s="26" t="s">
        <v>37</v>
      </c>
      <c r="I1751" s="9" t="s">
        <v>38</v>
      </c>
      <c r="J1751" s="26" t="s">
        <v>39</v>
      </c>
      <c r="K1751" s="9" t="s">
        <v>40</v>
      </c>
      <c r="L1751" s="9" t="s">
        <v>1579</v>
      </c>
      <c r="M1751" s="9">
        <v>26</v>
      </c>
      <c r="N1751" s="11">
        <v>37124</v>
      </c>
      <c r="O1751" s="32">
        <f t="shared" si="110"/>
        <v>20</v>
      </c>
      <c r="P1751" s="9">
        <v>112662</v>
      </c>
      <c r="Q1751" s="9">
        <v>1002604</v>
      </c>
      <c r="R1751" s="7" t="s">
        <v>139</v>
      </c>
      <c r="S1751" s="9">
        <v>8</v>
      </c>
      <c r="T1751" s="12">
        <v>22.667000000000002</v>
      </c>
      <c r="U1751" s="32">
        <v>0</v>
      </c>
      <c r="V1751">
        <f t="shared" si="0"/>
        <v>2000</v>
      </c>
      <c r="W1751">
        <f t="shared" si="1"/>
        <v>1</v>
      </c>
      <c r="X1751">
        <f t="shared" si="2"/>
        <v>1</v>
      </c>
      <c r="AJ1751" s="13"/>
      <c r="AK1751" s="14"/>
      <c r="AP1751" s="13"/>
      <c r="AQ1751" s="14"/>
      <c r="AT1751" t="e">
        <f>VLOOKUP(A1751,'Repeat TJ List'!A:A,1,FALSE)</f>
        <v>#N/A</v>
      </c>
    </row>
    <row r="1752" spans="1:46" ht="13">
      <c r="A1752" s="7" t="s">
        <v>3143</v>
      </c>
      <c r="B1752" s="78" t="str">
        <f t="shared" si="111"/>
        <v>Sterling</v>
      </c>
      <c r="C1752" s="78" t="str">
        <f t="shared" si="112"/>
        <v>Hitchcock</v>
      </c>
      <c r="D1752" s="78" t="str">
        <f t="shared" si="113"/>
        <v>hitchst</v>
      </c>
      <c r="E1752" s="8">
        <v>36526</v>
      </c>
      <c r="F1752" s="9" t="s">
        <v>48</v>
      </c>
      <c r="G1752" s="9" t="s">
        <v>36</v>
      </c>
      <c r="H1752" s="26" t="s">
        <v>37</v>
      </c>
      <c r="I1752" s="9" t="s">
        <v>53</v>
      </c>
      <c r="J1752" s="26" t="s">
        <v>39</v>
      </c>
      <c r="K1752" s="9" t="s">
        <v>58</v>
      </c>
      <c r="L1752" s="9"/>
      <c r="M1752" s="9">
        <v>29</v>
      </c>
      <c r="N1752" s="11">
        <v>37076</v>
      </c>
      <c r="O1752" s="32">
        <f t="shared" si="110"/>
        <v>18</v>
      </c>
      <c r="P1752" s="9">
        <v>115982</v>
      </c>
      <c r="Q1752" s="9">
        <v>824</v>
      </c>
      <c r="R1752" s="7" t="s">
        <v>2078</v>
      </c>
      <c r="S1752" s="9">
        <v>72</v>
      </c>
      <c r="T1752" s="12">
        <v>218.667</v>
      </c>
      <c r="U1752" s="32">
        <v>0</v>
      </c>
      <c r="V1752">
        <f t="shared" si="0"/>
        <v>2000</v>
      </c>
      <c r="W1752">
        <f t="shared" si="1"/>
        <v>1</v>
      </c>
      <c r="X1752">
        <f t="shared" si="2"/>
        <v>1</v>
      </c>
      <c r="AJ1752" s="13"/>
      <c r="AK1752" s="14"/>
      <c r="AP1752" s="13"/>
      <c r="AQ1752" s="14"/>
      <c r="AT1752" t="e">
        <f>VLOOKUP(A1752,'Repeat TJ List'!A:A,1,FALSE)</f>
        <v>#N/A</v>
      </c>
    </row>
    <row r="1753" spans="1:46" ht="13">
      <c r="A1753" s="7" t="s">
        <v>3144</v>
      </c>
      <c r="B1753" s="78" t="str">
        <f t="shared" si="111"/>
        <v>Ken</v>
      </c>
      <c r="C1753" s="78" t="str">
        <f t="shared" si="112"/>
        <v>Cloude</v>
      </c>
      <c r="D1753" s="78" t="str">
        <f t="shared" si="113"/>
        <v>cloudke</v>
      </c>
      <c r="E1753" s="8">
        <v>36526</v>
      </c>
      <c r="F1753" s="9" t="s">
        <v>100</v>
      </c>
      <c r="G1753" s="9" t="s">
        <v>36</v>
      </c>
      <c r="H1753" s="26" t="s">
        <v>37</v>
      </c>
      <c r="I1753" s="9" t="s">
        <v>38</v>
      </c>
      <c r="J1753" s="26" t="s">
        <v>39</v>
      </c>
      <c r="K1753" s="9" t="s">
        <v>285</v>
      </c>
      <c r="L1753" s="9"/>
      <c r="M1753" s="9">
        <v>25</v>
      </c>
      <c r="N1753" s="26"/>
      <c r="O1753" s="32" t="str">
        <f t="shared" si="110"/>
        <v/>
      </c>
      <c r="P1753" s="9">
        <v>112415</v>
      </c>
      <c r="Q1753" s="9">
        <v>1002362</v>
      </c>
      <c r="R1753" s="7" t="s">
        <v>2078</v>
      </c>
      <c r="S1753" s="9">
        <v>0</v>
      </c>
      <c r="T1753" s="40">
        <v>0</v>
      </c>
      <c r="U1753" s="32">
        <v>0</v>
      </c>
      <c r="V1753">
        <f t="shared" si="0"/>
        <v>2000</v>
      </c>
      <c r="W1753">
        <f t="shared" si="1"/>
        <v>1</v>
      </c>
      <c r="X1753">
        <f t="shared" si="2"/>
        <v>1</v>
      </c>
      <c r="AJ1753" s="13"/>
      <c r="AK1753" s="14"/>
      <c r="AP1753" s="13"/>
      <c r="AQ1753" s="14"/>
      <c r="AT1753" t="e">
        <f>VLOOKUP(A1753,'Repeat TJ List'!A:A,1,FALSE)</f>
        <v>#N/A</v>
      </c>
    </row>
    <row r="1754" spans="1:46" ht="13">
      <c r="A1754" s="7" t="s">
        <v>3145</v>
      </c>
      <c r="B1754" s="78" t="str">
        <f t="shared" si="111"/>
        <v>Joe</v>
      </c>
      <c r="C1754" s="78" t="str">
        <f t="shared" si="112"/>
        <v>Roa</v>
      </c>
      <c r="D1754" s="78" t="str">
        <f t="shared" si="113"/>
        <v>roajo</v>
      </c>
      <c r="E1754" s="8">
        <v>36526</v>
      </c>
      <c r="F1754" s="9" t="s">
        <v>78</v>
      </c>
      <c r="G1754" s="9" t="s">
        <v>36</v>
      </c>
      <c r="H1754" s="26" t="s">
        <v>37</v>
      </c>
      <c r="I1754" s="9" t="s">
        <v>38</v>
      </c>
      <c r="J1754" s="26" t="s">
        <v>39</v>
      </c>
      <c r="K1754" s="9" t="s">
        <v>188</v>
      </c>
      <c r="L1754" s="9"/>
      <c r="M1754" s="9">
        <v>28</v>
      </c>
      <c r="N1754" s="11">
        <v>37448</v>
      </c>
      <c r="O1754" s="32">
        <f t="shared" si="110"/>
        <v>30</v>
      </c>
      <c r="P1754" s="9">
        <v>121258</v>
      </c>
      <c r="Q1754" s="9">
        <v>969</v>
      </c>
      <c r="S1754" s="9">
        <v>90</v>
      </c>
      <c r="T1754" s="12">
        <v>192.667</v>
      </c>
      <c r="U1754" s="32">
        <v>0</v>
      </c>
      <c r="V1754">
        <f t="shared" si="0"/>
        <v>2000</v>
      </c>
      <c r="W1754">
        <f t="shared" si="1"/>
        <v>1</v>
      </c>
      <c r="X1754">
        <f t="shared" si="2"/>
        <v>1</v>
      </c>
      <c r="AJ1754" s="13"/>
      <c r="AK1754" s="14"/>
      <c r="AP1754" s="13"/>
      <c r="AQ1754" s="14"/>
      <c r="AT1754" t="e">
        <f>VLOOKUP(A1754,'Repeat TJ List'!A:A,1,FALSE)</f>
        <v>#N/A</v>
      </c>
    </row>
    <row r="1755" spans="1:46" ht="13">
      <c r="A1755" s="7" t="s">
        <v>3146</v>
      </c>
      <c r="B1755" s="78" t="str">
        <f t="shared" si="111"/>
        <v>Andrew</v>
      </c>
      <c r="C1755" s="78" t="str">
        <f t="shared" si="112"/>
        <v>Brown</v>
      </c>
      <c r="D1755" s="78" t="str">
        <f t="shared" si="113"/>
        <v>brownan</v>
      </c>
      <c r="E1755" s="8">
        <v>36526</v>
      </c>
      <c r="F1755" s="9" t="s">
        <v>340</v>
      </c>
      <c r="G1755" s="9" t="s">
        <v>128</v>
      </c>
      <c r="H1755" s="26" t="s">
        <v>37</v>
      </c>
      <c r="I1755" s="9" t="s">
        <v>38</v>
      </c>
      <c r="J1755" s="26" t="s">
        <v>39</v>
      </c>
      <c r="K1755" s="9" t="s">
        <v>188</v>
      </c>
      <c r="L1755" s="9"/>
      <c r="M1755" s="9">
        <v>19</v>
      </c>
      <c r="N1755" s="11">
        <v>36892</v>
      </c>
      <c r="O1755" s="32">
        <f t="shared" ref="O1755:O1818" si="114">IF(N1755&gt;0,ROUND(((N1755-E1755)/365)*12,0),"")</f>
        <v>12</v>
      </c>
      <c r="P1755" s="9">
        <v>408046</v>
      </c>
      <c r="Q1755" s="9">
        <v>2115</v>
      </c>
      <c r="S1755" s="9">
        <v>73</v>
      </c>
      <c r="T1755" s="12">
        <v>86.667000000000002</v>
      </c>
      <c r="U1755" s="32">
        <v>0</v>
      </c>
      <c r="V1755">
        <f t="shared" si="0"/>
        <v>2000</v>
      </c>
      <c r="W1755">
        <f t="shared" si="1"/>
        <v>1</v>
      </c>
      <c r="X1755">
        <f t="shared" si="2"/>
        <v>1</v>
      </c>
      <c r="AJ1755" s="13"/>
      <c r="AK1755" s="14"/>
      <c r="AP1755" s="13"/>
      <c r="AQ1755" s="14"/>
      <c r="AT1755" t="e">
        <f>VLOOKUP(A1755,'Repeat TJ List'!A:A,1,FALSE)</f>
        <v>#N/A</v>
      </c>
    </row>
    <row r="1756" spans="1:46" ht="13">
      <c r="A1756" s="7" t="s">
        <v>3147</v>
      </c>
      <c r="B1756" s="78" t="str">
        <f t="shared" si="111"/>
        <v>Scott</v>
      </c>
      <c r="C1756" s="78" t="str">
        <f t="shared" si="112"/>
        <v>Sobkowiak</v>
      </c>
      <c r="D1756" s="78" t="str">
        <f t="shared" si="113"/>
        <v>sobkosc</v>
      </c>
      <c r="E1756" s="8">
        <v>36526</v>
      </c>
      <c r="F1756" s="9" t="s">
        <v>340</v>
      </c>
      <c r="G1756" s="9" t="s">
        <v>84</v>
      </c>
      <c r="H1756" s="9" t="s">
        <v>37</v>
      </c>
      <c r="I1756" s="9" t="s">
        <v>38</v>
      </c>
      <c r="J1756" s="9" t="s">
        <v>39</v>
      </c>
      <c r="K1756" s="9" t="s">
        <v>141</v>
      </c>
      <c r="L1756" s="9" t="s">
        <v>3148</v>
      </c>
      <c r="M1756" s="9">
        <v>22</v>
      </c>
      <c r="N1756" s="11">
        <v>36892</v>
      </c>
      <c r="O1756" s="32">
        <f t="shared" si="114"/>
        <v>12</v>
      </c>
      <c r="P1756" s="9">
        <v>279574</v>
      </c>
      <c r="Q1756" s="9">
        <v>1012257</v>
      </c>
      <c r="R1756" s="7"/>
      <c r="S1756" s="9">
        <v>1</v>
      </c>
      <c r="T1756" s="12">
        <v>1</v>
      </c>
      <c r="U1756" s="32">
        <v>0</v>
      </c>
      <c r="V1756">
        <f t="shared" si="0"/>
        <v>2000</v>
      </c>
      <c r="W1756">
        <f t="shared" si="1"/>
        <v>1</v>
      </c>
      <c r="X1756">
        <f t="shared" si="2"/>
        <v>1</v>
      </c>
      <c r="AJ1756" s="13"/>
      <c r="AK1756" s="14"/>
      <c r="AP1756" s="13"/>
      <c r="AQ1756" s="14"/>
      <c r="AT1756" t="e">
        <f>VLOOKUP(A1756,'Repeat TJ List'!A:A,1,FALSE)</f>
        <v>#N/A</v>
      </c>
    </row>
    <row r="1757" spans="1:46" ht="13">
      <c r="A1757" s="7" t="s">
        <v>3149</v>
      </c>
      <c r="B1757" s="78" t="str">
        <f t="shared" si="111"/>
        <v>Jason</v>
      </c>
      <c r="C1757" s="78" t="str">
        <f t="shared" si="112"/>
        <v>Stumm</v>
      </c>
      <c r="D1757" s="78" t="str">
        <f t="shared" si="113"/>
        <v>stummja</v>
      </c>
      <c r="E1757" s="8">
        <v>36526</v>
      </c>
      <c r="F1757" s="9" t="s">
        <v>62</v>
      </c>
      <c r="G1757" s="9" t="s">
        <v>115</v>
      </c>
      <c r="H1757" s="26" t="s">
        <v>37</v>
      </c>
      <c r="I1757" s="9" t="s">
        <v>38</v>
      </c>
      <c r="J1757" s="26" t="s">
        <v>39</v>
      </c>
      <c r="K1757" s="9" t="s">
        <v>74</v>
      </c>
      <c r="L1757" s="9"/>
      <c r="M1757" s="9">
        <v>19</v>
      </c>
      <c r="N1757" s="11">
        <v>37257</v>
      </c>
      <c r="O1757" s="32">
        <f t="shared" si="114"/>
        <v>24</v>
      </c>
      <c r="P1757" s="9">
        <v>455643</v>
      </c>
      <c r="Q1757" s="9"/>
      <c r="S1757" s="9">
        <v>0</v>
      </c>
      <c r="T1757" s="12">
        <v>0</v>
      </c>
      <c r="U1757" s="32">
        <v>0</v>
      </c>
      <c r="V1757">
        <f t="shared" si="0"/>
        <v>2000</v>
      </c>
      <c r="W1757">
        <f t="shared" si="1"/>
        <v>1</v>
      </c>
      <c r="X1757">
        <f t="shared" si="2"/>
        <v>1</v>
      </c>
      <c r="AJ1757" s="13"/>
      <c r="AK1757" s="14"/>
      <c r="AP1757" s="13"/>
      <c r="AQ1757" s="14"/>
      <c r="AT1757" t="e">
        <f>VLOOKUP(A1757,'Repeat TJ List'!A:A,1,FALSE)</f>
        <v>#N/A</v>
      </c>
    </row>
    <row r="1758" spans="1:46" ht="13">
      <c r="A1758" s="7" t="s">
        <v>3150</v>
      </c>
      <c r="B1758" s="78" t="str">
        <f t="shared" si="111"/>
        <v>Ryan</v>
      </c>
      <c r="C1758" s="78" t="str">
        <f t="shared" si="112"/>
        <v>Shealy</v>
      </c>
      <c r="D1758" s="78" t="str">
        <f t="shared" si="113"/>
        <v>shealry</v>
      </c>
      <c r="E1758" s="8">
        <v>36526</v>
      </c>
      <c r="F1758" s="9" t="s">
        <v>44</v>
      </c>
      <c r="G1758" s="9" t="s">
        <v>63</v>
      </c>
      <c r="H1758" s="9" t="s">
        <v>888</v>
      </c>
      <c r="I1758" s="9" t="s">
        <v>38</v>
      </c>
      <c r="J1758" s="26" t="s">
        <v>39</v>
      </c>
      <c r="K1758" s="9" t="s">
        <v>58</v>
      </c>
      <c r="L1758" s="9" t="s">
        <v>58</v>
      </c>
      <c r="M1758" s="9">
        <v>20</v>
      </c>
      <c r="N1758" s="11">
        <v>37257</v>
      </c>
      <c r="O1758" s="32">
        <f t="shared" si="114"/>
        <v>24</v>
      </c>
      <c r="P1758" s="9">
        <v>434626</v>
      </c>
      <c r="Q1758" s="9">
        <v>4443</v>
      </c>
      <c r="S1758" s="9">
        <v>169</v>
      </c>
      <c r="T1758" s="12">
        <v>598</v>
      </c>
      <c r="U1758" s="32">
        <v>0</v>
      </c>
      <c r="V1758">
        <f t="shared" si="0"/>
        <v>2000</v>
      </c>
      <c r="W1758">
        <f t="shared" si="1"/>
        <v>1</v>
      </c>
      <c r="X1758">
        <f t="shared" si="2"/>
        <v>1</v>
      </c>
      <c r="AJ1758" s="13"/>
      <c r="AK1758" s="14"/>
      <c r="AP1758" s="13"/>
      <c r="AQ1758" s="14"/>
      <c r="AT1758" t="e">
        <f>VLOOKUP(A1758,'Repeat TJ List'!A:A,1,FALSE)</f>
        <v>#N/A</v>
      </c>
    </row>
    <row r="1759" spans="1:46" ht="13">
      <c r="A1759" s="7" t="s">
        <v>3027</v>
      </c>
      <c r="B1759" s="78" t="str">
        <f t="shared" si="111"/>
        <v>Hung-Chih</v>
      </c>
      <c r="C1759" s="78" t="str">
        <f t="shared" si="112"/>
        <v>Kuo</v>
      </c>
      <c r="D1759" s="78" t="str">
        <f t="shared" si="113"/>
        <v>kuohu</v>
      </c>
      <c r="E1759" s="8">
        <v>36526</v>
      </c>
      <c r="F1759" s="9" t="s">
        <v>306</v>
      </c>
      <c r="G1759" s="9" t="s">
        <v>91</v>
      </c>
      <c r="H1759" s="26" t="s">
        <v>37</v>
      </c>
      <c r="I1759" s="9" t="s">
        <v>53</v>
      </c>
      <c r="J1759" s="32" t="s">
        <v>1310</v>
      </c>
      <c r="K1759" s="26"/>
      <c r="L1759" s="26"/>
      <c r="M1759" s="9">
        <v>18</v>
      </c>
      <c r="N1759" s="11">
        <v>37257</v>
      </c>
      <c r="O1759" s="32">
        <f t="shared" si="114"/>
        <v>24</v>
      </c>
      <c r="P1759" s="9">
        <v>425539</v>
      </c>
      <c r="Q1759" s="9">
        <v>7016</v>
      </c>
      <c r="S1759" s="9">
        <v>218</v>
      </c>
      <c r="T1759" s="12">
        <v>292.33300000000003</v>
      </c>
      <c r="U1759" s="32">
        <v>0</v>
      </c>
      <c r="V1759">
        <f t="shared" si="0"/>
        <v>2000</v>
      </c>
      <c r="W1759">
        <f t="shared" si="1"/>
        <v>1</v>
      </c>
      <c r="X1759">
        <f t="shared" si="2"/>
        <v>1</v>
      </c>
      <c r="AJ1759" s="13"/>
      <c r="AK1759" s="14"/>
      <c r="AP1759" s="13"/>
      <c r="AQ1759" s="14"/>
      <c r="AT1759" t="str">
        <f>VLOOKUP(A1759,'Repeat TJ List'!A:A,1,FALSE)</f>
        <v>Hung-Chih Kuo</v>
      </c>
    </row>
    <row r="1760" spans="1:46" ht="13">
      <c r="A1760" s="7" t="s">
        <v>3151</v>
      </c>
      <c r="B1760" s="78" t="str">
        <f t="shared" si="111"/>
        <v>Jae</v>
      </c>
      <c r="C1760" s="78" t="str">
        <f t="shared" si="112"/>
        <v>Seo</v>
      </c>
      <c r="D1760" s="78" t="str">
        <f t="shared" si="113"/>
        <v>seoja</v>
      </c>
      <c r="E1760" s="8">
        <v>36526</v>
      </c>
      <c r="F1760" s="9" t="s">
        <v>70</v>
      </c>
      <c r="G1760" s="9" t="s">
        <v>91</v>
      </c>
      <c r="H1760" s="26" t="s">
        <v>37</v>
      </c>
      <c r="I1760" s="9" t="s">
        <v>38</v>
      </c>
      <c r="J1760" s="32" t="s">
        <v>964</v>
      </c>
      <c r="K1760" s="26"/>
      <c r="L1760" s="26"/>
      <c r="M1760" s="9">
        <v>23</v>
      </c>
      <c r="N1760" s="11">
        <v>36892</v>
      </c>
      <c r="O1760" s="32">
        <f t="shared" si="114"/>
        <v>12</v>
      </c>
      <c r="P1760" s="9">
        <v>150242</v>
      </c>
      <c r="Q1760" s="9">
        <v>895</v>
      </c>
      <c r="S1760" s="9">
        <v>118</v>
      </c>
      <c r="T1760" s="12">
        <v>606.33299999999997</v>
      </c>
      <c r="U1760" s="32">
        <v>0</v>
      </c>
      <c r="V1760">
        <f t="shared" si="0"/>
        <v>2000</v>
      </c>
      <c r="W1760">
        <f t="shared" si="1"/>
        <v>1</v>
      </c>
      <c r="X1760">
        <f t="shared" si="2"/>
        <v>1</v>
      </c>
      <c r="AJ1760" s="13"/>
      <c r="AK1760" s="14"/>
      <c r="AP1760" s="13"/>
      <c r="AQ1760" s="14"/>
      <c r="AT1760" t="e">
        <f>VLOOKUP(A1760,'Repeat TJ List'!A:A,1,FALSE)</f>
        <v>#N/A</v>
      </c>
    </row>
    <row r="1761" spans="1:46" ht="13">
      <c r="A1761" s="7" t="s">
        <v>3152</v>
      </c>
      <c r="B1761" s="78" t="str">
        <f t="shared" si="111"/>
        <v>Brian</v>
      </c>
      <c r="C1761" s="78" t="str">
        <f t="shared" si="112"/>
        <v>Stitt</v>
      </c>
      <c r="D1761" s="78" t="str">
        <f t="shared" si="113"/>
        <v>stittbr</v>
      </c>
      <c r="E1761" s="8">
        <v>36526</v>
      </c>
      <c r="F1761" s="9" t="s">
        <v>100</v>
      </c>
      <c r="G1761" s="9" t="s">
        <v>158</v>
      </c>
      <c r="H1761" s="9" t="s">
        <v>37</v>
      </c>
      <c r="I1761" s="9" t="s">
        <v>38</v>
      </c>
      <c r="J1761" s="9" t="s">
        <v>39</v>
      </c>
      <c r="K1761" s="9" t="s">
        <v>58</v>
      </c>
      <c r="L1761" s="9" t="s">
        <v>1636</v>
      </c>
      <c r="M1761" s="9">
        <v>17</v>
      </c>
      <c r="N1761" s="11">
        <v>37257</v>
      </c>
      <c r="O1761" s="32">
        <f t="shared" si="114"/>
        <v>24</v>
      </c>
      <c r="P1761" s="9">
        <v>459332</v>
      </c>
      <c r="Q1761" s="9" t="s">
        <v>3153</v>
      </c>
      <c r="R1761" s="7" t="s">
        <v>2952</v>
      </c>
      <c r="S1761" s="9">
        <v>0</v>
      </c>
      <c r="T1761" s="12">
        <v>0</v>
      </c>
      <c r="U1761" s="32">
        <v>0</v>
      </c>
      <c r="V1761">
        <f t="shared" si="0"/>
        <v>2000</v>
      </c>
      <c r="W1761">
        <f t="shared" si="1"/>
        <v>1</v>
      </c>
      <c r="X1761">
        <f t="shared" si="2"/>
        <v>1</v>
      </c>
      <c r="AJ1761" s="13"/>
      <c r="AK1761" s="14"/>
      <c r="AP1761" s="13"/>
      <c r="AQ1761" s="14"/>
      <c r="AT1761" t="e">
        <f>VLOOKUP(A1761,'Repeat TJ List'!A:A,1,FALSE)</f>
        <v>#N/A</v>
      </c>
    </row>
    <row r="1762" spans="1:46" ht="13">
      <c r="A1762" s="7" t="s">
        <v>3154</v>
      </c>
      <c r="B1762" s="78" t="str">
        <f t="shared" si="111"/>
        <v>Tom</v>
      </c>
      <c r="C1762" s="78" t="str">
        <f t="shared" si="112"/>
        <v>Gordon</v>
      </c>
      <c r="D1762" s="78" t="str">
        <f t="shared" si="113"/>
        <v>gordoto</v>
      </c>
      <c r="E1762" s="8">
        <v>36507</v>
      </c>
      <c r="F1762" s="9" t="s">
        <v>67</v>
      </c>
      <c r="G1762" s="9" t="s">
        <v>36</v>
      </c>
      <c r="H1762" s="26" t="s">
        <v>37</v>
      </c>
      <c r="I1762" s="9" t="s">
        <v>38</v>
      </c>
      <c r="J1762" s="26" t="s">
        <v>39</v>
      </c>
      <c r="K1762" s="9" t="s">
        <v>58</v>
      </c>
      <c r="L1762" s="9"/>
      <c r="M1762" s="9">
        <v>31</v>
      </c>
      <c r="N1762" s="11">
        <v>37014</v>
      </c>
      <c r="O1762" s="32">
        <f t="shared" si="114"/>
        <v>17</v>
      </c>
      <c r="P1762" s="9">
        <v>114971</v>
      </c>
      <c r="Q1762" s="9">
        <v>282</v>
      </c>
      <c r="R1762" s="7" t="s">
        <v>139</v>
      </c>
      <c r="S1762" s="9">
        <v>446</v>
      </c>
      <c r="T1762" s="40">
        <v>463</v>
      </c>
      <c r="U1762" s="32">
        <v>0</v>
      </c>
      <c r="V1762">
        <f t="shared" si="0"/>
        <v>1999</v>
      </c>
      <c r="W1762">
        <f t="shared" si="1"/>
        <v>12</v>
      </c>
      <c r="X1762">
        <f t="shared" si="2"/>
        <v>13</v>
      </c>
      <c r="AJ1762" s="13"/>
      <c r="AK1762" s="14"/>
      <c r="AP1762" s="13"/>
      <c r="AQ1762" s="14"/>
      <c r="AT1762" t="e">
        <f>VLOOKUP(A1762,'Repeat TJ List'!A:A,1,FALSE)</f>
        <v>#N/A</v>
      </c>
    </row>
    <row r="1763" spans="1:46" ht="13">
      <c r="A1763" s="7" t="s">
        <v>3155</v>
      </c>
      <c r="B1763" s="78" t="str">
        <f t="shared" si="111"/>
        <v>Matt</v>
      </c>
      <c r="C1763" s="78" t="str">
        <f t="shared" si="112"/>
        <v>Beech</v>
      </c>
      <c r="D1763" s="78" t="str">
        <f t="shared" si="113"/>
        <v>beechma</v>
      </c>
      <c r="E1763" s="8">
        <v>36424</v>
      </c>
      <c r="F1763" s="9" t="s">
        <v>124</v>
      </c>
      <c r="G1763" s="9" t="s">
        <v>36</v>
      </c>
      <c r="H1763" s="26" t="s">
        <v>37</v>
      </c>
      <c r="I1763" s="9" t="s">
        <v>53</v>
      </c>
      <c r="J1763" s="26" t="s">
        <v>39</v>
      </c>
      <c r="K1763" s="9" t="s">
        <v>40</v>
      </c>
      <c r="L1763" s="9" t="s">
        <v>3156</v>
      </c>
      <c r="M1763" s="9">
        <v>27</v>
      </c>
      <c r="N1763" s="26"/>
      <c r="O1763" s="32" t="str">
        <f t="shared" si="114"/>
        <v/>
      </c>
      <c r="P1763" s="9">
        <v>110788</v>
      </c>
      <c r="Q1763" s="9">
        <v>1000770</v>
      </c>
      <c r="S1763" s="9">
        <v>0</v>
      </c>
      <c r="T1763" s="40">
        <v>0</v>
      </c>
      <c r="U1763" s="32">
        <v>0</v>
      </c>
      <c r="V1763">
        <f t="shared" si="0"/>
        <v>1999</v>
      </c>
      <c r="W1763">
        <f t="shared" si="1"/>
        <v>9</v>
      </c>
      <c r="X1763">
        <f t="shared" si="2"/>
        <v>21</v>
      </c>
      <c r="AJ1763" s="13"/>
      <c r="AK1763" s="14"/>
      <c r="AP1763" s="13"/>
      <c r="AQ1763" s="14"/>
      <c r="AT1763" t="str">
        <f>VLOOKUP(A1763,'Repeat TJ List'!A:A,1,FALSE)</f>
        <v>Matt Beech</v>
      </c>
    </row>
    <row r="1764" spans="1:46" ht="13">
      <c r="A1764" s="7" t="s">
        <v>3157</v>
      </c>
      <c r="B1764" s="78" t="str">
        <f t="shared" si="111"/>
        <v>Joe</v>
      </c>
      <c r="C1764" s="78" t="str">
        <f t="shared" si="112"/>
        <v>Nelson</v>
      </c>
      <c r="D1764" s="78" t="str">
        <f t="shared" si="113"/>
        <v>nelsojo</v>
      </c>
      <c r="E1764" s="8">
        <v>36393</v>
      </c>
      <c r="F1764" s="9" t="s">
        <v>340</v>
      </c>
      <c r="G1764" s="9" t="s">
        <v>95</v>
      </c>
      <c r="H1764" s="26" t="s">
        <v>37</v>
      </c>
      <c r="I1764" s="9" t="s">
        <v>38</v>
      </c>
      <c r="J1764" s="26" t="s">
        <v>39</v>
      </c>
      <c r="K1764" s="9" t="s">
        <v>45</v>
      </c>
      <c r="L1764" s="9" t="s">
        <v>2297</v>
      </c>
      <c r="M1764" s="9">
        <v>24</v>
      </c>
      <c r="N1764" s="11">
        <v>36892</v>
      </c>
      <c r="O1764" s="32">
        <f t="shared" si="114"/>
        <v>16</v>
      </c>
      <c r="P1764" s="9">
        <v>406874</v>
      </c>
      <c r="Q1764" s="9">
        <v>108</v>
      </c>
      <c r="S1764" s="9">
        <v>157</v>
      </c>
      <c r="T1764" s="12">
        <v>152</v>
      </c>
      <c r="U1764" s="32">
        <v>0</v>
      </c>
      <c r="V1764">
        <f t="shared" si="0"/>
        <v>1999</v>
      </c>
      <c r="W1764">
        <f t="shared" si="1"/>
        <v>8</v>
      </c>
      <c r="X1764">
        <f t="shared" si="2"/>
        <v>21</v>
      </c>
      <c r="AJ1764" s="13"/>
      <c r="AK1764" s="14"/>
      <c r="AP1764" s="13"/>
      <c r="AQ1764" s="14"/>
      <c r="AT1764" t="e">
        <f>VLOOKUP(A1764,'Repeat TJ List'!A:A,1,FALSE)</f>
        <v>#N/A</v>
      </c>
    </row>
    <row r="1765" spans="1:46" ht="13">
      <c r="A1765" s="7" t="s">
        <v>2109</v>
      </c>
      <c r="B1765" s="78" t="str">
        <f t="shared" si="111"/>
        <v>Todd</v>
      </c>
      <c r="C1765" s="78" t="str">
        <f t="shared" si="112"/>
        <v>Coffey</v>
      </c>
      <c r="D1765" s="78" t="str">
        <f t="shared" si="113"/>
        <v>coffeto</v>
      </c>
      <c r="E1765" s="8">
        <v>36373</v>
      </c>
      <c r="F1765" s="9" t="s">
        <v>187</v>
      </c>
      <c r="G1765" s="9" t="s">
        <v>128</v>
      </c>
      <c r="H1765" s="26" t="s">
        <v>37</v>
      </c>
      <c r="I1765" s="9" t="s">
        <v>38</v>
      </c>
      <c r="J1765" s="26" t="s">
        <v>39</v>
      </c>
      <c r="K1765" s="9" t="s">
        <v>152</v>
      </c>
      <c r="L1765" s="9"/>
      <c r="M1765" s="9">
        <v>18</v>
      </c>
      <c r="N1765" s="11">
        <v>36892</v>
      </c>
      <c r="O1765" s="32">
        <f t="shared" si="114"/>
        <v>17</v>
      </c>
      <c r="P1765" s="9">
        <v>434298</v>
      </c>
      <c r="Q1765" s="9">
        <v>2467</v>
      </c>
      <c r="S1765" s="9">
        <v>461</v>
      </c>
      <c r="T1765" s="12">
        <v>438.66699999999997</v>
      </c>
      <c r="U1765" s="32">
        <v>0</v>
      </c>
      <c r="V1765">
        <f t="shared" si="0"/>
        <v>1999</v>
      </c>
      <c r="W1765">
        <f t="shared" si="1"/>
        <v>8</v>
      </c>
      <c r="X1765">
        <f t="shared" si="2"/>
        <v>1</v>
      </c>
      <c r="AJ1765" s="13"/>
      <c r="AK1765" s="14"/>
      <c r="AP1765" s="13"/>
      <c r="AQ1765" s="14"/>
      <c r="AT1765" t="str">
        <f>VLOOKUP(A1765,'Repeat TJ List'!A:A,1,FALSE)</f>
        <v>Todd Coffey</v>
      </c>
    </row>
    <row r="1766" spans="1:46" ht="13">
      <c r="A1766" s="7" t="s">
        <v>3158</v>
      </c>
      <c r="B1766" s="78" t="str">
        <f t="shared" si="111"/>
        <v>Chad</v>
      </c>
      <c r="C1766" s="78" t="str">
        <f t="shared" si="112"/>
        <v>Fox</v>
      </c>
      <c r="D1766" s="78" t="str">
        <f t="shared" si="113"/>
        <v>foxch</v>
      </c>
      <c r="E1766" s="8">
        <v>36368</v>
      </c>
      <c r="F1766" s="9" t="s">
        <v>127</v>
      </c>
      <c r="G1766" s="9" t="s">
        <v>36</v>
      </c>
      <c r="H1766" s="26" t="s">
        <v>37</v>
      </c>
      <c r="I1766" s="9" t="s">
        <v>38</v>
      </c>
      <c r="J1766" s="26" t="s">
        <v>39</v>
      </c>
      <c r="K1766" s="9" t="s">
        <v>40</v>
      </c>
      <c r="L1766" s="9" t="s">
        <v>3159</v>
      </c>
      <c r="M1766" s="9">
        <v>28</v>
      </c>
      <c r="N1766" s="11">
        <v>36995</v>
      </c>
      <c r="O1766" s="32">
        <f t="shared" si="114"/>
        <v>21</v>
      </c>
      <c r="P1766" s="9">
        <v>114354</v>
      </c>
      <c r="Q1766" s="9">
        <v>684</v>
      </c>
      <c r="R1766" s="7" t="s">
        <v>139</v>
      </c>
      <c r="S1766" s="9">
        <v>134</v>
      </c>
      <c r="T1766" s="40">
        <v>137</v>
      </c>
      <c r="U1766" s="32">
        <v>0</v>
      </c>
      <c r="V1766">
        <f t="shared" si="0"/>
        <v>1999</v>
      </c>
      <c r="W1766">
        <f t="shared" si="1"/>
        <v>7</v>
      </c>
      <c r="X1766">
        <f t="shared" si="2"/>
        <v>27</v>
      </c>
      <c r="AJ1766" s="13"/>
      <c r="AK1766" s="14"/>
      <c r="AP1766" s="13"/>
      <c r="AQ1766" s="14"/>
      <c r="AT1766" t="str">
        <f>VLOOKUP(A1766,'Repeat TJ List'!A:A,1,FALSE)</f>
        <v>Chad Fox</v>
      </c>
    </row>
    <row r="1767" spans="1:46" ht="13">
      <c r="A1767" s="7" t="s">
        <v>3160</v>
      </c>
      <c r="B1767" s="78" t="str">
        <f t="shared" si="111"/>
        <v>Mark</v>
      </c>
      <c r="C1767" s="78" t="str">
        <f t="shared" si="112"/>
        <v>Wohlers</v>
      </c>
      <c r="D1767" s="78" t="str">
        <f t="shared" si="113"/>
        <v>wohlema</v>
      </c>
      <c r="E1767" s="8">
        <v>36347</v>
      </c>
      <c r="F1767" s="9" t="s">
        <v>340</v>
      </c>
      <c r="G1767" s="9" t="s">
        <v>36</v>
      </c>
      <c r="H1767" s="26" t="s">
        <v>37</v>
      </c>
      <c r="I1767" s="9" t="s">
        <v>38</v>
      </c>
      <c r="J1767" s="26" t="s">
        <v>39</v>
      </c>
      <c r="K1767" s="9" t="s">
        <v>79</v>
      </c>
      <c r="L1767" s="9"/>
      <c r="M1767" s="9">
        <v>29</v>
      </c>
      <c r="N1767" s="11">
        <v>36726</v>
      </c>
      <c r="O1767" s="32">
        <f t="shared" si="114"/>
        <v>12</v>
      </c>
      <c r="P1767" s="9">
        <v>124498</v>
      </c>
      <c r="Q1767" s="9">
        <v>414</v>
      </c>
      <c r="R1767" s="7" t="s">
        <v>139</v>
      </c>
      <c r="S1767" s="9">
        <v>145</v>
      </c>
      <c r="T1767" s="40">
        <v>167</v>
      </c>
      <c r="U1767" s="32">
        <v>0</v>
      </c>
      <c r="V1767">
        <f t="shared" si="0"/>
        <v>1999</v>
      </c>
      <c r="W1767">
        <f t="shared" si="1"/>
        <v>7</v>
      </c>
      <c r="X1767">
        <f t="shared" si="2"/>
        <v>6</v>
      </c>
      <c r="AJ1767" s="13"/>
      <c r="AK1767" s="14"/>
      <c r="AP1767" s="13"/>
      <c r="AQ1767" s="14"/>
      <c r="AT1767" t="e">
        <f>VLOOKUP(A1767,'Repeat TJ List'!A:A,1,FALSE)</f>
        <v>#N/A</v>
      </c>
    </row>
    <row r="1768" spans="1:46" ht="13">
      <c r="A1768" s="7" t="s">
        <v>3161</v>
      </c>
      <c r="B1768" s="78" t="str">
        <f t="shared" si="111"/>
        <v>Geremi</v>
      </c>
      <c r="C1768" s="78" t="str">
        <f t="shared" si="112"/>
        <v>Gonzalez</v>
      </c>
      <c r="D1768" s="78" t="str">
        <f t="shared" si="113"/>
        <v>gonzage</v>
      </c>
      <c r="E1768" s="8">
        <v>36343</v>
      </c>
      <c r="F1768" s="9" t="s">
        <v>164</v>
      </c>
      <c r="G1768" s="9" t="s">
        <v>95</v>
      </c>
      <c r="H1768" s="26" t="s">
        <v>37</v>
      </c>
      <c r="I1768" s="9" t="s">
        <v>38</v>
      </c>
      <c r="J1768" s="32" t="s">
        <v>150</v>
      </c>
      <c r="K1768" s="9"/>
      <c r="L1768" s="9"/>
      <c r="M1768" s="9">
        <v>24</v>
      </c>
      <c r="N1768" s="11">
        <v>37257</v>
      </c>
      <c r="O1768" s="32">
        <f t="shared" si="114"/>
        <v>30</v>
      </c>
      <c r="P1768" s="9">
        <v>114928</v>
      </c>
      <c r="Q1768" s="9">
        <v>1711</v>
      </c>
      <c r="S1768" s="9">
        <v>88</v>
      </c>
      <c r="T1768" s="12">
        <v>318.66699999999997</v>
      </c>
      <c r="U1768" s="32">
        <v>0</v>
      </c>
      <c r="V1768">
        <f t="shared" si="0"/>
        <v>1999</v>
      </c>
      <c r="W1768">
        <f t="shared" si="1"/>
        <v>7</v>
      </c>
      <c r="X1768">
        <f t="shared" si="2"/>
        <v>2</v>
      </c>
      <c r="AJ1768" s="13"/>
      <c r="AK1768" s="14"/>
      <c r="AP1768" s="13"/>
      <c r="AQ1768" s="14"/>
      <c r="AT1768" t="e">
        <f>VLOOKUP(A1768,'Repeat TJ List'!A:A,1,FALSE)</f>
        <v>#N/A</v>
      </c>
    </row>
    <row r="1769" spans="1:46" ht="13">
      <c r="A1769" s="7" t="s">
        <v>3162</v>
      </c>
      <c r="B1769" s="78" t="str">
        <f t="shared" si="111"/>
        <v>Seth</v>
      </c>
      <c r="C1769" s="78" t="str">
        <f t="shared" si="112"/>
        <v>Greisinger</v>
      </c>
      <c r="D1769" s="78" t="str">
        <f t="shared" si="113"/>
        <v>greisse</v>
      </c>
      <c r="E1769" s="8">
        <v>36326</v>
      </c>
      <c r="F1769" s="9" t="s">
        <v>87</v>
      </c>
      <c r="G1769" s="9" t="s">
        <v>95</v>
      </c>
      <c r="H1769" s="26" t="s">
        <v>37</v>
      </c>
      <c r="I1769" s="9" t="s">
        <v>38</v>
      </c>
      <c r="J1769" s="26" t="s">
        <v>39</v>
      </c>
      <c r="K1769" s="9" t="s">
        <v>302</v>
      </c>
      <c r="L1769" s="9" t="s">
        <v>302</v>
      </c>
      <c r="M1769" s="9">
        <v>23</v>
      </c>
      <c r="N1769" s="11">
        <v>37372</v>
      </c>
      <c r="O1769" s="32">
        <f t="shared" si="114"/>
        <v>34</v>
      </c>
      <c r="P1769" s="9">
        <v>133960</v>
      </c>
      <c r="Q1769" s="9">
        <v>467</v>
      </c>
      <c r="S1769" s="9">
        <v>21</v>
      </c>
      <c r="T1769" s="12">
        <v>93.667000000000002</v>
      </c>
      <c r="U1769" s="32">
        <v>0</v>
      </c>
      <c r="V1769">
        <f t="shared" si="0"/>
        <v>1999</v>
      </c>
      <c r="W1769">
        <f t="shared" si="1"/>
        <v>6</v>
      </c>
      <c r="X1769">
        <f t="shared" si="2"/>
        <v>15</v>
      </c>
      <c r="AJ1769" s="13"/>
      <c r="AK1769" s="14"/>
      <c r="AP1769" s="13"/>
      <c r="AQ1769" s="14"/>
      <c r="AT1769" t="e">
        <f>VLOOKUP(A1769,'Repeat TJ List'!A:A,1,FALSE)</f>
        <v>#N/A</v>
      </c>
    </row>
    <row r="1770" spans="1:46" ht="13">
      <c r="A1770" s="7" t="s">
        <v>3163</v>
      </c>
      <c r="B1770" s="78" t="str">
        <f t="shared" si="111"/>
        <v>Hipolito</v>
      </c>
      <c r="C1770" s="78" t="str">
        <f t="shared" si="112"/>
        <v>Pichardo</v>
      </c>
      <c r="D1770" s="78" t="str">
        <f t="shared" si="113"/>
        <v>pichahi</v>
      </c>
      <c r="E1770" s="8">
        <v>36273</v>
      </c>
      <c r="F1770" s="9" t="s">
        <v>329</v>
      </c>
      <c r="G1770" s="9" t="s">
        <v>36</v>
      </c>
      <c r="H1770" s="9" t="s">
        <v>37</v>
      </c>
      <c r="I1770" s="9" t="s">
        <v>38</v>
      </c>
      <c r="J1770" s="9" t="s">
        <v>108</v>
      </c>
      <c r="K1770" s="9"/>
      <c r="L1770" s="9"/>
      <c r="M1770" s="9">
        <v>29</v>
      </c>
      <c r="N1770" s="11">
        <v>36677</v>
      </c>
      <c r="O1770" s="32">
        <f t="shared" si="114"/>
        <v>13</v>
      </c>
      <c r="P1770" s="9">
        <v>120539</v>
      </c>
      <c r="Q1770" s="9">
        <v>1472</v>
      </c>
      <c r="R1770" s="7"/>
      <c r="S1770" s="9">
        <v>69</v>
      </c>
      <c r="T1770" s="12">
        <v>100</v>
      </c>
      <c r="U1770" s="32">
        <v>0</v>
      </c>
      <c r="V1770">
        <f t="shared" si="0"/>
        <v>1999</v>
      </c>
      <c r="W1770">
        <f t="shared" si="1"/>
        <v>4</v>
      </c>
      <c r="X1770">
        <f t="shared" si="2"/>
        <v>23</v>
      </c>
      <c r="AJ1770" s="13"/>
      <c r="AK1770" s="14"/>
      <c r="AP1770" s="13"/>
      <c r="AQ1770" s="14"/>
      <c r="AT1770" t="e">
        <f>VLOOKUP(A1770,'Repeat TJ List'!A:A,1,FALSE)</f>
        <v>#N/A</v>
      </c>
    </row>
    <row r="1771" spans="1:46" ht="13">
      <c r="A1771" s="7" t="s">
        <v>3164</v>
      </c>
      <c r="B1771" s="78" t="str">
        <f t="shared" si="111"/>
        <v>Matt</v>
      </c>
      <c r="C1771" s="78" t="str">
        <f t="shared" si="112"/>
        <v>Morris</v>
      </c>
      <c r="D1771" s="78" t="str">
        <f t="shared" si="113"/>
        <v>morrima</v>
      </c>
      <c r="E1771" s="8">
        <v>36263</v>
      </c>
      <c r="F1771" s="9" t="s">
        <v>57</v>
      </c>
      <c r="G1771" s="9" t="s">
        <v>36</v>
      </c>
      <c r="H1771" s="26" t="s">
        <v>37</v>
      </c>
      <c r="I1771" s="9" t="s">
        <v>38</v>
      </c>
      <c r="J1771" s="26" t="s">
        <v>39</v>
      </c>
      <c r="K1771" s="9" t="s">
        <v>101</v>
      </c>
      <c r="L1771" s="9" t="s">
        <v>597</v>
      </c>
      <c r="M1771" s="9">
        <v>24</v>
      </c>
      <c r="N1771" s="11">
        <v>36676</v>
      </c>
      <c r="O1771" s="32">
        <f t="shared" si="114"/>
        <v>14</v>
      </c>
      <c r="P1771" s="9">
        <v>119403</v>
      </c>
      <c r="Q1771" s="9">
        <v>1172</v>
      </c>
      <c r="R1771" s="7" t="s">
        <v>139</v>
      </c>
      <c r="S1771" s="9">
        <v>257</v>
      </c>
      <c r="T1771" s="40">
        <v>1475.3329999999996</v>
      </c>
      <c r="U1771" s="32">
        <v>0</v>
      </c>
      <c r="V1771">
        <f t="shared" si="0"/>
        <v>1999</v>
      </c>
      <c r="W1771">
        <f t="shared" si="1"/>
        <v>4</v>
      </c>
      <c r="X1771">
        <f t="shared" si="2"/>
        <v>13</v>
      </c>
      <c r="AJ1771" s="13"/>
      <c r="AK1771" s="14"/>
      <c r="AP1771" s="13"/>
      <c r="AQ1771" s="14"/>
      <c r="AT1771" t="e">
        <f>VLOOKUP(A1771,'Repeat TJ List'!A:A,1,FALSE)</f>
        <v>#N/A</v>
      </c>
    </row>
    <row r="1772" spans="1:46" ht="13">
      <c r="A1772" s="7" t="s">
        <v>3165</v>
      </c>
      <c r="B1772" s="78" t="str">
        <f t="shared" si="111"/>
        <v>Kerry</v>
      </c>
      <c r="C1772" s="78" t="str">
        <f t="shared" si="112"/>
        <v>Wood</v>
      </c>
      <c r="D1772" s="78" t="str">
        <f t="shared" si="113"/>
        <v>woodke</v>
      </c>
      <c r="E1772" s="8">
        <v>36258</v>
      </c>
      <c r="F1772" s="9" t="s">
        <v>164</v>
      </c>
      <c r="G1772" s="9" t="s">
        <v>36</v>
      </c>
      <c r="H1772" s="26" t="s">
        <v>37</v>
      </c>
      <c r="I1772" s="9" t="s">
        <v>38</v>
      </c>
      <c r="J1772" s="26" t="s">
        <v>39</v>
      </c>
      <c r="K1772" s="9" t="s">
        <v>40</v>
      </c>
      <c r="L1772" s="9"/>
      <c r="M1772" s="9">
        <v>22</v>
      </c>
      <c r="N1772" s="11">
        <v>36648</v>
      </c>
      <c r="O1772" s="32">
        <f t="shared" si="114"/>
        <v>13</v>
      </c>
      <c r="P1772" s="9">
        <v>134268</v>
      </c>
      <c r="Q1772" s="9">
        <v>304</v>
      </c>
      <c r="R1772" s="7" t="s">
        <v>139</v>
      </c>
      <c r="S1772" s="9">
        <v>420</v>
      </c>
      <c r="T1772" s="40">
        <v>1213.3329999999996</v>
      </c>
      <c r="U1772" s="32">
        <v>0</v>
      </c>
      <c r="V1772">
        <f t="shared" si="0"/>
        <v>1999</v>
      </c>
      <c r="W1772">
        <f t="shared" si="1"/>
        <v>4</v>
      </c>
      <c r="X1772">
        <f t="shared" si="2"/>
        <v>8</v>
      </c>
      <c r="AJ1772" s="13"/>
      <c r="AK1772" s="14"/>
      <c r="AP1772" s="13"/>
      <c r="AQ1772" s="14"/>
      <c r="AT1772" t="e">
        <f>VLOOKUP(A1772,'Repeat TJ List'!A:A,1,FALSE)</f>
        <v>#N/A</v>
      </c>
    </row>
    <row r="1773" spans="1:46" ht="13">
      <c r="A1773" s="7" t="s">
        <v>3166</v>
      </c>
      <c r="B1773" s="78" t="str">
        <f t="shared" si="111"/>
        <v>Kerry</v>
      </c>
      <c r="C1773" s="78" t="str">
        <f t="shared" si="112"/>
        <v>Ligtenberg</v>
      </c>
      <c r="D1773" s="78" t="str">
        <f t="shared" si="113"/>
        <v>ligteke</v>
      </c>
      <c r="E1773" s="8">
        <v>36256</v>
      </c>
      <c r="F1773" s="9" t="s">
        <v>340</v>
      </c>
      <c r="G1773" s="9" t="s">
        <v>36</v>
      </c>
      <c r="H1773" s="26" t="s">
        <v>37</v>
      </c>
      <c r="I1773" s="9" t="s">
        <v>38</v>
      </c>
      <c r="J1773" s="26" t="s">
        <v>39</v>
      </c>
      <c r="K1773" s="9" t="s">
        <v>179</v>
      </c>
      <c r="L1773" s="9" t="s">
        <v>179</v>
      </c>
      <c r="M1773" s="9">
        <v>28</v>
      </c>
      <c r="N1773" s="11">
        <v>36621</v>
      </c>
      <c r="O1773" s="32">
        <f t="shared" si="114"/>
        <v>12</v>
      </c>
      <c r="P1773" s="9">
        <v>117763</v>
      </c>
      <c r="Q1773" s="9">
        <v>100</v>
      </c>
      <c r="R1773" s="7" t="s">
        <v>139</v>
      </c>
      <c r="S1773" s="9">
        <v>296</v>
      </c>
      <c r="T1773" s="12">
        <v>302.66699999999997</v>
      </c>
      <c r="U1773" s="32">
        <v>0</v>
      </c>
      <c r="V1773">
        <f t="shared" si="0"/>
        <v>1999</v>
      </c>
      <c r="W1773">
        <f t="shared" si="1"/>
        <v>4</v>
      </c>
      <c r="X1773">
        <f t="shared" si="2"/>
        <v>6</v>
      </c>
      <c r="AJ1773" s="13"/>
      <c r="AK1773" s="14"/>
      <c r="AP1773" s="13"/>
      <c r="AQ1773" s="14"/>
      <c r="AT1773" t="e">
        <f>VLOOKUP(A1773,'Repeat TJ List'!A:A,1,FALSE)</f>
        <v>#N/A</v>
      </c>
    </row>
    <row r="1774" spans="1:46" ht="13">
      <c r="A1774" s="7" t="s">
        <v>3167</v>
      </c>
      <c r="B1774" s="78" t="str">
        <f t="shared" si="111"/>
        <v>Rocky</v>
      </c>
      <c r="C1774" s="78" t="str">
        <f t="shared" si="112"/>
        <v>Biddle</v>
      </c>
      <c r="D1774" s="78" t="str">
        <f t="shared" si="113"/>
        <v>biddlro</v>
      </c>
      <c r="E1774" s="8">
        <v>36221</v>
      </c>
      <c r="F1774" s="9" t="s">
        <v>62</v>
      </c>
      <c r="G1774" s="9" t="s">
        <v>91</v>
      </c>
      <c r="H1774" s="26" t="s">
        <v>37</v>
      </c>
      <c r="I1774" s="9" t="s">
        <v>38</v>
      </c>
      <c r="J1774" s="26" t="s">
        <v>39</v>
      </c>
      <c r="K1774" s="9" t="s">
        <v>45</v>
      </c>
      <c r="L1774" s="9" t="s">
        <v>451</v>
      </c>
      <c r="M1774" s="9">
        <v>23</v>
      </c>
      <c r="N1774" s="11">
        <v>36526</v>
      </c>
      <c r="O1774" s="32">
        <f t="shared" si="114"/>
        <v>10</v>
      </c>
      <c r="P1774" s="9">
        <v>335092</v>
      </c>
      <c r="Q1774" s="9">
        <v>223</v>
      </c>
      <c r="S1774" s="9">
        <v>198</v>
      </c>
      <c r="T1774" s="12">
        <v>378.66699999999997</v>
      </c>
      <c r="U1774" s="32">
        <v>0</v>
      </c>
      <c r="V1774">
        <f t="shared" si="0"/>
        <v>1999</v>
      </c>
      <c r="W1774">
        <f t="shared" si="1"/>
        <v>3</v>
      </c>
      <c r="X1774">
        <f t="shared" si="2"/>
        <v>2</v>
      </c>
      <c r="AJ1774" s="13"/>
      <c r="AK1774" s="14"/>
      <c r="AP1774" s="13"/>
      <c r="AQ1774" s="14"/>
      <c r="AT1774" t="e">
        <f>VLOOKUP(A1774,'Repeat TJ List'!A:A,1,FALSE)</f>
        <v>#N/A</v>
      </c>
    </row>
    <row r="1775" spans="1:46" ht="13">
      <c r="A1775" s="7" t="s">
        <v>3168</v>
      </c>
      <c r="B1775" s="78" t="str">
        <f t="shared" si="111"/>
        <v>Brian</v>
      </c>
      <c r="C1775" s="78" t="str">
        <f t="shared" si="112"/>
        <v>Falkenborg</v>
      </c>
      <c r="D1775" s="78" t="str">
        <f t="shared" si="113"/>
        <v>falkebr</v>
      </c>
      <c r="E1775" s="8">
        <v>36161</v>
      </c>
      <c r="F1775" s="9" t="s">
        <v>52</v>
      </c>
      <c r="G1775" s="9" t="s">
        <v>36</v>
      </c>
      <c r="H1775" s="26" t="s">
        <v>37</v>
      </c>
      <c r="I1775" s="9" t="s">
        <v>38</v>
      </c>
      <c r="J1775" s="26" t="s">
        <v>39</v>
      </c>
      <c r="K1775" s="9" t="s">
        <v>74</v>
      </c>
      <c r="L1775" s="9"/>
      <c r="M1775" s="9">
        <v>21</v>
      </c>
      <c r="N1775" s="11">
        <v>38104</v>
      </c>
      <c r="O1775" s="32">
        <f t="shared" si="114"/>
        <v>64</v>
      </c>
      <c r="P1775" s="9">
        <v>237346</v>
      </c>
      <c r="Q1775" s="9">
        <v>1859</v>
      </c>
      <c r="S1775" s="9">
        <v>62</v>
      </c>
      <c r="T1775" s="12">
        <v>72.667000000000002</v>
      </c>
      <c r="U1775" s="32">
        <v>0</v>
      </c>
      <c r="V1775">
        <f t="shared" si="0"/>
        <v>1999</v>
      </c>
      <c r="W1775">
        <f t="shared" si="1"/>
        <v>1</v>
      </c>
      <c r="X1775">
        <f t="shared" si="2"/>
        <v>1</v>
      </c>
      <c r="AJ1775" s="13"/>
      <c r="AK1775" s="14"/>
      <c r="AP1775" s="13"/>
      <c r="AQ1775" s="14"/>
      <c r="AT1775" t="e">
        <f>VLOOKUP(A1775,'Repeat TJ List'!A:A,1,FALSE)</f>
        <v>#N/A</v>
      </c>
    </row>
    <row r="1776" spans="1:46" ht="13">
      <c r="A1776" s="7" t="s">
        <v>3169</v>
      </c>
      <c r="B1776" s="78" t="str">
        <f t="shared" si="111"/>
        <v>Jeff</v>
      </c>
      <c r="C1776" s="78" t="str">
        <f t="shared" si="112"/>
        <v>Tabaka</v>
      </c>
      <c r="D1776" s="78" t="str">
        <f t="shared" si="113"/>
        <v>tabakje</v>
      </c>
      <c r="E1776" s="8">
        <v>36161</v>
      </c>
      <c r="F1776" s="9" t="s">
        <v>176</v>
      </c>
      <c r="G1776" s="9" t="s">
        <v>36</v>
      </c>
      <c r="H1776" s="9" t="s">
        <v>37</v>
      </c>
      <c r="I1776" s="9" t="s">
        <v>53</v>
      </c>
      <c r="J1776" s="9" t="s">
        <v>39</v>
      </c>
      <c r="K1776" s="9" t="s">
        <v>253</v>
      </c>
      <c r="L1776" s="9" t="s">
        <v>1332</v>
      </c>
      <c r="M1776" s="9">
        <v>35</v>
      </c>
      <c r="N1776" s="11">
        <v>36983</v>
      </c>
      <c r="O1776" s="32">
        <f t="shared" si="114"/>
        <v>27</v>
      </c>
      <c r="P1776" s="9">
        <v>123068</v>
      </c>
      <c r="Q1776" s="9">
        <v>1012802</v>
      </c>
      <c r="S1776" s="9">
        <v>8</v>
      </c>
      <c r="T1776" s="12">
        <v>3.6669999999999998</v>
      </c>
      <c r="U1776" s="32">
        <v>0</v>
      </c>
      <c r="V1776">
        <f t="shared" si="0"/>
        <v>1999</v>
      </c>
      <c r="W1776">
        <f t="shared" si="1"/>
        <v>1</v>
      </c>
      <c r="X1776">
        <f t="shared" si="2"/>
        <v>1</v>
      </c>
      <c r="AJ1776" s="13"/>
      <c r="AK1776" s="14"/>
      <c r="AP1776" s="13"/>
      <c r="AQ1776" s="14"/>
      <c r="AT1776" t="e">
        <f>VLOOKUP(A1776,'Repeat TJ List'!A:A,1,FALSE)</f>
        <v>#N/A</v>
      </c>
    </row>
    <row r="1777" spans="1:46" ht="13">
      <c r="A1777" s="7" t="s">
        <v>3170</v>
      </c>
      <c r="B1777" s="78" t="str">
        <f t="shared" si="111"/>
        <v>Mitch</v>
      </c>
      <c r="C1777" s="78" t="str">
        <f t="shared" si="112"/>
        <v>Wylie</v>
      </c>
      <c r="D1777" s="78" t="str">
        <f t="shared" si="113"/>
        <v>wyliemi</v>
      </c>
      <c r="E1777" s="8">
        <v>36161</v>
      </c>
      <c r="F1777" s="9" t="s">
        <v>62</v>
      </c>
      <c r="G1777" s="9" t="s">
        <v>115</v>
      </c>
      <c r="H1777" s="26" t="s">
        <v>37</v>
      </c>
      <c r="I1777" s="9" t="s">
        <v>38</v>
      </c>
      <c r="J1777" s="26" t="s">
        <v>39</v>
      </c>
      <c r="K1777" s="9" t="s">
        <v>154</v>
      </c>
      <c r="L1777" s="9" t="s">
        <v>3171</v>
      </c>
      <c r="M1777" s="9">
        <v>22</v>
      </c>
      <c r="N1777" s="11">
        <v>36526</v>
      </c>
      <c r="O1777" s="32">
        <f t="shared" si="114"/>
        <v>12</v>
      </c>
      <c r="P1777" s="9">
        <v>407826</v>
      </c>
      <c r="Q1777" s="9" t="s">
        <v>3172</v>
      </c>
      <c r="S1777" s="9">
        <v>0</v>
      </c>
      <c r="T1777" s="12">
        <v>0</v>
      </c>
      <c r="U1777" s="32">
        <v>0</v>
      </c>
      <c r="V1777">
        <f t="shared" si="0"/>
        <v>1999</v>
      </c>
      <c r="W1777">
        <f t="shared" si="1"/>
        <v>1</v>
      </c>
      <c r="X1777">
        <f t="shared" si="2"/>
        <v>1</v>
      </c>
      <c r="AJ1777" s="13"/>
      <c r="AK1777" s="14"/>
      <c r="AP1777" s="13"/>
      <c r="AQ1777" s="14"/>
      <c r="AT1777" t="e">
        <f>VLOOKUP(A1777,'Repeat TJ List'!A:A,1,FALSE)</f>
        <v>#N/A</v>
      </c>
    </row>
    <row r="1778" spans="1:46" ht="13">
      <c r="A1778" s="7" t="s">
        <v>3113</v>
      </c>
      <c r="B1778" s="78" t="str">
        <f t="shared" si="111"/>
        <v>Nate</v>
      </c>
      <c r="C1778" s="78" t="str">
        <f t="shared" si="112"/>
        <v>Bland</v>
      </c>
      <c r="D1778" s="78" t="str">
        <f t="shared" si="113"/>
        <v>blandna</v>
      </c>
      <c r="E1778" s="8">
        <v>36161</v>
      </c>
      <c r="F1778" s="9" t="s">
        <v>306</v>
      </c>
      <c r="G1778" s="9" t="s">
        <v>84</v>
      </c>
      <c r="H1778" s="26" t="s">
        <v>37</v>
      </c>
      <c r="I1778" s="9" t="s">
        <v>53</v>
      </c>
      <c r="J1778" s="26" t="s">
        <v>39</v>
      </c>
      <c r="K1778" s="9" t="s">
        <v>49</v>
      </c>
      <c r="L1778" s="9"/>
      <c r="M1778" s="9">
        <v>24</v>
      </c>
      <c r="N1778" s="11">
        <v>37257</v>
      </c>
      <c r="O1778" s="32">
        <f t="shared" si="114"/>
        <v>36</v>
      </c>
      <c r="P1778" s="9">
        <v>429280</v>
      </c>
      <c r="Q1778" s="9">
        <v>1700</v>
      </c>
      <c r="S1778" s="9">
        <v>0</v>
      </c>
      <c r="T1778" s="12">
        <v>0</v>
      </c>
      <c r="U1778" s="32">
        <v>0</v>
      </c>
      <c r="V1778">
        <f t="shared" si="0"/>
        <v>1999</v>
      </c>
      <c r="W1778">
        <f t="shared" si="1"/>
        <v>1</v>
      </c>
      <c r="X1778">
        <f t="shared" si="2"/>
        <v>1</v>
      </c>
      <c r="AJ1778" s="13"/>
      <c r="AK1778" s="14"/>
      <c r="AP1778" s="13"/>
      <c r="AQ1778" s="14"/>
      <c r="AT1778" t="str">
        <f>VLOOKUP(A1778,'Repeat TJ List'!A:A,1,FALSE)</f>
        <v>Nate Bland</v>
      </c>
    </row>
    <row r="1779" spans="1:46" ht="13">
      <c r="A1779" s="7" t="s">
        <v>3173</v>
      </c>
      <c r="B1779" s="78" t="str">
        <f t="shared" si="111"/>
        <v>Paul</v>
      </c>
      <c r="C1779" s="78" t="str">
        <f t="shared" si="112"/>
        <v>Wilson</v>
      </c>
      <c r="D1779" s="78" t="str">
        <f t="shared" si="113"/>
        <v>wilsopa</v>
      </c>
      <c r="E1779" s="8">
        <v>36161</v>
      </c>
      <c r="F1779" s="9" t="s">
        <v>70</v>
      </c>
      <c r="G1779" s="9" t="s">
        <v>95</v>
      </c>
      <c r="H1779" s="26" t="s">
        <v>37</v>
      </c>
      <c r="I1779" s="9" t="s">
        <v>38</v>
      </c>
      <c r="J1779" s="26" t="s">
        <v>39</v>
      </c>
      <c r="K1779" s="9" t="s">
        <v>58</v>
      </c>
      <c r="L1779" s="9" t="s">
        <v>417</v>
      </c>
      <c r="M1779" s="9">
        <v>26</v>
      </c>
      <c r="N1779" s="11">
        <v>36526</v>
      </c>
      <c r="O1779" s="32">
        <f t="shared" si="114"/>
        <v>12</v>
      </c>
      <c r="P1779" s="9">
        <v>124417</v>
      </c>
      <c r="Q1779" s="9">
        <v>1234</v>
      </c>
      <c r="S1779" s="9">
        <v>144</v>
      </c>
      <c r="T1779" s="12">
        <v>792.66700000000003</v>
      </c>
      <c r="U1779" s="32">
        <v>0</v>
      </c>
      <c r="V1779">
        <f t="shared" si="0"/>
        <v>1999</v>
      </c>
      <c r="W1779">
        <f t="shared" si="1"/>
        <v>1</v>
      </c>
      <c r="X1779">
        <f t="shared" si="2"/>
        <v>1</v>
      </c>
      <c r="AJ1779" s="13"/>
      <c r="AK1779" s="14"/>
      <c r="AP1779" s="13"/>
      <c r="AQ1779" s="14"/>
      <c r="AT1779" t="e">
        <f>VLOOKUP(A1779,'Repeat TJ List'!A:A,1,FALSE)</f>
        <v>#N/A</v>
      </c>
    </row>
    <row r="1780" spans="1:46" ht="13">
      <c r="A1780" s="7" t="s">
        <v>3174</v>
      </c>
      <c r="B1780" s="78" t="str">
        <f t="shared" si="111"/>
        <v>Jimmy</v>
      </c>
      <c r="C1780" s="78" t="str">
        <f t="shared" si="112"/>
        <v>Journell</v>
      </c>
      <c r="D1780" s="78" t="str">
        <f t="shared" si="113"/>
        <v>journji</v>
      </c>
      <c r="E1780" s="8">
        <v>36161</v>
      </c>
      <c r="F1780" s="9" t="s">
        <v>57</v>
      </c>
      <c r="G1780" s="9" t="s">
        <v>63</v>
      </c>
      <c r="H1780" s="26" t="s">
        <v>37</v>
      </c>
      <c r="I1780" s="9" t="s">
        <v>38</v>
      </c>
      <c r="J1780" s="26" t="s">
        <v>39</v>
      </c>
      <c r="K1780" s="9" t="s">
        <v>253</v>
      </c>
      <c r="L1780" s="9" t="s">
        <v>141</v>
      </c>
      <c r="M1780" s="9">
        <v>21</v>
      </c>
      <c r="N1780" s="11">
        <v>36526</v>
      </c>
      <c r="O1780" s="32">
        <f t="shared" si="114"/>
        <v>12</v>
      </c>
      <c r="P1780" s="9">
        <v>407867</v>
      </c>
      <c r="Q1780" s="9">
        <v>1161</v>
      </c>
      <c r="S1780" s="9">
        <v>12</v>
      </c>
      <c r="T1780" s="12">
        <v>13.333</v>
      </c>
      <c r="U1780" s="32">
        <v>0</v>
      </c>
      <c r="V1780">
        <f t="shared" si="0"/>
        <v>1999</v>
      </c>
      <c r="W1780">
        <f t="shared" si="1"/>
        <v>1</v>
      </c>
      <c r="X1780">
        <f t="shared" si="2"/>
        <v>1</v>
      </c>
      <c r="AJ1780" s="13"/>
      <c r="AK1780" s="14"/>
      <c r="AP1780" s="13"/>
      <c r="AQ1780" s="14"/>
      <c r="AT1780" t="e">
        <f>VLOOKUP(A1780,'Repeat TJ List'!A:A,1,FALSE)</f>
        <v>#N/A</v>
      </c>
    </row>
    <row r="1781" spans="1:46" ht="13">
      <c r="A1781" s="7" t="s">
        <v>3155</v>
      </c>
      <c r="B1781" s="78" t="str">
        <f t="shared" si="111"/>
        <v>Matt</v>
      </c>
      <c r="C1781" s="78" t="str">
        <f t="shared" si="112"/>
        <v>Beech</v>
      </c>
      <c r="D1781" s="78" t="str">
        <f t="shared" si="113"/>
        <v>beechma</v>
      </c>
      <c r="E1781" s="8">
        <v>36049</v>
      </c>
      <c r="F1781" s="9" t="s">
        <v>124</v>
      </c>
      <c r="G1781" s="9" t="s">
        <v>36</v>
      </c>
      <c r="H1781" s="26" t="s">
        <v>37</v>
      </c>
      <c r="I1781" s="9" t="s">
        <v>53</v>
      </c>
      <c r="J1781" s="26" t="s">
        <v>39</v>
      </c>
      <c r="K1781" s="9" t="s">
        <v>40</v>
      </c>
      <c r="L1781" s="9" t="s">
        <v>3156</v>
      </c>
      <c r="M1781" s="9">
        <v>26</v>
      </c>
      <c r="N1781" s="26"/>
      <c r="O1781" s="32" t="str">
        <f t="shared" si="114"/>
        <v/>
      </c>
      <c r="P1781" s="9">
        <v>110788</v>
      </c>
      <c r="Q1781" s="9">
        <v>1000770</v>
      </c>
      <c r="R1781" s="7" t="s">
        <v>2078</v>
      </c>
      <c r="S1781" s="9">
        <v>0</v>
      </c>
      <c r="T1781" s="40">
        <v>0</v>
      </c>
      <c r="U1781" s="32">
        <v>0</v>
      </c>
      <c r="V1781">
        <f t="shared" si="0"/>
        <v>1998</v>
      </c>
      <c r="W1781">
        <f t="shared" si="1"/>
        <v>9</v>
      </c>
      <c r="X1781">
        <f t="shared" si="2"/>
        <v>11</v>
      </c>
      <c r="AJ1781" s="13"/>
      <c r="AK1781" s="14"/>
      <c r="AP1781" s="13"/>
      <c r="AQ1781" s="14"/>
      <c r="AT1781" t="str">
        <f>VLOOKUP(A1781,'Repeat TJ List'!A:A,1,FALSE)</f>
        <v>Matt Beech</v>
      </c>
    </row>
    <row r="1782" spans="1:46" ht="13">
      <c r="A1782" s="7" t="s">
        <v>3175</v>
      </c>
      <c r="B1782" s="78" t="str">
        <f t="shared" si="111"/>
        <v>Jay</v>
      </c>
      <c r="C1782" s="78" t="str">
        <f t="shared" si="112"/>
        <v>Buhner</v>
      </c>
      <c r="D1782" s="78" t="str">
        <f t="shared" si="113"/>
        <v>buhneja</v>
      </c>
      <c r="E1782" s="8">
        <v>36048</v>
      </c>
      <c r="F1782" s="9" t="s">
        <v>100</v>
      </c>
      <c r="G1782" s="9" t="s">
        <v>36</v>
      </c>
      <c r="H1782" s="32" t="s">
        <v>131</v>
      </c>
      <c r="I1782" s="9" t="s">
        <v>38</v>
      </c>
      <c r="J1782" s="26" t="s">
        <v>39</v>
      </c>
      <c r="K1782" s="9" t="s">
        <v>40</v>
      </c>
      <c r="L1782" s="9" t="s">
        <v>3116</v>
      </c>
      <c r="M1782" s="9">
        <v>33</v>
      </c>
      <c r="N1782" s="11">
        <v>36255</v>
      </c>
      <c r="O1782" s="32">
        <f t="shared" si="114"/>
        <v>7</v>
      </c>
      <c r="P1782" s="9">
        <v>111676</v>
      </c>
      <c r="Q1782" s="9">
        <v>1001638</v>
      </c>
      <c r="R1782" s="7" t="s">
        <v>3176</v>
      </c>
      <c r="S1782" s="9">
        <v>218</v>
      </c>
      <c r="T1782" s="40">
        <v>826</v>
      </c>
      <c r="U1782" s="32">
        <v>0</v>
      </c>
      <c r="V1782">
        <f t="shared" si="0"/>
        <v>1998</v>
      </c>
      <c r="W1782">
        <f t="shared" si="1"/>
        <v>9</v>
      </c>
      <c r="X1782">
        <f t="shared" si="2"/>
        <v>10</v>
      </c>
      <c r="AJ1782" s="13"/>
      <c r="AK1782" s="14"/>
      <c r="AP1782" s="13"/>
      <c r="AQ1782" s="14"/>
      <c r="AT1782" t="e">
        <f>VLOOKUP(A1782,'Repeat TJ List'!A:A,1,FALSE)</f>
        <v>#N/A</v>
      </c>
    </row>
    <row r="1783" spans="1:46" ht="13">
      <c r="A1783" s="7" t="s">
        <v>3177</v>
      </c>
      <c r="B1783" s="78" t="str">
        <f t="shared" si="111"/>
        <v>Lorenzo</v>
      </c>
      <c r="C1783" s="78" t="str">
        <f t="shared" si="112"/>
        <v>Barcelo</v>
      </c>
      <c r="D1783" s="78" t="str">
        <f t="shared" si="113"/>
        <v>barcelo</v>
      </c>
      <c r="E1783" s="8">
        <v>36039</v>
      </c>
      <c r="F1783" s="9" t="s">
        <v>62</v>
      </c>
      <c r="G1783" s="9" t="s">
        <v>128</v>
      </c>
      <c r="H1783" s="26" t="s">
        <v>37</v>
      </c>
      <c r="I1783" s="9" t="s">
        <v>38</v>
      </c>
      <c r="J1783" s="32" t="s">
        <v>108</v>
      </c>
      <c r="K1783" s="26"/>
      <c r="L1783" s="26"/>
      <c r="M1783" s="9">
        <v>20</v>
      </c>
      <c r="N1783" s="11">
        <v>36161</v>
      </c>
      <c r="O1783" s="32">
        <f t="shared" si="114"/>
        <v>4</v>
      </c>
      <c r="P1783" s="9">
        <v>150311</v>
      </c>
      <c r="Q1783" s="9">
        <v>1435</v>
      </c>
      <c r="S1783" s="9">
        <v>43</v>
      </c>
      <c r="T1783" s="12">
        <v>66</v>
      </c>
      <c r="U1783" s="32">
        <v>0</v>
      </c>
      <c r="V1783">
        <f t="shared" si="0"/>
        <v>1998</v>
      </c>
      <c r="W1783">
        <f t="shared" si="1"/>
        <v>9</v>
      </c>
      <c r="X1783">
        <f t="shared" si="2"/>
        <v>1</v>
      </c>
      <c r="AJ1783" s="13"/>
      <c r="AK1783" s="14"/>
      <c r="AP1783" s="13"/>
      <c r="AQ1783" s="14"/>
      <c r="AT1783" t="e">
        <f>VLOOKUP(A1783,'Repeat TJ List'!A:A,1,FALSE)</f>
        <v>#N/A</v>
      </c>
    </row>
    <row r="1784" spans="1:46" ht="13">
      <c r="A1784" s="7" t="s">
        <v>3178</v>
      </c>
      <c r="B1784" s="78" t="str">
        <f t="shared" si="111"/>
        <v>Mike</v>
      </c>
      <c r="C1784" s="78" t="str">
        <f t="shared" si="112"/>
        <v>James</v>
      </c>
      <c r="D1784" s="78" t="str">
        <f t="shared" si="113"/>
        <v>jamesmi</v>
      </c>
      <c r="E1784" s="8">
        <v>35985</v>
      </c>
      <c r="F1784" s="9" t="s">
        <v>35</v>
      </c>
      <c r="G1784" s="9" t="s">
        <v>36</v>
      </c>
      <c r="H1784" s="9" t="s">
        <v>37</v>
      </c>
      <c r="I1784" s="9" t="s">
        <v>38</v>
      </c>
      <c r="J1784" s="9" t="s">
        <v>39</v>
      </c>
      <c r="K1784" s="9" t="s">
        <v>58</v>
      </c>
      <c r="L1784" s="9" t="s">
        <v>3179</v>
      </c>
      <c r="M1784" s="9">
        <v>30</v>
      </c>
      <c r="N1784" s="11">
        <v>36629</v>
      </c>
      <c r="O1784" s="32">
        <f t="shared" si="114"/>
        <v>21</v>
      </c>
      <c r="P1784" s="9">
        <v>116480</v>
      </c>
      <c r="Q1784" s="9">
        <v>1453</v>
      </c>
      <c r="S1784" s="9">
        <v>104</v>
      </c>
      <c r="T1784" s="12">
        <v>100.667</v>
      </c>
      <c r="U1784" s="32">
        <v>0</v>
      </c>
      <c r="V1784">
        <f t="shared" si="0"/>
        <v>1998</v>
      </c>
      <c r="W1784">
        <f t="shared" si="1"/>
        <v>7</v>
      </c>
      <c r="X1784">
        <f t="shared" si="2"/>
        <v>9</v>
      </c>
      <c r="AJ1784" s="13"/>
      <c r="AK1784" s="14"/>
      <c r="AP1784" s="13"/>
      <c r="AQ1784" s="14"/>
      <c r="AT1784" t="e">
        <f>VLOOKUP(A1784,'Repeat TJ List'!A:A,1,FALSE)</f>
        <v>#N/A</v>
      </c>
    </row>
    <row r="1785" spans="1:46" ht="13">
      <c r="A1785" s="7" t="s">
        <v>3180</v>
      </c>
      <c r="B1785" s="78" t="str">
        <f t="shared" si="111"/>
        <v>Marc</v>
      </c>
      <c r="C1785" s="78" t="str">
        <f t="shared" si="112"/>
        <v>Valdes</v>
      </c>
      <c r="D1785" s="78" t="str">
        <f t="shared" si="113"/>
        <v>valdema</v>
      </c>
      <c r="E1785" s="8">
        <v>35984</v>
      </c>
      <c r="F1785" s="9" t="s">
        <v>317</v>
      </c>
      <c r="G1785" s="9" t="s">
        <v>36</v>
      </c>
      <c r="H1785" s="9" t="s">
        <v>37</v>
      </c>
      <c r="I1785" s="9" t="s">
        <v>38</v>
      </c>
      <c r="J1785" s="9" t="s">
        <v>39</v>
      </c>
      <c r="K1785" s="9" t="s">
        <v>58</v>
      </c>
      <c r="L1785" s="9" t="s">
        <v>58</v>
      </c>
      <c r="M1785" s="9">
        <v>26</v>
      </c>
      <c r="N1785" s="11">
        <v>36674</v>
      </c>
      <c r="O1785" s="32">
        <f t="shared" si="114"/>
        <v>23</v>
      </c>
      <c r="P1785" s="9">
        <v>123596</v>
      </c>
      <c r="Q1785" s="9">
        <v>1013313</v>
      </c>
      <c r="R1785" s="7"/>
      <c r="S1785" s="9">
        <v>62</v>
      </c>
      <c r="T1785" s="12">
        <v>63.667000000000002</v>
      </c>
      <c r="U1785" s="32">
        <v>0</v>
      </c>
      <c r="V1785">
        <f t="shared" si="0"/>
        <v>1998</v>
      </c>
      <c r="W1785">
        <f t="shared" si="1"/>
        <v>7</v>
      </c>
      <c r="X1785">
        <f t="shared" si="2"/>
        <v>8</v>
      </c>
      <c r="AJ1785" s="13"/>
      <c r="AK1785" s="14"/>
      <c r="AP1785" s="13"/>
      <c r="AQ1785" s="14"/>
      <c r="AT1785" t="e">
        <f>VLOOKUP(A1785,'Repeat TJ List'!A:A,1,FALSE)</f>
        <v>#N/A</v>
      </c>
    </row>
    <row r="1786" spans="1:46" ht="13">
      <c r="A1786" s="7" t="s">
        <v>3181</v>
      </c>
      <c r="B1786" s="78" t="str">
        <f t="shared" si="111"/>
        <v>Osvaldo</v>
      </c>
      <c r="C1786" s="78" t="str">
        <f t="shared" si="112"/>
        <v>Fernandez</v>
      </c>
      <c r="D1786" s="78" t="str">
        <f t="shared" si="113"/>
        <v>fernaos</v>
      </c>
      <c r="E1786" s="8">
        <v>35922</v>
      </c>
      <c r="F1786" s="9" t="s">
        <v>78</v>
      </c>
      <c r="G1786" s="9" t="s">
        <v>36</v>
      </c>
      <c r="H1786" s="9" t="s">
        <v>37</v>
      </c>
      <c r="I1786" s="9" t="s">
        <v>38</v>
      </c>
      <c r="J1786" s="9" t="s">
        <v>817</v>
      </c>
      <c r="K1786" s="9"/>
      <c r="L1786" s="9"/>
      <c r="M1786" s="9">
        <v>29</v>
      </c>
      <c r="N1786" s="11">
        <v>36659</v>
      </c>
      <c r="O1786" s="32">
        <f t="shared" si="114"/>
        <v>24</v>
      </c>
      <c r="P1786" s="9">
        <v>114080</v>
      </c>
      <c r="Q1786" s="9">
        <v>1004000</v>
      </c>
      <c r="R1786" s="7" t="s">
        <v>2860</v>
      </c>
      <c r="S1786" s="9">
        <v>35</v>
      </c>
      <c r="T1786" s="12">
        <v>159</v>
      </c>
      <c r="U1786" s="32">
        <v>0</v>
      </c>
      <c r="V1786">
        <f t="shared" si="0"/>
        <v>1998</v>
      </c>
      <c r="W1786">
        <f t="shared" si="1"/>
        <v>5</v>
      </c>
      <c r="X1786">
        <f t="shared" si="2"/>
        <v>7</v>
      </c>
      <c r="AJ1786" s="13"/>
      <c r="AK1786" s="14"/>
      <c r="AP1786" s="13"/>
      <c r="AQ1786" s="14"/>
      <c r="AT1786" t="e">
        <f>VLOOKUP(A1786,'Repeat TJ List'!A:A,1,FALSE)</f>
        <v>#N/A</v>
      </c>
    </row>
    <row r="1787" spans="1:46" ht="13">
      <c r="A1787" s="7" t="s">
        <v>3182</v>
      </c>
      <c r="B1787" s="78" t="str">
        <f t="shared" si="111"/>
        <v>Billy</v>
      </c>
      <c r="C1787" s="78" t="str">
        <f t="shared" si="112"/>
        <v>Brewer</v>
      </c>
      <c r="D1787" s="78" t="str">
        <f t="shared" si="113"/>
        <v>brewebi</v>
      </c>
      <c r="E1787" s="8">
        <v>35906</v>
      </c>
      <c r="F1787" s="9" t="s">
        <v>124</v>
      </c>
      <c r="G1787" s="9" t="s">
        <v>36</v>
      </c>
      <c r="H1787" s="26" t="s">
        <v>37</v>
      </c>
      <c r="I1787" s="9" t="s">
        <v>53</v>
      </c>
      <c r="J1787" s="26" t="s">
        <v>39</v>
      </c>
      <c r="K1787" s="9" t="s">
        <v>40</v>
      </c>
      <c r="L1787" s="9" t="s">
        <v>325</v>
      </c>
      <c r="M1787" s="9">
        <v>30</v>
      </c>
      <c r="N1787" s="11">
        <v>36380</v>
      </c>
      <c r="O1787" s="32">
        <f t="shared" si="114"/>
        <v>16</v>
      </c>
      <c r="P1787" s="9">
        <v>111447</v>
      </c>
      <c r="Q1787" s="9">
        <v>1001404</v>
      </c>
      <c r="S1787" s="9">
        <v>25</v>
      </c>
      <c r="T1787" s="12">
        <v>25.667000000000002</v>
      </c>
      <c r="U1787" s="32">
        <v>0</v>
      </c>
      <c r="V1787">
        <f t="shared" si="0"/>
        <v>1998</v>
      </c>
      <c r="W1787">
        <f t="shared" si="1"/>
        <v>4</v>
      </c>
      <c r="X1787">
        <f t="shared" si="2"/>
        <v>21</v>
      </c>
      <c r="AJ1787" s="13"/>
      <c r="AK1787" s="14"/>
      <c r="AP1787" s="13"/>
      <c r="AQ1787" s="14"/>
      <c r="AT1787" t="e">
        <f>VLOOKUP(A1787,'Repeat TJ List'!A:A,1,FALSE)</f>
        <v>#N/A</v>
      </c>
    </row>
    <row r="1788" spans="1:46" ht="13">
      <c r="A1788" s="7" t="s">
        <v>2491</v>
      </c>
      <c r="B1788" s="78" t="str">
        <f t="shared" si="111"/>
        <v>Jason</v>
      </c>
      <c r="C1788" s="78" t="str">
        <f t="shared" si="112"/>
        <v>Isringhausen</v>
      </c>
      <c r="D1788" s="78" t="str">
        <f t="shared" si="113"/>
        <v>isrinja</v>
      </c>
      <c r="E1788" s="8">
        <v>35808</v>
      </c>
      <c r="F1788" s="9" t="s">
        <v>70</v>
      </c>
      <c r="G1788" s="9" t="s">
        <v>36</v>
      </c>
      <c r="H1788" s="26" t="s">
        <v>37</v>
      </c>
      <c r="I1788" s="9" t="s">
        <v>38</v>
      </c>
      <c r="J1788" s="26" t="s">
        <v>39</v>
      </c>
      <c r="K1788" s="9" t="s">
        <v>141</v>
      </c>
      <c r="L1788" s="9" t="s">
        <v>2492</v>
      </c>
      <c r="M1788" s="9">
        <v>25</v>
      </c>
      <c r="N1788" s="11">
        <v>36304</v>
      </c>
      <c r="O1788" s="32">
        <f t="shared" si="114"/>
        <v>16</v>
      </c>
      <c r="P1788" s="9">
        <v>116414</v>
      </c>
      <c r="Q1788" s="9">
        <v>1158</v>
      </c>
      <c r="R1788" s="7" t="s">
        <v>60</v>
      </c>
      <c r="S1788" s="9">
        <v>574</v>
      </c>
      <c r="T1788" s="12">
        <v>621</v>
      </c>
      <c r="U1788" s="32">
        <v>0</v>
      </c>
      <c r="V1788">
        <f t="shared" si="0"/>
        <v>1998</v>
      </c>
      <c r="W1788">
        <f t="shared" si="1"/>
        <v>1</v>
      </c>
      <c r="X1788">
        <f t="shared" si="2"/>
        <v>13</v>
      </c>
      <c r="AJ1788" s="13"/>
      <c r="AK1788" s="14"/>
      <c r="AP1788" s="13"/>
      <c r="AQ1788" s="14"/>
      <c r="AT1788" t="str">
        <f>VLOOKUP(A1788,'Repeat TJ List'!A:A,1,FALSE)</f>
        <v>Jason Isringhausen</v>
      </c>
    </row>
    <row r="1789" spans="1:46" ht="13">
      <c r="A1789" s="7" t="s">
        <v>3183</v>
      </c>
      <c r="B1789" s="78" t="str">
        <f t="shared" si="111"/>
        <v>Jeff</v>
      </c>
      <c r="C1789" s="78" t="str">
        <f t="shared" si="112"/>
        <v>Wallace</v>
      </c>
      <c r="D1789" s="78" t="str">
        <f t="shared" si="113"/>
        <v>wallaje</v>
      </c>
      <c r="E1789" s="8">
        <v>35796</v>
      </c>
      <c r="F1789" s="9" t="s">
        <v>176</v>
      </c>
      <c r="G1789" s="9" t="s">
        <v>36</v>
      </c>
      <c r="H1789" s="9" t="s">
        <v>37</v>
      </c>
      <c r="I1789" s="9" t="s">
        <v>38</v>
      </c>
      <c r="J1789" s="9" t="s">
        <v>39</v>
      </c>
      <c r="K1789" s="9" t="s">
        <v>253</v>
      </c>
      <c r="L1789" s="9"/>
      <c r="M1789" s="9">
        <v>22</v>
      </c>
      <c r="N1789" s="11">
        <v>36255</v>
      </c>
      <c r="O1789" s="32">
        <f t="shared" si="114"/>
        <v>15</v>
      </c>
      <c r="P1789" s="9">
        <v>123862</v>
      </c>
      <c r="Q1789" s="9">
        <v>1013550</v>
      </c>
      <c r="S1789" s="9">
        <v>108</v>
      </c>
      <c r="T1789" s="12">
        <v>125</v>
      </c>
      <c r="U1789" s="32">
        <v>0</v>
      </c>
      <c r="V1789">
        <f t="shared" si="0"/>
        <v>1998</v>
      </c>
      <c r="W1789">
        <f t="shared" si="1"/>
        <v>1</v>
      </c>
      <c r="X1789">
        <f t="shared" si="2"/>
        <v>1</v>
      </c>
      <c r="AJ1789" s="13"/>
      <c r="AK1789" s="14"/>
      <c r="AP1789" s="13"/>
      <c r="AQ1789" s="14"/>
      <c r="AT1789" t="e">
        <f>VLOOKUP(A1789,'Repeat TJ List'!A:A,1,FALSE)</f>
        <v>#N/A</v>
      </c>
    </row>
    <row r="1790" spans="1:46" ht="13">
      <c r="A1790" s="7" t="s">
        <v>3184</v>
      </c>
      <c r="B1790" s="78" t="str">
        <f t="shared" si="111"/>
        <v>Cory</v>
      </c>
      <c r="C1790" s="78" t="str">
        <f t="shared" si="112"/>
        <v>Lidle</v>
      </c>
      <c r="D1790" s="78" t="str">
        <f t="shared" si="113"/>
        <v>lidleco</v>
      </c>
      <c r="E1790" s="8">
        <v>35796</v>
      </c>
      <c r="F1790" s="9" t="s">
        <v>323</v>
      </c>
      <c r="G1790" s="9" t="s">
        <v>95</v>
      </c>
      <c r="H1790" s="26" t="s">
        <v>37</v>
      </c>
      <c r="I1790" s="9" t="s">
        <v>38</v>
      </c>
      <c r="J1790" s="26" t="s">
        <v>39</v>
      </c>
      <c r="K1790" s="9" t="s">
        <v>45</v>
      </c>
      <c r="L1790" s="9"/>
      <c r="M1790" s="9">
        <v>26</v>
      </c>
      <c r="N1790" s="11">
        <v>36161</v>
      </c>
      <c r="O1790" s="32">
        <f t="shared" si="114"/>
        <v>12</v>
      </c>
      <c r="P1790" s="9">
        <v>117756</v>
      </c>
      <c r="Q1790" s="9">
        <v>926</v>
      </c>
      <c r="S1790" s="9">
        <v>223</v>
      </c>
      <c r="T1790" s="12">
        <v>1241</v>
      </c>
      <c r="U1790" s="32">
        <v>0</v>
      </c>
      <c r="V1790">
        <f t="shared" si="0"/>
        <v>1998</v>
      </c>
      <c r="W1790">
        <f t="shared" si="1"/>
        <v>1</v>
      </c>
      <c r="X1790">
        <f t="shared" si="2"/>
        <v>1</v>
      </c>
      <c r="AJ1790" s="13"/>
      <c r="AK1790" s="14"/>
      <c r="AP1790" s="13"/>
      <c r="AQ1790" s="14"/>
      <c r="AT1790" t="e">
        <f>VLOOKUP(A1790,'Repeat TJ List'!A:A,1,FALSE)</f>
        <v>#N/A</v>
      </c>
    </row>
    <row r="1791" spans="1:46" ht="13">
      <c r="A1791" s="7" t="s">
        <v>3185</v>
      </c>
      <c r="B1791" s="78" t="str">
        <f t="shared" si="111"/>
        <v>Damian</v>
      </c>
      <c r="C1791" s="78" t="str">
        <f t="shared" si="112"/>
        <v>Moss</v>
      </c>
      <c r="D1791" s="78" t="str">
        <f t="shared" si="113"/>
        <v>mossda</v>
      </c>
      <c r="E1791" s="8">
        <v>35796</v>
      </c>
      <c r="F1791" s="9" t="s">
        <v>340</v>
      </c>
      <c r="G1791" s="9" t="s">
        <v>84</v>
      </c>
      <c r="H1791" s="26" t="s">
        <v>37</v>
      </c>
      <c r="I1791" s="9" t="s">
        <v>53</v>
      </c>
      <c r="J1791" s="32" t="s">
        <v>169</v>
      </c>
      <c r="K1791" s="26"/>
      <c r="L1791" s="26"/>
      <c r="M1791" s="9">
        <v>21</v>
      </c>
      <c r="N1791" s="11">
        <v>36161</v>
      </c>
      <c r="O1791" s="32">
        <f t="shared" si="114"/>
        <v>12</v>
      </c>
      <c r="P1791" s="9">
        <v>150305</v>
      </c>
      <c r="Q1791" s="9">
        <v>107</v>
      </c>
      <c r="S1791" s="9">
        <v>74</v>
      </c>
      <c r="T1791" s="12">
        <v>361.66699999999997</v>
      </c>
      <c r="U1791" s="32">
        <v>0</v>
      </c>
      <c r="V1791">
        <f t="shared" si="0"/>
        <v>1998</v>
      </c>
      <c r="W1791">
        <f t="shared" si="1"/>
        <v>1</v>
      </c>
      <c r="X1791">
        <f t="shared" si="2"/>
        <v>1</v>
      </c>
      <c r="AJ1791" s="13"/>
      <c r="AK1791" s="14"/>
      <c r="AP1791" s="13"/>
      <c r="AQ1791" s="14"/>
      <c r="AT1791" t="e">
        <f>VLOOKUP(A1791,'Repeat TJ List'!A:A,1,FALSE)</f>
        <v>#N/A</v>
      </c>
    </row>
    <row r="1792" spans="1:46" ht="13">
      <c r="A1792" s="7" t="s">
        <v>3186</v>
      </c>
      <c r="B1792" s="78" t="str">
        <f t="shared" si="111"/>
        <v>Nate</v>
      </c>
      <c r="C1792" s="78" t="str">
        <f t="shared" si="112"/>
        <v>Robertson</v>
      </c>
      <c r="D1792" s="78" t="str">
        <f t="shared" si="113"/>
        <v>roberna</v>
      </c>
      <c r="E1792" s="8">
        <v>35796</v>
      </c>
      <c r="F1792" s="9" t="s">
        <v>157</v>
      </c>
      <c r="G1792" s="9" t="s">
        <v>63</v>
      </c>
      <c r="H1792" s="26" t="s">
        <v>37</v>
      </c>
      <c r="I1792" s="9" t="s">
        <v>53</v>
      </c>
      <c r="J1792" s="26" t="s">
        <v>39</v>
      </c>
      <c r="K1792" s="9" t="s">
        <v>88</v>
      </c>
      <c r="L1792" s="9" t="s">
        <v>208</v>
      </c>
      <c r="M1792" s="9">
        <v>20</v>
      </c>
      <c r="N1792" s="11">
        <v>36161</v>
      </c>
      <c r="O1792" s="32">
        <f t="shared" si="114"/>
        <v>12</v>
      </c>
      <c r="P1792" s="9">
        <v>425146</v>
      </c>
      <c r="Q1792" s="9">
        <v>1620</v>
      </c>
      <c r="S1792" s="9">
        <v>223</v>
      </c>
      <c r="T1792" s="12">
        <v>1152.3330000000001</v>
      </c>
      <c r="U1792" s="32">
        <v>0</v>
      </c>
      <c r="V1792">
        <f t="shared" si="0"/>
        <v>1998</v>
      </c>
      <c r="W1792">
        <f t="shared" si="1"/>
        <v>1</v>
      </c>
      <c r="X1792">
        <f t="shared" si="2"/>
        <v>1</v>
      </c>
      <c r="AJ1792" s="13"/>
      <c r="AK1792" s="14"/>
      <c r="AP1792" s="13"/>
      <c r="AQ1792" s="14"/>
      <c r="AT1792" t="e">
        <f>VLOOKUP(A1792,'Repeat TJ List'!A:A,1,FALSE)</f>
        <v>#N/A</v>
      </c>
    </row>
    <row r="1793" spans="1:46" ht="13">
      <c r="A1793" s="7" t="s">
        <v>3187</v>
      </c>
      <c r="B1793" s="78" t="str">
        <f t="shared" si="111"/>
        <v>Greg</v>
      </c>
      <c r="C1793" s="78" t="str">
        <f t="shared" si="112"/>
        <v>Wooten</v>
      </c>
      <c r="D1793" s="78" t="str">
        <f t="shared" si="113"/>
        <v>wootegr</v>
      </c>
      <c r="E1793" s="8">
        <v>35796</v>
      </c>
      <c r="F1793" s="9" t="s">
        <v>100</v>
      </c>
      <c r="G1793" s="9" t="s">
        <v>91</v>
      </c>
      <c r="H1793" s="26" t="s">
        <v>37</v>
      </c>
      <c r="I1793" s="9" t="s">
        <v>38</v>
      </c>
      <c r="J1793" s="26" t="s">
        <v>39</v>
      </c>
      <c r="K1793" s="9" t="s">
        <v>64</v>
      </c>
      <c r="L1793" s="9" t="s">
        <v>3188</v>
      </c>
      <c r="M1793" s="9">
        <v>24</v>
      </c>
      <c r="N1793" s="11">
        <v>36161</v>
      </c>
      <c r="O1793" s="32">
        <f t="shared" si="114"/>
        <v>12</v>
      </c>
      <c r="P1793" s="9">
        <v>400084</v>
      </c>
      <c r="Q1793" s="9"/>
      <c r="S1793" s="9">
        <v>0</v>
      </c>
      <c r="T1793" s="12">
        <v>0</v>
      </c>
      <c r="U1793" s="32">
        <v>0</v>
      </c>
      <c r="V1793">
        <f t="shared" si="0"/>
        <v>1998</v>
      </c>
      <c r="W1793">
        <f t="shared" si="1"/>
        <v>1</v>
      </c>
      <c r="X1793">
        <f t="shared" si="2"/>
        <v>1</v>
      </c>
      <c r="AJ1793" s="13"/>
      <c r="AK1793" s="14"/>
      <c r="AP1793" s="13"/>
      <c r="AQ1793" s="14"/>
      <c r="AT1793" t="e">
        <f>VLOOKUP(A1793,'Repeat TJ List'!A:A,1,FALSE)</f>
        <v>#N/A</v>
      </c>
    </row>
    <row r="1794" spans="1:46" ht="13">
      <c r="A1794" s="7" t="s">
        <v>3189</v>
      </c>
      <c r="B1794" s="78" t="str">
        <f t="shared" si="111"/>
        <v>David</v>
      </c>
      <c r="C1794" s="78" t="str">
        <f t="shared" si="112"/>
        <v>Elder</v>
      </c>
      <c r="D1794" s="78" t="str">
        <f t="shared" si="113"/>
        <v>elderda</v>
      </c>
      <c r="E1794" s="8">
        <v>35796</v>
      </c>
      <c r="F1794" s="9" t="s">
        <v>211</v>
      </c>
      <c r="G1794" s="9" t="s">
        <v>128</v>
      </c>
      <c r="H1794" s="9" t="s">
        <v>37</v>
      </c>
      <c r="I1794" s="9" t="s">
        <v>38</v>
      </c>
      <c r="J1794" s="9" t="s">
        <v>39</v>
      </c>
      <c r="K1794" s="9" t="s">
        <v>58</v>
      </c>
      <c r="L1794" s="9" t="s">
        <v>478</v>
      </c>
      <c r="M1794" s="9">
        <v>22</v>
      </c>
      <c r="N1794" s="11">
        <v>36161</v>
      </c>
      <c r="O1794" s="32">
        <f t="shared" si="114"/>
        <v>12</v>
      </c>
      <c r="P1794" s="9">
        <v>276541</v>
      </c>
      <c r="Q1794" s="9">
        <v>1535</v>
      </c>
      <c r="S1794" s="9">
        <v>19</v>
      </c>
      <c r="T1794" s="12">
        <v>25.332999999999998</v>
      </c>
      <c r="U1794" s="32">
        <v>0</v>
      </c>
      <c r="V1794">
        <f t="shared" si="0"/>
        <v>1998</v>
      </c>
      <c r="W1794">
        <f t="shared" si="1"/>
        <v>1</v>
      </c>
      <c r="X1794">
        <f t="shared" si="2"/>
        <v>1</v>
      </c>
      <c r="AJ1794" s="13"/>
      <c r="AK1794" s="14"/>
      <c r="AP1794" s="13"/>
      <c r="AQ1794" s="14"/>
      <c r="AT1794" t="e">
        <f>VLOOKUP(A1794,'Repeat TJ List'!A:A,1,FALSE)</f>
        <v>#N/A</v>
      </c>
    </row>
    <row r="1795" spans="1:46" ht="13">
      <c r="A1795" s="7" t="s">
        <v>3120</v>
      </c>
      <c r="B1795" s="78" t="str">
        <f t="shared" ref="B1795:B1858" si="115">LEFT(A1795,SEARCH(" ",A1795,1)-1)</f>
        <v>Jason</v>
      </c>
      <c r="C1795" s="78" t="str">
        <f t="shared" ref="C1795:C1858" si="116">MID(A1795,SEARCH(" ",A1795,1)+1,LEN(A1795))</f>
        <v>Frasor</v>
      </c>
      <c r="D1795" s="78" t="str">
        <f t="shared" ref="D1795:D1858" si="117">LEFT(LOWER((C1795)),5)&amp;LEFT(LOWER(B1795),2)</f>
        <v>frasoja</v>
      </c>
      <c r="E1795" s="8">
        <v>35796</v>
      </c>
      <c r="F1795" s="9" t="s">
        <v>114</v>
      </c>
      <c r="G1795" s="9" t="s">
        <v>63</v>
      </c>
      <c r="H1795" s="26" t="s">
        <v>37</v>
      </c>
      <c r="I1795" s="9" t="s">
        <v>38</v>
      </c>
      <c r="J1795" s="26" t="s">
        <v>39</v>
      </c>
      <c r="K1795" s="9" t="s">
        <v>141</v>
      </c>
      <c r="L1795" s="9" t="s">
        <v>665</v>
      </c>
      <c r="M1795" s="9">
        <v>20</v>
      </c>
      <c r="N1795" s="11">
        <v>36161</v>
      </c>
      <c r="O1795" s="32">
        <f t="shared" si="114"/>
        <v>12</v>
      </c>
      <c r="P1795" s="9">
        <v>430630</v>
      </c>
      <c r="Q1795" s="9">
        <v>1906</v>
      </c>
      <c r="S1795" s="9">
        <v>0</v>
      </c>
      <c r="T1795" s="12">
        <v>0</v>
      </c>
      <c r="U1795" s="32">
        <v>0</v>
      </c>
      <c r="V1795">
        <f t="shared" si="0"/>
        <v>1998</v>
      </c>
      <c r="W1795">
        <f t="shared" si="1"/>
        <v>1</v>
      </c>
      <c r="X1795">
        <f t="shared" si="2"/>
        <v>1</v>
      </c>
      <c r="AJ1795" s="13"/>
      <c r="AK1795" s="14"/>
      <c r="AP1795" s="13"/>
      <c r="AQ1795" s="14"/>
      <c r="AT1795" t="str">
        <f>VLOOKUP(A1795,'Repeat TJ List'!A:A,1,FALSE)</f>
        <v>Jason Frasor</v>
      </c>
    </row>
    <row r="1796" spans="1:46" ht="13">
      <c r="A1796" s="7" t="s">
        <v>3190</v>
      </c>
      <c r="B1796" s="78" t="str">
        <f t="shared" si="115"/>
        <v>Ken</v>
      </c>
      <c r="C1796" s="78" t="str">
        <f t="shared" si="116"/>
        <v>Ryan</v>
      </c>
      <c r="D1796" s="78" t="str">
        <f t="shared" si="117"/>
        <v>ryanke</v>
      </c>
      <c r="E1796" s="8">
        <v>35720</v>
      </c>
      <c r="F1796" s="9" t="s">
        <v>124</v>
      </c>
      <c r="G1796" s="9" t="s">
        <v>36</v>
      </c>
      <c r="H1796" s="9" t="s">
        <v>37</v>
      </c>
      <c r="I1796" s="9" t="s">
        <v>38</v>
      </c>
      <c r="J1796" s="9" t="s">
        <v>39</v>
      </c>
      <c r="K1796" s="9" t="s">
        <v>79</v>
      </c>
      <c r="L1796" s="9"/>
      <c r="M1796" s="9">
        <v>28</v>
      </c>
      <c r="N1796" s="11">
        <v>36008</v>
      </c>
      <c r="O1796" s="32">
        <f t="shared" si="114"/>
        <v>9</v>
      </c>
      <c r="P1796" s="9">
        <v>121596</v>
      </c>
      <c r="Q1796" s="9">
        <v>1011345</v>
      </c>
      <c r="R1796" s="7" t="s">
        <v>2078</v>
      </c>
      <c r="S1796" s="9">
        <v>32</v>
      </c>
      <c r="T1796" s="12">
        <v>38.332999999999998</v>
      </c>
      <c r="U1796" s="32">
        <v>0</v>
      </c>
      <c r="V1796">
        <f t="shared" si="0"/>
        <v>1997</v>
      </c>
      <c r="W1796">
        <f t="shared" si="1"/>
        <v>10</v>
      </c>
      <c r="X1796">
        <f t="shared" si="2"/>
        <v>17</v>
      </c>
      <c r="AJ1796" s="13"/>
      <c r="AK1796" s="14"/>
      <c r="AP1796" s="13"/>
      <c r="AQ1796" s="14"/>
      <c r="AT1796" t="e">
        <f>VLOOKUP(A1796,'Repeat TJ List'!A:A,1,FALSE)</f>
        <v>#N/A</v>
      </c>
    </row>
    <row r="1797" spans="1:46" ht="13">
      <c r="A1797" s="7" t="s">
        <v>3191</v>
      </c>
      <c r="B1797" s="78" t="str">
        <f t="shared" si="115"/>
        <v>Todd</v>
      </c>
      <c r="C1797" s="78" t="str">
        <f t="shared" si="116"/>
        <v>Hundley</v>
      </c>
      <c r="D1797" s="78" t="str">
        <f t="shared" si="117"/>
        <v>hundlto</v>
      </c>
      <c r="E1797" s="8">
        <v>35699</v>
      </c>
      <c r="F1797" s="9" t="s">
        <v>70</v>
      </c>
      <c r="G1797" s="9" t="s">
        <v>36</v>
      </c>
      <c r="H1797" s="32" t="s">
        <v>330</v>
      </c>
      <c r="I1797" s="9" t="s">
        <v>38</v>
      </c>
      <c r="J1797" s="26" t="s">
        <v>39</v>
      </c>
      <c r="K1797" s="9" t="s">
        <v>141</v>
      </c>
      <c r="L1797" s="9"/>
      <c r="M1797" s="9">
        <v>28</v>
      </c>
      <c r="N1797" s="11">
        <v>35987</v>
      </c>
      <c r="O1797" s="32">
        <f t="shared" si="114"/>
        <v>9</v>
      </c>
      <c r="P1797" s="9">
        <v>116316</v>
      </c>
      <c r="Q1797" s="9">
        <v>284</v>
      </c>
      <c r="R1797" s="7" t="s">
        <v>71</v>
      </c>
      <c r="S1797" s="9">
        <v>449</v>
      </c>
      <c r="T1797" s="40">
        <v>1543</v>
      </c>
      <c r="U1797" s="32">
        <v>0</v>
      </c>
      <c r="V1797">
        <f t="shared" si="0"/>
        <v>1997</v>
      </c>
      <c r="W1797">
        <f t="shared" si="1"/>
        <v>9</v>
      </c>
      <c r="X1797">
        <f t="shared" si="2"/>
        <v>26</v>
      </c>
      <c r="AJ1797" s="13"/>
      <c r="AK1797" s="14"/>
      <c r="AP1797" s="13"/>
      <c r="AQ1797" s="14"/>
      <c r="AT1797" t="e">
        <f>VLOOKUP(A1797,'Repeat TJ List'!A:A,1,FALSE)</f>
        <v>#N/A</v>
      </c>
    </row>
    <row r="1798" spans="1:46" ht="13">
      <c r="A1798" s="7" t="s">
        <v>3192</v>
      </c>
      <c r="B1798" s="78" t="str">
        <f t="shared" si="115"/>
        <v>Steve</v>
      </c>
      <c r="C1798" s="78" t="str">
        <f t="shared" si="116"/>
        <v>Sparks</v>
      </c>
      <c r="D1798" s="78" t="str">
        <f t="shared" si="117"/>
        <v>sparkst</v>
      </c>
      <c r="E1798" s="8">
        <v>35593</v>
      </c>
      <c r="F1798" s="9" t="s">
        <v>127</v>
      </c>
      <c r="G1798" s="9" t="s">
        <v>36</v>
      </c>
      <c r="H1798" s="26" t="s">
        <v>37</v>
      </c>
      <c r="I1798" s="9" t="s">
        <v>38</v>
      </c>
      <c r="J1798" s="26" t="s">
        <v>39</v>
      </c>
      <c r="K1798" s="9" t="s">
        <v>122</v>
      </c>
      <c r="L1798" s="9" t="s">
        <v>318</v>
      </c>
      <c r="M1798" s="9">
        <v>31</v>
      </c>
      <c r="N1798" s="11">
        <v>35961</v>
      </c>
      <c r="O1798" s="32">
        <f t="shared" si="114"/>
        <v>12</v>
      </c>
      <c r="P1798" s="9">
        <v>122562</v>
      </c>
      <c r="Q1798" s="9">
        <v>499</v>
      </c>
      <c r="R1798" s="7" t="s">
        <v>2078</v>
      </c>
      <c r="S1798" s="9">
        <v>217</v>
      </c>
      <c r="T1798" s="40">
        <v>1029</v>
      </c>
      <c r="U1798" s="32">
        <v>0</v>
      </c>
      <c r="V1798">
        <f t="shared" si="0"/>
        <v>1997</v>
      </c>
      <c r="W1798">
        <f t="shared" si="1"/>
        <v>6</v>
      </c>
      <c r="X1798">
        <f t="shared" si="2"/>
        <v>12</v>
      </c>
      <c r="AJ1798" s="13"/>
      <c r="AK1798" s="14"/>
      <c r="AP1798" s="13"/>
      <c r="AQ1798" s="14"/>
      <c r="AT1798" t="e">
        <f>VLOOKUP(A1798,'Repeat TJ List'!A:A,1,FALSE)</f>
        <v>#N/A</v>
      </c>
    </row>
    <row r="1799" spans="1:46" ht="13">
      <c r="A1799" s="7" t="s">
        <v>3193</v>
      </c>
      <c r="B1799" s="78" t="str">
        <f t="shared" si="115"/>
        <v>Rheal</v>
      </c>
      <c r="C1799" s="78" t="str">
        <f t="shared" si="116"/>
        <v>Cormier</v>
      </c>
      <c r="D1799" s="78" t="str">
        <f t="shared" si="117"/>
        <v>cormirh</v>
      </c>
      <c r="E1799" s="8">
        <v>35571</v>
      </c>
      <c r="F1799" s="9" t="s">
        <v>317</v>
      </c>
      <c r="G1799" s="9" t="s">
        <v>36</v>
      </c>
      <c r="H1799" s="26" t="s">
        <v>37</v>
      </c>
      <c r="I1799" s="9" t="s">
        <v>53</v>
      </c>
      <c r="J1799" s="32" t="s">
        <v>161</v>
      </c>
      <c r="K1799" s="26"/>
      <c r="L1799" s="26"/>
      <c r="M1799" s="9">
        <v>30</v>
      </c>
      <c r="N1799" s="11">
        <v>36261</v>
      </c>
      <c r="O1799" s="32">
        <f t="shared" si="114"/>
        <v>23</v>
      </c>
      <c r="P1799" s="9">
        <v>112690</v>
      </c>
      <c r="Q1799" s="9">
        <v>952</v>
      </c>
      <c r="S1799" s="9">
        <v>514</v>
      </c>
      <c r="T1799" s="40">
        <v>507</v>
      </c>
      <c r="U1799" s="32">
        <v>0</v>
      </c>
      <c r="V1799">
        <f t="shared" si="0"/>
        <v>1997</v>
      </c>
      <c r="W1799">
        <f t="shared" si="1"/>
        <v>5</v>
      </c>
      <c r="X1799">
        <f t="shared" si="2"/>
        <v>21</v>
      </c>
      <c r="AJ1799" s="13"/>
      <c r="AK1799" s="14"/>
      <c r="AP1799" s="13"/>
      <c r="AQ1799" s="14"/>
      <c r="AT1799" t="e">
        <f>VLOOKUP(A1799,'Repeat TJ List'!A:A,1,FALSE)</f>
        <v>#N/A</v>
      </c>
    </row>
    <row r="1800" spans="1:46" ht="13">
      <c r="A1800" s="7" t="s">
        <v>3194</v>
      </c>
      <c r="B1800" s="78" t="str">
        <f t="shared" si="115"/>
        <v>Randy</v>
      </c>
      <c r="C1800" s="78" t="str">
        <f t="shared" si="116"/>
        <v>Velarde</v>
      </c>
      <c r="D1800" s="78" t="str">
        <f t="shared" si="117"/>
        <v>velarra</v>
      </c>
      <c r="E1800" s="8">
        <v>35528</v>
      </c>
      <c r="F1800" s="9" t="s">
        <v>35</v>
      </c>
      <c r="G1800" s="9" t="s">
        <v>36</v>
      </c>
      <c r="H1800" s="9" t="s">
        <v>736</v>
      </c>
      <c r="I1800" s="9" t="s">
        <v>38</v>
      </c>
      <c r="J1800" s="9" t="s">
        <v>39</v>
      </c>
      <c r="K1800" s="9" t="s">
        <v>40</v>
      </c>
      <c r="L1800" s="9" t="s">
        <v>1801</v>
      </c>
      <c r="M1800" s="9">
        <v>34</v>
      </c>
      <c r="N1800" s="11">
        <v>35928</v>
      </c>
      <c r="O1800" s="32">
        <f t="shared" si="114"/>
        <v>13</v>
      </c>
      <c r="P1800" s="9">
        <v>123690</v>
      </c>
      <c r="Q1800" s="9">
        <v>942</v>
      </c>
      <c r="S1800" s="9">
        <v>478</v>
      </c>
      <c r="T1800" s="12">
        <v>2025</v>
      </c>
      <c r="U1800" s="32">
        <v>0</v>
      </c>
      <c r="V1800">
        <f t="shared" si="0"/>
        <v>1997</v>
      </c>
      <c r="W1800">
        <f t="shared" si="1"/>
        <v>4</v>
      </c>
      <c r="X1800">
        <f t="shared" si="2"/>
        <v>8</v>
      </c>
      <c r="AJ1800" s="13"/>
      <c r="AK1800" s="14"/>
      <c r="AP1800" s="13"/>
      <c r="AQ1800" s="14"/>
      <c r="AT1800" t="e">
        <f>VLOOKUP(A1800,'Repeat TJ List'!A:A,1,FALSE)</f>
        <v>#N/A</v>
      </c>
    </row>
    <row r="1801" spans="1:46" ht="13">
      <c r="A1801" s="16" t="s">
        <v>3195</v>
      </c>
      <c r="B1801" s="78" t="str">
        <f t="shared" si="115"/>
        <v>Jay</v>
      </c>
      <c r="C1801" s="78" t="str">
        <f t="shared" si="116"/>
        <v>Payton</v>
      </c>
      <c r="D1801" s="78" t="str">
        <f t="shared" si="117"/>
        <v>paytoja</v>
      </c>
      <c r="E1801" s="29">
        <v>35490</v>
      </c>
      <c r="F1801" s="18" t="s">
        <v>70</v>
      </c>
      <c r="G1801" s="18" t="s">
        <v>95</v>
      </c>
      <c r="H1801" s="48" t="s">
        <v>131</v>
      </c>
      <c r="I1801" s="18" t="s">
        <v>38</v>
      </c>
      <c r="J1801" s="18" t="s">
        <v>39</v>
      </c>
      <c r="K1801" s="48" t="s">
        <v>253</v>
      </c>
      <c r="L1801" s="48" t="s">
        <v>478</v>
      </c>
      <c r="M1801" s="30">
        <v>24</v>
      </c>
      <c r="N1801" s="52">
        <v>35796</v>
      </c>
      <c r="O1801" s="32">
        <f t="shared" si="114"/>
        <v>10</v>
      </c>
      <c r="P1801" s="18">
        <v>134341</v>
      </c>
      <c r="Q1801" s="18">
        <v>890</v>
      </c>
      <c r="R1801" s="23"/>
      <c r="S1801" s="18">
        <v>1259</v>
      </c>
      <c r="T1801" s="20">
        <v>4490</v>
      </c>
      <c r="U1801" s="18">
        <v>0</v>
      </c>
      <c r="V1801" s="21">
        <f t="shared" si="0"/>
        <v>1997</v>
      </c>
      <c r="W1801" s="21">
        <f t="shared" si="1"/>
        <v>3</v>
      </c>
      <c r="X1801">
        <f t="shared" si="2"/>
        <v>1</v>
      </c>
      <c r="Y1801" s="23"/>
      <c r="Z1801" s="23"/>
      <c r="AA1801" s="23"/>
      <c r="AB1801" s="23"/>
      <c r="AC1801" s="23"/>
      <c r="AD1801" s="23"/>
      <c r="AE1801" s="23"/>
      <c r="AF1801" s="23"/>
      <c r="AG1801" s="23"/>
      <c r="AH1801" s="23"/>
      <c r="AI1801" s="23"/>
      <c r="AJ1801" s="24"/>
      <c r="AK1801" s="25"/>
      <c r="AL1801" s="23"/>
      <c r="AM1801" s="23"/>
      <c r="AN1801" s="23"/>
      <c r="AO1801" s="23"/>
      <c r="AP1801" s="24"/>
      <c r="AQ1801" s="25"/>
      <c r="AR1801" s="23"/>
      <c r="AS1801" s="23"/>
      <c r="AT1801" t="str">
        <f>VLOOKUP(A1801,'Repeat TJ List'!A:A,1,FALSE)</f>
        <v>Jay Payton</v>
      </c>
    </row>
    <row r="1802" spans="1:46" ht="13">
      <c r="A1802" s="7" t="s">
        <v>3196</v>
      </c>
      <c r="B1802" s="78" t="str">
        <f t="shared" si="115"/>
        <v>Winston</v>
      </c>
      <c r="C1802" s="78" t="str">
        <f t="shared" si="116"/>
        <v>Abreu</v>
      </c>
      <c r="D1802" s="78" t="str">
        <f t="shared" si="117"/>
        <v>abreuwi</v>
      </c>
      <c r="E1802" s="8">
        <v>35431</v>
      </c>
      <c r="F1802" s="9" t="s">
        <v>340</v>
      </c>
      <c r="G1802" s="9" t="s">
        <v>115</v>
      </c>
      <c r="H1802" s="26" t="s">
        <v>37</v>
      </c>
      <c r="I1802" s="9" t="s">
        <v>38</v>
      </c>
      <c r="J1802" s="32" t="s">
        <v>108</v>
      </c>
      <c r="K1802" s="26"/>
      <c r="L1802" s="26"/>
      <c r="M1802" s="9">
        <v>20</v>
      </c>
      <c r="N1802" s="11">
        <v>36161</v>
      </c>
      <c r="O1802" s="32">
        <f t="shared" si="114"/>
        <v>24</v>
      </c>
      <c r="P1802" s="9">
        <v>275700</v>
      </c>
      <c r="Q1802" s="9">
        <v>582</v>
      </c>
      <c r="S1802" s="9">
        <v>38</v>
      </c>
      <c r="T1802" s="12">
        <v>44.332999999999998</v>
      </c>
      <c r="U1802" s="32">
        <v>0</v>
      </c>
      <c r="V1802">
        <f t="shared" si="0"/>
        <v>1997</v>
      </c>
      <c r="W1802">
        <f t="shared" si="1"/>
        <v>1</v>
      </c>
      <c r="X1802">
        <f t="shared" si="2"/>
        <v>1</v>
      </c>
      <c r="AJ1802" s="13"/>
      <c r="AK1802" s="14"/>
      <c r="AP1802" s="13"/>
      <c r="AQ1802" s="14"/>
      <c r="AT1802" t="e">
        <f>VLOOKUP(A1802,'Repeat TJ List'!A:A,1,FALSE)</f>
        <v>#N/A</v>
      </c>
    </row>
    <row r="1803" spans="1:46" ht="13">
      <c r="A1803" s="7" t="s">
        <v>3197</v>
      </c>
      <c r="B1803" s="78" t="str">
        <f t="shared" si="115"/>
        <v>Eric</v>
      </c>
      <c r="C1803" s="78" t="str">
        <f t="shared" si="116"/>
        <v>Gagne</v>
      </c>
      <c r="D1803" s="78" t="str">
        <f t="shared" si="117"/>
        <v>gagneer</v>
      </c>
      <c r="E1803" s="8">
        <v>35431</v>
      </c>
      <c r="F1803" s="9" t="s">
        <v>306</v>
      </c>
      <c r="G1803" s="9" t="s">
        <v>115</v>
      </c>
      <c r="H1803" s="26" t="s">
        <v>37</v>
      </c>
      <c r="I1803" s="9" t="s">
        <v>38</v>
      </c>
      <c r="J1803" s="32" t="s">
        <v>161</v>
      </c>
      <c r="K1803" s="26"/>
      <c r="L1803" s="26"/>
      <c r="M1803" s="9">
        <v>21</v>
      </c>
      <c r="N1803" s="11">
        <v>35796</v>
      </c>
      <c r="O1803" s="32">
        <f t="shared" si="114"/>
        <v>12</v>
      </c>
      <c r="P1803" s="9">
        <v>150378</v>
      </c>
      <c r="Q1803" s="9">
        <v>650</v>
      </c>
      <c r="S1803" s="9">
        <v>402</v>
      </c>
      <c r="T1803" s="12">
        <v>643.66700000000003</v>
      </c>
      <c r="U1803" s="32">
        <v>0</v>
      </c>
      <c r="V1803">
        <f t="shared" si="0"/>
        <v>1997</v>
      </c>
      <c r="W1803">
        <f t="shared" si="1"/>
        <v>1</v>
      </c>
      <c r="X1803">
        <f t="shared" si="2"/>
        <v>1</v>
      </c>
      <c r="AJ1803" s="13"/>
      <c r="AK1803" s="14"/>
      <c r="AP1803" s="13"/>
      <c r="AQ1803" s="14"/>
      <c r="AT1803" t="e">
        <f>VLOOKUP(A1803,'Repeat TJ List'!A:A,1,FALSE)</f>
        <v>#N/A</v>
      </c>
    </row>
    <row r="1804" spans="1:46" ht="13">
      <c r="A1804" s="7" t="s">
        <v>3198</v>
      </c>
      <c r="B1804" s="78" t="str">
        <f t="shared" si="115"/>
        <v>Britt</v>
      </c>
      <c r="C1804" s="78" t="str">
        <f t="shared" si="116"/>
        <v>Reames</v>
      </c>
      <c r="D1804" s="78" t="str">
        <f t="shared" si="117"/>
        <v>reamebr</v>
      </c>
      <c r="E1804" s="8">
        <v>35431</v>
      </c>
      <c r="F1804" s="9" t="s">
        <v>57</v>
      </c>
      <c r="G1804" s="9" t="s">
        <v>115</v>
      </c>
      <c r="H1804" s="26" t="s">
        <v>37</v>
      </c>
      <c r="I1804" s="9" t="s">
        <v>38</v>
      </c>
      <c r="J1804" s="26" t="s">
        <v>39</v>
      </c>
      <c r="K1804" s="9" t="s">
        <v>415</v>
      </c>
      <c r="L1804" s="9" t="s">
        <v>3199</v>
      </c>
      <c r="M1804" s="9">
        <v>24</v>
      </c>
      <c r="N1804" s="11">
        <v>36161</v>
      </c>
      <c r="O1804" s="32">
        <f t="shared" si="114"/>
        <v>24</v>
      </c>
      <c r="P1804" s="9">
        <v>337392</v>
      </c>
      <c r="Q1804" s="9">
        <v>794</v>
      </c>
      <c r="S1804" s="9">
        <v>101</v>
      </c>
      <c r="T1804" s="12">
        <v>218</v>
      </c>
      <c r="U1804" s="32">
        <v>0</v>
      </c>
      <c r="V1804">
        <f t="shared" si="0"/>
        <v>1997</v>
      </c>
      <c r="W1804">
        <f t="shared" si="1"/>
        <v>1</v>
      </c>
      <c r="X1804">
        <f t="shared" si="2"/>
        <v>1</v>
      </c>
      <c r="AJ1804" s="13"/>
      <c r="AK1804" s="14"/>
      <c r="AP1804" s="13"/>
      <c r="AQ1804" s="14"/>
      <c r="AT1804" t="e">
        <f>VLOOKUP(A1804,'Repeat TJ List'!A:A,1,FALSE)</f>
        <v>#N/A</v>
      </c>
    </row>
    <row r="1805" spans="1:46" ht="13">
      <c r="A1805" s="7" t="s">
        <v>3200</v>
      </c>
      <c r="B1805" s="78" t="str">
        <f t="shared" si="115"/>
        <v>Matt</v>
      </c>
      <c r="C1805" s="78" t="str">
        <f t="shared" si="116"/>
        <v>Quatraro</v>
      </c>
      <c r="D1805" s="78" t="str">
        <f t="shared" si="117"/>
        <v>quatrma</v>
      </c>
      <c r="E1805" s="8">
        <v>35431</v>
      </c>
      <c r="F1805" s="9" t="s">
        <v>257</v>
      </c>
      <c r="G1805" s="9" t="s">
        <v>115</v>
      </c>
      <c r="H1805" s="9" t="s">
        <v>330</v>
      </c>
      <c r="I1805" s="9" t="s">
        <v>38</v>
      </c>
      <c r="J1805" s="9" t="s">
        <v>39</v>
      </c>
      <c r="K1805" s="9" t="s">
        <v>101</v>
      </c>
      <c r="L1805" s="9" t="s">
        <v>851</v>
      </c>
      <c r="M1805" s="9">
        <v>23</v>
      </c>
      <c r="N1805" s="11">
        <v>35796</v>
      </c>
      <c r="O1805" s="32">
        <f t="shared" si="114"/>
        <v>12</v>
      </c>
      <c r="P1805" s="9"/>
      <c r="Q1805" s="9"/>
      <c r="S1805" s="9">
        <v>0</v>
      </c>
      <c r="T1805" s="12">
        <v>0</v>
      </c>
      <c r="U1805" s="32">
        <v>0</v>
      </c>
      <c r="V1805">
        <f t="shared" si="0"/>
        <v>1997</v>
      </c>
      <c r="W1805">
        <f t="shared" si="1"/>
        <v>1</v>
      </c>
      <c r="X1805">
        <f t="shared" si="2"/>
        <v>1</v>
      </c>
      <c r="AJ1805" s="13"/>
      <c r="AK1805" s="14"/>
      <c r="AP1805" s="13"/>
      <c r="AQ1805" s="14"/>
      <c r="AT1805" t="e">
        <f>VLOOKUP(A1805,'Repeat TJ List'!A:A,1,FALSE)</f>
        <v>#N/A</v>
      </c>
    </row>
    <row r="1806" spans="1:46" ht="13">
      <c r="A1806" s="7" t="s">
        <v>3201</v>
      </c>
      <c r="B1806" s="78" t="str">
        <f t="shared" si="115"/>
        <v>Billy</v>
      </c>
      <c r="C1806" s="78" t="str">
        <f t="shared" si="116"/>
        <v>Koch</v>
      </c>
      <c r="D1806" s="78" t="str">
        <f t="shared" si="117"/>
        <v>kochbi</v>
      </c>
      <c r="E1806" s="8">
        <v>35431</v>
      </c>
      <c r="F1806" s="9" t="s">
        <v>114</v>
      </c>
      <c r="G1806" s="9" t="s">
        <v>91</v>
      </c>
      <c r="H1806" s="26" t="s">
        <v>37</v>
      </c>
      <c r="I1806" s="9" t="s">
        <v>38</v>
      </c>
      <c r="J1806" s="26" t="s">
        <v>39</v>
      </c>
      <c r="K1806" s="9" t="s">
        <v>101</v>
      </c>
      <c r="L1806" s="9" t="s">
        <v>341</v>
      </c>
      <c r="M1806" s="9">
        <v>22</v>
      </c>
      <c r="N1806" s="11">
        <v>35796</v>
      </c>
      <c r="O1806" s="32">
        <f t="shared" si="114"/>
        <v>12</v>
      </c>
      <c r="P1806" s="9">
        <v>150477</v>
      </c>
      <c r="Q1806" s="9">
        <v>924</v>
      </c>
      <c r="S1806" s="9">
        <v>379</v>
      </c>
      <c r="T1806" s="12">
        <v>407.33300000000003</v>
      </c>
      <c r="U1806" s="32">
        <v>0</v>
      </c>
      <c r="V1806">
        <f t="shared" si="0"/>
        <v>1997</v>
      </c>
      <c r="W1806">
        <f t="shared" si="1"/>
        <v>1</v>
      </c>
      <c r="X1806">
        <f t="shared" si="2"/>
        <v>1</v>
      </c>
      <c r="AJ1806" s="13"/>
      <c r="AK1806" s="14"/>
      <c r="AP1806" s="13"/>
      <c r="AQ1806" s="14"/>
      <c r="AT1806" t="e">
        <f>VLOOKUP(A1806,'Repeat TJ List'!A:A,1,FALSE)</f>
        <v>#N/A</v>
      </c>
    </row>
    <row r="1807" spans="1:46" ht="13">
      <c r="A1807" s="7" t="s">
        <v>3202</v>
      </c>
      <c r="B1807" s="78" t="str">
        <f t="shared" si="115"/>
        <v>Colby</v>
      </c>
      <c r="C1807" s="78" t="str">
        <f t="shared" si="116"/>
        <v>Lewis</v>
      </c>
      <c r="D1807" s="78" t="str">
        <f t="shared" si="117"/>
        <v>lewisco</v>
      </c>
      <c r="E1807" s="8">
        <v>35335</v>
      </c>
      <c r="F1807" s="9" t="s">
        <v>211</v>
      </c>
      <c r="G1807" s="9" t="s">
        <v>158</v>
      </c>
      <c r="H1807" s="26" t="s">
        <v>37</v>
      </c>
      <c r="I1807" s="9" t="s">
        <v>38</v>
      </c>
      <c r="J1807" s="26" t="s">
        <v>39</v>
      </c>
      <c r="K1807" s="9" t="s">
        <v>45</v>
      </c>
      <c r="L1807" s="9" t="s">
        <v>2959</v>
      </c>
      <c r="M1807" s="9">
        <v>17</v>
      </c>
      <c r="N1807" s="11">
        <v>36161</v>
      </c>
      <c r="O1807" s="32">
        <f t="shared" si="114"/>
        <v>27</v>
      </c>
      <c r="P1807" s="9">
        <v>407890</v>
      </c>
      <c r="Q1807" s="9">
        <v>1259</v>
      </c>
      <c r="R1807" s="7" t="s">
        <v>2860</v>
      </c>
      <c r="S1807" s="9">
        <v>233</v>
      </c>
      <c r="T1807" s="12">
        <v>1215</v>
      </c>
      <c r="U1807" s="9">
        <v>0</v>
      </c>
      <c r="V1807">
        <f t="shared" si="0"/>
        <v>1996</v>
      </c>
      <c r="W1807">
        <f t="shared" si="1"/>
        <v>9</v>
      </c>
      <c r="X1807">
        <f t="shared" si="2"/>
        <v>27</v>
      </c>
      <c r="AJ1807" s="13"/>
      <c r="AK1807" s="14"/>
      <c r="AP1807" s="13"/>
      <c r="AQ1807" s="14"/>
      <c r="AT1807" t="e">
        <f>VLOOKUP(A1807,'Repeat TJ List'!A:A,1,FALSE)</f>
        <v>#N/A</v>
      </c>
    </row>
    <row r="1808" spans="1:46" ht="13">
      <c r="A1808" s="7" t="s">
        <v>3203</v>
      </c>
      <c r="B1808" s="78" t="str">
        <f t="shared" si="115"/>
        <v>Jason</v>
      </c>
      <c r="C1808" s="78" t="str">
        <f t="shared" si="116"/>
        <v>Bere</v>
      </c>
      <c r="D1808" s="78" t="str">
        <f t="shared" si="117"/>
        <v>bereja</v>
      </c>
      <c r="E1808" s="8">
        <v>35321</v>
      </c>
      <c r="F1808" s="9" t="s">
        <v>62</v>
      </c>
      <c r="G1808" s="9" t="s">
        <v>36</v>
      </c>
      <c r="H1808" s="26" t="s">
        <v>37</v>
      </c>
      <c r="I1808" s="9" t="s">
        <v>38</v>
      </c>
      <c r="J1808" s="26" t="s">
        <v>39</v>
      </c>
      <c r="K1808" s="9" t="s">
        <v>79</v>
      </c>
      <c r="L1808" s="9" t="s">
        <v>3204</v>
      </c>
      <c r="M1808" s="9">
        <v>25</v>
      </c>
      <c r="N1808" s="11">
        <v>35661</v>
      </c>
      <c r="O1808" s="32">
        <f t="shared" si="114"/>
        <v>11</v>
      </c>
      <c r="P1808" s="9">
        <v>110891</v>
      </c>
      <c r="Q1808" s="9">
        <v>266</v>
      </c>
      <c r="R1808" s="7" t="s">
        <v>139</v>
      </c>
      <c r="S1808" s="9">
        <v>131</v>
      </c>
      <c r="T1808" s="40">
        <v>672.33300000000008</v>
      </c>
      <c r="U1808" s="32">
        <v>0</v>
      </c>
      <c r="V1808">
        <f t="shared" si="0"/>
        <v>1996</v>
      </c>
      <c r="W1808">
        <f t="shared" si="1"/>
        <v>9</v>
      </c>
      <c r="X1808">
        <f t="shared" si="2"/>
        <v>13</v>
      </c>
      <c r="AJ1808" s="13"/>
      <c r="AK1808" s="14"/>
      <c r="AP1808" s="13"/>
      <c r="AQ1808" s="14"/>
      <c r="AT1808" t="e">
        <f>VLOOKUP(A1808,'Repeat TJ List'!A:A,1,FALSE)</f>
        <v>#N/A</v>
      </c>
    </row>
    <row r="1809" spans="1:46" ht="13">
      <c r="A1809" s="7" t="s">
        <v>3205</v>
      </c>
      <c r="B1809" s="78" t="str">
        <f t="shared" si="115"/>
        <v>Pedro</v>
      </c>
      <c r="C1809" s="78" t="str">
        <f t="shared" si="116"/>
        <v>Borbon</v>
      </c>
      <c r="D1809" s="78" t="str">
        <f t="shared" si="117"/>
        <v>borbope</v>
      </c>
      <c r="E1809" s="8">
        <v>35307</v>
      </c>
      <c r="F1809" s="9" t="s">
        <v>340</v>
      </c>
      <c r="G1809" s="9" t="s">
        <v>36</v>
      </c>
      <c r="H1809" s="26" t="s">
        <v>37</v>
      </c>
      <c r="I1809" s="9" t="s">
        <v>53</v>
      </c>
      <c r="J1809" s="9" t="s">
        <v>108</v>
      </c>
      <c r="K1809" s="9"/>
      <c r="L1809" s="9"/>
      <c r="M1809" s="9">
        <v>28</v>
      </c>
      <c r="N1809" s="11">
        <v>36255</v>
      </c>
      <c r="O1809" s="32">
        <f t="shared" si="114"/>
        <v>31</v>
      </c>
      <c r="P1809" s="9">
        <v>111228</v>
      </c>
      <c r="Q1809" s="9">
        <v>1001195</v>
      </c>
      <c r="R1809" s="7" t="s">
        <v>139</v>
      </c>
      <c r="S1809" s="9">
        <v>279</v>
      </c>
      <c r="T1809" s="40">
        <v>200</v>
      </c>
      <c r="U1809" s="32">
        <v>0</v>
      </c>
      <c r="V1809">
        <f t="shared" si="0"/>
        <v>1996</v>
      </c>
      <c r="W1809">
        <f t="shared" si="1"/>
        <v>8</v>
      </c>
      <c r="X1809">
        <f t="shared" si="2"/>
        <v>30</v>
      </c>
      <c r="AJ1809" s="13"/>
      <c r="AK1809" s="14"/>
      <c r="AP1809" s="13"/>
      <c r="AQ1809" s="14"/>
      <c r="AT1809" t="e">
        <f>VLOOKUP(A1809,'Repeat TJ List'!A:A,1,FALSE)</f>
        <v>#N/A</v>
      </c>
    </row>
    <row r="1810" spans="1:46" ht="13">
      <c r="A1810" s="7" t="s">
        <v>3206</v>
      </c>
      <c r="B1810" s="78" t="str">
        <f t="shared" si="115"/>
        <v>Paul</v>
      </c>
      <c r="C1810" s="78" t="str">
        <f t="shared" si="116"/>
        <v>Wagner</v>
      </c>
      <c r="D1810" s="78" t="str">
        <f t="shared" si="117"/>
        <v>wagnepa</v>
      </c>
      <c r="E1810" s="8">
        <v>35284</v>
      </c>
      <c r="F1810" s="9" t="s">
        <v>176</v>
      </c>
      <c r="G1810" s="9" t="s">
        <v>36</v>
      </c>
      <c r="H1810" s="26" t="s">
        <v>37</v>
      </c>
      <c r="I1810" s="9" t="s">
        <v>38</v>
      </c>
      <c r="J1810" s="26" t="s">
        <v>39</v>
      </c>
      <c r="K1810" s="9" t="s">
        <v>429</v>
      </c>
      <c r="L1810" s="9" t="s">
        <v>2511</v>
      </c>
      <c r="M1810" s="9">
        <v>28</v>
      </c>
      <c r="N1810" s="11">
        <v>35629</v>
      </c>
      <c r="O1810" s="32">
        <f t="shared" si="114"/>
        <v>11</v>
      </c>
      <c r="P1810" s="9">
        <v>123789</v>
      </c>
      <c r="Q1810" s="9">
        <v>1013490</v>
      </c>
      <c r="S1810" s="9">
        <v>32</v>
      </c>
      <c r="T1810" s="40">
        <v>78</v>
      </c>
      <c r="U1810" s="32">
        <v>0</v>
      </c>
      <c r="V1810">
        <f t="shared" si="0"/>
        <v>1996</v>
      </c>
      <c r="W1810">
        <f t="shared" si="1"/>
        <v>8</v>
      </c>
      <c r="X1810">
        <f t="shared" si="2"/>
        <v>7</v>
      </c>
      <c r="AJ1810" s="13"/>
      <c r="AK1810" s="14"/>
      <c r="AP1810" s="13"/>
      <c r="AQ1810" s="14"/>
      <c r="AT1810" t="e">
        <f>VLOOKUP(A1810,'Repeat TJ List'!A:A,1,FALSE)</f>
        <v>#N/A</v>
      </c>
    </row>
    <row r="1811" spans="1:46" ht="13">
      <c r="A1811" s="7" t="s">
        <v>3207</v>
      </c>
      <c r="B1811" s="78" t="str">
        <f t="shared" si="115"/>
        <v>John</v>
      </c>
      <c r="C1811" s="78" t="str">
        <f t="shared" si="116"/>
        <v>Snyder</v>
      </c>
      <c r="D1811" s="78" t="str">
        <f t="shared" si="117"/>
        <v>snydejo</v>
      </c>
      <c r="E1811" s="8">
        <v>35270</v>
      </c>
      <c r="F1811" s="9" t="s">
        <v>62</v>
      </c>
      <c r="G1811" s="9" t="s">
        <v>84</v>
      </c>
      <c r="H1811" s="26" t="s">
        <v>37</v>
      </c>
      <c r="I1811" s="9" t="s">
        <v>38</v>
      </c>
      <c r="J1811" s="26" t="s">
        <v>39</v>
      </c>
      <c r="K1811" s="9" t="s">
        <v>45</v>
      </c>
      <c r="L1811" s="9"/>
      <c r="M1811" s="9">
        <v>21</v>
      </c>
      <c r="N1811" s="11">
        <v>35431</v>
      </c>
      <c r="O1811" s="32">
        <f t="shared" si="114"/>
        <v>5</v>
      </c>
      <c r="P1811" s="9">
        <v>122511</v>
      </c>
      <c r="Q1811" s="9">
        <v>1012253</v>
      </c>
      <c r="S1811" s="9">
        <v>63</v>
      </c>
      <c r="T1811" s="12">
        <v>342.66699999999997</v>
      </c>
      <c r="U1811" s="32">
        <v>0</v>
      </c>
      <c r="V1811">
        <f t="shared" si="0"/>
        <v>1996</v>
      </c>
      <c r="W1811">
        <f t="shared" si="1"/>
        <v>7</v>
      </c>
      <c r="X1811">
        <f t="shared" si="2"/>
        <v>24</v>
      </c>
      <c r="AJ1811" s="13"/>
      <c r="AK1811" s="14"/>
      <c r="AP1811" s="13"/>
      <c r="AQ1811" s="14"/>
      <c r="AT1811" t="e">
        <f>VLOOKUP(A1811,'Repeat TJ List'!A:A,1,FALSE)</f>
        <v>#N/A</v>
      </c>
    </row>
    <row r="1812" spans="1:46" ht="13">
      <c r="A1812" s="7" t="s">
        <v>3158</v>
      </c>
      <c r="B1812" s="78" t="str">
        <f t="shared" si="115"/>
        <v>Chad</v>
      </c>
      <c r="C1812" s="78" t="str">
        <f t="shared" si="116"/>
        <v>Fox</v>
      </c>
      <c r="D1812" s="78" t="str">
        <f t="shared" si="117"/>
        <v>foxch</v>
      </c>
      <c r="E1812" s="8">
        <v>35247</v>
      </c>
      <c r="F1812" s="9" t="s">
        <v>340</v>
      </c>
      <c r="G1812" s="9" t="s">
        <v>95</v>
      </c>
      <c r="H1812" s="26" t="s">
        <v>37</v>
      </c>
      <c r="I1812" s="9" t="s">
        <v>38</v>
      </c>
      <c r="J1812" s="26" t="s">
        <v>39</v>
      </c>
      <c r="K1812" s="9" t="s">
        <v>40</v>
      </c>
      <c r="L1812" s="9" t="s">
        <v>3159</v>
      </c>
      <c r="M1812" s="9">
        <v>25</v>
      </c>
      <c r="N1812" s="11">
        <v>35431</v>
      </c>
      <c r="O1812" s="32">
        <f t="shared" si="114"/>
        <v>6</v>
      </c>
      <c r="P1812" s="9">
        <v>114354</v>
      </c>
      <c r="Q1812" s="9">
        <v>684</v>
      </c>
      <c r="R1812" s="7" t="s">
        <v>139</v>
      </c>
      <c r="S1812" s="9">
        <v>85</v>
      </c>
      <c r="T1812" s="12">
        <v>91</v>
      </c>
      <c r="U1812" s="32">
        <v>0</v>
      </c>
      <c r="V1812">
        <f t="shared" si="0"/>
        <v>1996</v>
      </c>
      <c r="W1812">
        <f t="shared" si="1"/>
        <v>7</v>
      </c>
      <c r="X1812">
        <f t="shared" si="2"/>
        <v>1</v>
      </c>
      <c r="AJ1812" s="13"/>
      <c r="AK1812" s="14"/>
      <c r="AP1812" s="13"/>
      <c r="AQ1812" s="14"/>
      <c r="AT1812" t="str">
        <f>VLOOKUP(A1812,'Repeat TJ List'!A:A,1,FALSE)</f>
        <v>Chad Fox</v>
      </c>
    </row>
    <row r="1813" spans="1:46" ht="13">
      <c r="A1813" s="7" t="s">
        <v>3208</v>
      </c>
      <c r="B1813" s="78" t="str">
        <f t="shared" si="115"/>
        <v>Steve</v>
      </c>
      <c r="C1813" s="78" t="str">
        <f t="shared" si="116"/>
        <v>Ontiveros</v>
      </c>
      <c r="D1813" s="78" t="str">
        <f t="shared" si="117"/>
        <v>ontivst</v>
      </c>
      <c r="E1813" s="8">
        <v>35229</v>
      </c>
      <c r="F1813" s="9" t="s">
        <v>178</v>
      </c>
      <c r="G1813" s="9" t="s">
        <v>36</v>
      </c>
      <c r="H1813" s="26" t="s">
        <v>37</v>
      </c>
      <c r="I1813" s="9" t="s">
        <v>38</v>
      </c>
      <c r="J1813" s="26" t="s">
        <v>39</v>
      </c>
      <c r="K1813" s="9" t="s">
        <v>188</v>
      </c>
      <c r="L1813" s="9"/>
      <c r="M1813" s="9">
        <v>35</v>
      </c>
      <c r="N1813" s="11">
        <v>36785</v>
      </c>
      <c r="O1813" s="32">
        <f t="shared" si="114"/>
        <v>51</v>
      </c>
      <c r="P1813" s="9">
        <v>120036</v>
      </c>
      <c r="Q1813" s="9">
        <v>1009826</v>
      </c>
      <c r="R1813" s="7" t="s">
        <v>2078</v>
      </c>
      <c r="S1813" s="9">
        <v>3</v>
      </c>
      <c r="T1813" s="40">
        <v>5.3329999999999984</v>
      </c>
      <c r="U1813" s="32">
        <v>0</v>
      </c>
      <c r="V1813">
        <f t="shared" si="0"/>
        <v>1996</v>
      </c>
      <c r="W1813">
        <f t="shared" si="1"/>
        <v>6</v>
      </c>
      <c r="X1813">
        <f t="shared" si="2"/>
        <v>13</v>
      </c>
      <c r="AJ1813" s="13"/>
      <c r="AK1813" s="14"/>
      <c r="AP1813" s="13"/>
      <c r="AQ1813" s="14"/>
      <c r="AT1813" t="str">
        <f>VLOOKUP(A1813,'Repeat TJ List'!A:A,1,FALSE)</f>
        <v>Steve Ontiveros</v>
      </c>
    </row>
    <row r="1814" spans="1:46" ht="13">
      <c r="A1814" s="7" t="s">
        <v>3209</v>
      </c>
      <c r="B1814" s="78" t="str">
        <f t="shared" si="115"/>
        <v>Bill</v>
      </c>
      <c r="C1814" s="78" t="str">
        <f t="shared" si="116"/>
        <v>Pulsipher</v>
      </c>
      <c r="D1814" s="78" t="str">
        <f t="shared" si="117"/>
        <v>pulsibi</v>
      </c>
      <c r="E1814" s="8">
        <v>35173</v>
      </c>
      <c r="F1814" s="9" t="s">
        <v>70</v>
      </c>
      <c r="G1814" s="9" t="s">
        <v>36</v>
      </c>
      <c r="H1814" s="26" t="s">
        <v>37</v>
      </c>
      <c r="I1814" s="9" t="s">
        <v>53</v>
      </c>
      <c r="J1814" s="26" t="s">
        <v>39</v>
      </c>
      <c r="K1814" s="9" t="s">
        <v>302</v>
      </c>
      <c r="L1814" s="9"/>
      <c r="M1814" s="9">
        <v>22</v>
      </c>
      <c r="N1814" s="11">
        <v>35968</v>
      </c>
      <c r="O1814" s="32">
        <f t="shared" si="114"/>
        <v>26</v>
      </c>
      <c r="P1814" s="9">
        <v>120802</v>
      </c>
      <c r="Q1814" s="9">
        <v>842</v>
      </c>
      <c r="S1814" s="9">
        <v>89</v>
      </c>
      <c r="T1814" s="40">
        <v>201.33299999999997</v>
      </c>
      <c r="U1814" s="32">
        <v>0</v>
      </c>
      <c r="V1814">
        <f t="shared" si="0"/>
        <v>1996</v>
      </c>
      <c r="W1814">
        <f t="shared" si="1"/>
        <v>4</v>
      </c>
      <c r="X1814">
        <f t="shared" si="2"/>
        <v>18</v>
      </c>
      <c r="AJ1814" s="13"/>
      <c r="AK1814" s="14"/>
      <c r="AP1814" s="13"/>
      <c r="AQ1814" s="14"/>
      <c r="AT1814" t="e">
        <f>VLOOKUP(A1814,'Repeat TJ List'!A:A,1,FALSE)</f>
        <v>#N/A</v>
      </c>
    </row>
    <row r="1815" spans="1:46" ht="13">
      <c r="A1815" s="7" t="s">
        <v>3140</v>
      </c>
      <c r="B1815" s="78" t="str">
        <f t="shared" si="115"/>
        <v>Lance</v>
      </c>
      <c r="C1815" s="78" t="str">
        <f t="shared" si="116"/>
        <v>Carter</v>
      </c>
      <c r="D1815" s="78" t="str">
        <f t="shared" si="117"/>
        <v>cartela</v>
      </c>
      <c r="E1815" s="8">
        <v>35065</v>
      </c>
      <c r="F1815" s="9" t="s">
        <v>329</v>
      </c>
      <c r="G1815" s="9" t="s">
        <v>91</v>
      </c>
      <c r="H1815" s="26" t="s">
        <v>37</v>
      </c>
      <c r="I1815" s="9" t="s">
        <v>38</v>
      </c>
      <c r="J1815" s="26" t="s">
        <v>39</v>
      </c>
      <c r="K1815" s="9" t="s">
        <v>58</v>
      </c>
      <c r="L1815" s="9" t="s">
        <v>2993</v>
      </c>
      <c r="M1815" s="9">
        <v>21</v>
      </c>
      <c r="N1815" s="11">
        <v>35796</v>
      </c>
      <c r="O1815" s="32">
        <f t="shared" si="114"/>
        <v>24</v>
      </c>
      <c r="P1815" s="9">
        <v>238796</v>
      </c>
      <c r="Q1815" s="9">
        <v>1592</v>
      </c>
      <c r="S1815" s="9">
        <v>6</v>
      </c>
      <c r="T1815" s="12">
        <v>5.3330000000000002</v>
      </c>
      <c r="U1815" s="32">
        <v>0</v>
      </c>
      <c r="V1815">
        <f t="shared" si="0"/>
        <v>1996</v>
      </c>
      <c r="W1815">
        <f t="shared" si="1"/>
        <v>1</v>
      </c>
      <c r="X1815">
        <f t="shared" si="2"/>
        <v>1</v>
      </c>
      <c r="AJ1815" s="13"/>
      <c r="AK1815" s="14"/>
      <c r="AP1815" s="13"/>
      <c r="AQ1815" s="14"/>
      <c r="AT1815" t="str">
        <f>VLOOKUP(A1815,'Repeat TJ List'!A:A,1,FALSE)</f>
        <v>Lance Carter</v>
      </c>
    </row>
    <row r="1816" spans="1:46" ht="13">
      <c r="A1816" s="7" t="s">
        <v>2818</v>
      </c>
      <c r="B1816" s="78" t="str">
        <f t="shared" si="115"/>
        <v>Victor</v>
      </c>
      <c r="C1816" s="78" t="str">
        <f t="shared" si="116"/>
        <v>Zambrano</v>
      </c>
      <c r="D1816" s="78" t="str">
        <f t="shared" si="117"/>
        <v>zambrvi</v>
      </c>
      <c r="E1816" s="8">
        <v>35065</v>
      </c>
      <c r="F1816" s="9" t="s">
        <v>257</v>
      </c>
      <c r="G1816" s="9" t="s">
        <v>128</v>
      </c>
      <c r="H1816" s="26" t="s">
        <v>37</v>
      </c>
      <c r="I1816" s="9" t="s">
        <v>38</v>
      </c>
      <c r="J1816" s="32" t="s">
        <v>150</v>
      </c>
      <c r="K1816" s="26"/>
      <c r="L1816" s="26"/>
      <c r="M1816" s="9">
        <v>20</v>
      </c>
      <c r="N1816" s="11">
        <v>35431</v>
      </c>
      <c r="O1816" s="32">
        <f t="shared" si="114"/>
        <v>12</v>
      </c>
      <c r="P1816" s="9">
        <v>406913</v>
      </c>
      <c r="Q1816" s="9">
        <v>1237</v>
      </c>
      <c r="S1816" s="9">
        <v>174</v>
      </c>
      <c r="T1816" s="12">
        <v>683.33299999999997</v>
      </c>
      <c r="U1816" s="32">
        <v>0</v>
      </c>
      <c r="V1816">
        <f t="shared" si="0"/>
        <v>1996</v>
      </c>
      <c r="W1816">
        <f t="shared" si="1"/>
        <v>1</v>
      </c>
      <c r="X1816">
        <f t="shared" si="2"/>
        <v>1</v>
      </c>
      <c r="AJ1816" s="13"/>
      <c r="AK1816" s="14"/>
      <c r="AP1816" s="13"/>
      <c r="AQ1816" s="14"/>
      <c r="AT1816" t="str">
        <f>VLOOKUP(A1816,'Repeat TJ List'!A:A,1,FALSE)</f>
        <v>Victor Zambrano</v>
      </c>
    </row>
    <row r="1817" spans="1:46" ht="13">
      <c r="A1817" s="7" t="s">
        <v>3210</v>
      </c>
      <c r="B1817" s="78" t="str">
        <f t="shared" si="115"/>
        <v>Dewon</v>
      </c>
      <c r="C1817" s="78" t="str">
        <f t="shared" si="116"/>
        <v>Brazelton</v>
      </c>
      <c r="D1817" s="78" t="str">
        <f t="shared" si="117"/>
        <v>brazede</v>
      </c>
      <c r="E1817" s="8">
        <v>35065</v>
      </c>
      <c r="F1817" s="9" t="s">
        <v>257</v>
      </c>
      <c r="G1817" s="9" t="s">
        <v>158</v>
      </c>
      <c r="H1817" s="26" t="s">
        <v>37</v>
      </c>
      <c r="I1817" s="9" t="s">
        <v>38</v>
      </c>
      <c r="J1817" s="26" t="s">
        <v>39</v>
      </c>
      <c r="K1817" s="9" t="s">
        <v>312</v>
      </c>
      <c r="L1817" s="9" t="s">
        <v>1226</v>
      </c>
      <c r="M1817" s="9">
        <v>16</v>
      </c>
      <c r="N1817" s="11">
        <v>37257</v>
      </c>
      <c r="O1817" s="32">
        <f t="shared" si="114"/>
        <v>72</v>
      </c>
      <c r="P1817" s="9">
        <v>407376</v>
      </c>
      <c r="Q1817" s="9">
        <v>1195</v>
      </c>
      <c r="S1817" s="9">
        <v>63</v>
      </c>
      <c r="T1817" s="12">
        <v>271</v>
      </c>
      <c r="U1817" s="32">
        <v>0</v>
      </c>
      <c r="V1817">
        <f t="shared" si="0"/>
        <v>1996</v>
      </c>
      <c r="W1817">
        <f t="shared" si="1"/>
        <v>1</v>
      </c>
      <c r="X1817">
        <f t="shared" si="2"/>
        <v>1</v>
      </c>
      <c r="AJ1817" s="13"/>
      <c r="AK1817" s="14"/>
      <c r="AP1817" s="13"/>
      <c r="AQ1817" s="14"/>
      <c r="AT1817" t="e">
        <f>VLOOKUP(A1817,'Repeat TJ List'!A:A,1,FALSE)</f>
        <v>#N/A</v>
      </c>
    </row>
    <row r="1818" spans="1:46" ht="13">
      <c r="A1818" s="7" t="s">
        <v>3211</v>
      </c>
      <c r="B1818" s="78" t="str">
        <f t="shared" si="115"/>
        <v>Rene</v>
      </c>
      <c r="C1818" s="78" t="str">
        <f t="shared" si="116"/>
        <v>Arocha</v>
      </c>
      <c r="D1818" s="78" t="str">
        <f t="shared" si="117"/>
        <v>arochre</v>
      </c>
      <c r="E1818" s="8">
        <v>34980</v>
      </c>
      <c r="F1818" s="9" t="s">
        <v>57</v>
      </c>
      <c r="G1818" s="9" t="s">
        <v>36</v>
      </c>
      <c r="H1818" s="9" t="s">
        <v>37</v>
      </c>
      <c r="I1818" s="9" t="s">
        <v>38</v>
      </c>
      <c r="J1818" s="9" t="s">
        <v>817</v>
      </c>
      <c r="K1818" s="26"/>
      <c r="L1818" s="26"/>
      <c r="M1818" s="9">
        <v>29</v>
      </c>
      <c r="N1818" s="11">
        <v>35569</v>
      </c>
      <c r="O1818" s="32">
        <f t="shared" si="114"/>
        <v>19</v>
      </c>
      <c r="P1818" s="9">
        <v>110338</v>
      </c>
      <c r="Q1818" s="9">
        <v>1000325</v>
      </c>
      <c r="R1818" s="7"/>
      <c r="S1818" s="9">
        <v>6</v>
      </c>
      <c r="T1818" s="12">
        <v>10.333</v>
      </c>
      <c r="U1818" s="32">
        <v>0</v>
      </c>
      <c r="V1818">
        <f t="shared" si="0"/>
        <v>1995</v>
      </c>
      <c r="W1818">
        <f t="shared" si="1"/>
        <v>10</v>
      </c>
      <c r="X1818">
        <f t="shared" si="2"/>
        <v>8</v>
      </c>
      <c r="AJ1818" s="13"/>
      <c r="AK1818" s="14"/>
      <c r="AP1818" s="13"/>
      <c r="AQ1818" s="14"/>
      <c r="AT1818" t="e">
        <f>VLOOKUP(A1818,'Repeat TJ List'!A:A,1,FALSE)</f>
        <v>#N/A</v>
      </c>
    </row>
    <row r="1819" spans="1:46" ht="13">
      <c r="A1819" s="7" t="s">
        <v>3195</v>
      </c>
      <c r="B1819" s="78" t="str">
        <f t="shared" si="115"/>
        <v>Jay</v>
      </c>
      <c r="C1819" s="78" t="str">
        <f t="shared" si="116"/>
        <v>Payton</v>
      </c>
      <c r="D1819" s="78" t="str">
        <f t="shared" si="117"/>
        <v>paytoja</v>
      </c>
      <c r="E1819" s="8">
        <v>34943</v>
      </c>
      <c r="F1819" s="9" t="s">
        <v>70</v>
      </c>
      <c r="G1819" s="9" t="s">
        <v>95</v>
      </c>
      <c r="H1819" s="32" t="s">
        <v>131</v>
      </c>
      <c r="I1819" s="9" t="s">
        <v>38</v>
      </c>
      <c r="J1819" s="26" t="s">
        <v>39</v>
      </c>
      <c r="K1819" s="9" t="s">
        <v>253</v>
      </c>
      <c r="L1819" s="9" t="s">
        <v>478</v>
      </c>
      <c r="M1819" s="9">
        <v>22</v>
      </c>
      <c r="N1819" s="11">
        <v>35065</v>
      </c>
      <c r="O1819" s="32">
        <f t="shared" ref="O1819:O1882" si="118">IF(N1819&gt;0,ROUND(((N1819-E1819)/365)*12,0),"")</f>
        <v>4</v>
      </c>
      <c r="P1819" s="9">
        <v>134341</v>
      </c>
      <c r="Q1819" s="9">
        <v>890</v>
      </c>
      <c r="S1819" s="9">
        <v>0</v>
      </c>
      <c r="T1819" s="12">
        <v>0</v>
      </c>
      <c r="U1819" s="32">
        <v>0</v>
      </c>
      <c r="V1819">
        <f t="shared" si="0"/>
        <v>1995</v>
      </c>
      <c r="W1819">
        <f t="shared" si="1"/>
        <v>9</v>
      </c>
      <c r="X1819">
        <f t="shared" si="2"/>
        <v>1</v>
      </c>
      <c r="AJ1819" s="13"/>
      <c r="AK1819" s="14"/>
      <c r="AP1819" s="13"/>
      <c r="AQ1819" s="14"/>
      <c r="AT1819" t="str">
        <f>VLOOKUP(A1819,'Repeat TJ List'!A:A,1,FALSE)</f>
        <v>Jay Payton</v>
      </c>
    </row>
    <row r="1820" spans="1:46" ht="13">
      <c r="A1820" s="7" t="s">
        <v>3212</v>
      </c>
      <c r="B1820" s="78" t="str">
        <f t="shared" si="115"/>
        <v>Jose</v>
      </c>
      <c r="C1820" s="78" t="str">
        <f t="shared" si="116"/>
        <v>Rijo</v>
      </c>
      <c r="D1820" s="78" t="str">
        <f t="shared" si="117"/>
        <v>rijojo</v>
      </c>
      <c r="E1820" s="8">
        <v>34933</v>
      </c>
      <c r="F1820" s="9" t="s">
        <v>187</v>
      </c>
      <c r="G1820" s="9" t="s">
        <v>36</v>
      </c>
      <c r="H1820" s="26" t="s">
        <v>37</v>
      </c>
      <c r="I1820" s="9" t="s">
        <v>38</v>
      </c>
      <c r="J1820" s="32" t="s">
        <v>108</v>
      </c>
      <c r="K1820" s="26"/>
      <c r="L1820" s="26"/>
      <c r="M1820" s="9">
        <v>30</v>
      </c>
      <c r="N1820" s="11">
        <v>37120</v>
      </c>
      <c r="O1820" s="32">
        <f t="shared" si="118"/>
        <v>72</v>
      </c>
      <c r="P1820" s="9">
        <v>121206</v>
      </c>
      <c r="Q1820" s="9">
        <v>349</v>
      </c>
      <c r="R1820" s="7" t="s">
        <v>139</v>
      </c>
      <c r="S1820" s="9">
        <v>44</v>
      </c>
      <c r="T1820" s="40">
        <v>94</v>
      </c>
      <c r="U1820" s="32">
        <v>0</v>
      </c>
      <c r="V1820">
        <f t="shared" si="0"/>
        <v>1995</v>
      </c>
      <c r="W1820">
        <f t="shared" si="1"/>
        <v>8</v>
      </c>
      <c r="X1820">
        <f t="shared" si="2"/>
        <v>22</v>
      </c>
      <c r="AJ1820" s="13"/>
      <c r="AK1820" s="14"/>
      <c r="AP1820" s="13"/>
      <c r="AQ1820" s="14"/>
      <c r="AT1820" t="e">
        <f>VLOOKUP(A1820,'Repeat TJ List'!A:A,1,FALSE)</f>
        <v>#N/A</v>
      </c>
    </row>
    <row r="1821" spans="1:46" ht="13">
      <c r="A1821" s="7" t="s">
        <v>3213</v>
      </c>
      <c r="B1821" s="78" t="str">
        <f t="shared" si="115"/>
        <v>Bobby</v>
      </c>
      <c r="C1821" s="78" t="str">
        <f t="shared" si="116"/>
        <v>Munoz</v>
      </c>
      <c r="D1821" s="78" t="str">
        <f t="shared" si="117"/>
        <v>munozbo</v>
      </c>
      <c r="E1821" s="8">
        <v>34933</v>
      </c>
      <c r="F1821" s="9" t="s">
        <v>124</v>
      </c>
      <c r="G1821" s="9" t="s">
        <v>36</v>
      </c>
      <c r="H1821" s="9" t="s">
        <v>37</v>
      </c>
      <c r="I1821" s="9" t="s">
        <v>38</v>
      </c>
      <c r="J1821" s="9" t="s">
        <v>144</v>
      </c>
      <c r="K1821" s="9"/>
      <c r="L1821" s="26"/>
      <c r="M1821" s="9">
        <v>27</v>
      </c>
      <c r="N1821" s="11">
        <v>35227</v>
      </c>
      <c r="O1821" s="32">
        <f t="shared" si="118"/>
        <v>10</v>
      </c>
      <c r="P1821" s="9">
        <v>119528</v>
      </c>
      <c r="Q1821" s="9">
        <v>1009326</v>
      </c>
      <c r="R1821" s="7"/>
      <c r="S1821" s="9">
        <v>38</v>
      </c>
      <c r="T1821" s="12">
        <v>112.667</v>
      </c>
      <c r="U1821" s="32">
        <v>0</v>
      </c>
      <c r="V1821">
        <f t="shared" si="0"/>
        <v>1995</v>
      </c>
      <c r="W1821">
        <f t="shared" si="1"/>
        <v>8</v>
      </c>
      <c r="X1821">
        <f t="shared" si="2"/>
        <v>22</v>
      </c>
      <c r="AJ1821" s="13"/>
      <c r="AK1821" s="14"/>
      <c r="AP1821" s="13"/>
      <c r="AQ1821" s="14"/>
      <c r="AT1821" t="e">
        <f>VLOOKUP(A1821,'Repeat TJ List'!A:A,1,FALSE)</f>
        <v>#N/A</v>
      </c>
    </row>
    <row r="1822" spans="1:46" ht="13">
      <c r="A1822" s="7" t="s">
        <v>3214</v>
      </c>
      <c r="B1822" s="78" t="str">
        <f t="shared" si="115"/>
        <v>Butch</v>
      </c>
      <c r="C1822" s="78" t="str">
        <f t="shared" si="116"/>
        <v>Henry</v>
      </c>
      <c r="D1822" s="78" t="str">
        <f t="shared" si="117"/>
        <v>henrybu</v>
      </c>
      <c r="E1822" s="8">
        <v>34933</v>
      </c>
      <c r="F1822" s="9" t="s">
        <v>317</v>
      </c>
      <c r="G1822" s="9" t="s">
        <v>36</v>
      </c>
      <c r="H1822" s="9" t="s">
        <v>37</v>
      </c>
      <c r="I1822" s="9" t="s">
        <v>53</v>
      </c>
      <c r="J1822" s="9" t="s">
        <v>39</v>
      </c>
      <c r="K1822" s="9" t="s">
        <v>40</v>
      </c>
      <c r="L1822" s="26"/>
      <c r="M1822" s="9">
        <v>26</v>
      </c>
      <c r="N1822" s="11">
        <v>35522</v>
      </c>
      <c r="O1822" s="32">
        <f t="shared" si="118"/>
        <v>19</v>
      </c>
      <c r="P1822" s="9">
        <v>115783</v>
      </c>
      <c r="Q1822" s="9">
        <v>1005667</v>
      </c>
      <c r="R1822" s="7" t="s">
        <v>2860</v>
      </c>
      <c r="S1822" s="9">
        <v>45</v>
      </c>
      <c r="T1822" s="12">
        <v>118.333</v>
      </c>
      <c r="U1822" s="32">
        <v>0</v>
      </c>
      <c r="V1822">
        <f t="shared" si="0"/>
        <v>1995</v>
      </c>
      <c r="W1822">
        <f t="shared" si="1"/>
        <v>8</v>
      </c>
      <c r="X1822">
        <f t="shared" si="2"/>
        <v>22</v>
      </c>
      <c r="AJ1822" s="13"/>
      <c r="AK1822" s="14"/>
      <c r="AP1822" s="13"/>
      <c r="AQ1822" s="14"/>
      <c r="AT1822" t="e">
        <f>VLOOKUP(A1822,'Repeat TJ List'!A:A,1,FALSE)</f>
        <v>#N/A</v>
      </c>
    </row>
    <row r="1823" spans="1:46" ht="13">
      <c r="A1823" s="7" t="s">
        <v>2857</v>
      </c>
      <c r="B1823" s="78" t="str">
        <f t="shared" si="115"/>
        <v>Al</v>
      </c>
      <c r="C1823" s="78" t="str">
        <f t="shared" si="116"/>
        <v>Reyes</v>
      </c>
      <c r="D1823" s="78" t="str">
        <f t="shared" si="117"/>
        <v>reyesal</v>
      </c>
      <c r="E1823" s="8">
        <v>34912</v>
      </c>
      <c r="F1823" s="9" t="s">
        <v>127</v>
      </c>
      <c r="G1823" s="9" t="s">
        <v>36</v>
      </c>
      <c r="H1823" s="26" t="s">
        <v>37</v>
      </c>
      <c r="I1823" s="9" t="s">
        <v>38</v>
      </c>
      <c r="J1823" s="32" t="s">
        <v>108</v>
      </c>
      <c r="K1823" s="26"/>
      <c r="L1823" s="26"/>
      <c r="M1823" s="9">
        <v>24</v>
      </c>
      <c r="N1823" s="11">
        <v>35316</v>
      </c>
      <c r="O1823" s="32">
        <f t="shared" si="118"/>
        <v>13</v>
      </c>
      <c r="P1823" s="9">
        <v>121099</v>
      </c>
      <c r="Q1823" s="9">
        <v>1005</v>
      </c>
      <c r="S1823" s="9">
        <v>270</v>
      </c>
      <c r="T1823" s="40">
        <v>312</v>
      </c>
      <c r="U1823" s="32">
        <v>0</v>
      </c>
      <c r="V1823">
        <f t="shared" si="0"/>
        <v>1995</v>
      </c>
      <c r="W1823">
        <f t="shared" si="1"/>
        <v>8</v>
      </c>
      <c r="X1823">
        <f t="shared" si="2"/>
        <v>1</v>
      </c>
      <c r="AJ1823" s="13"/>
      <c r="AK1823" s="14"/>
      <c r="AP1823" s="13"/>
      <c r="AQ1823" s="14"/>
      <c r="AT1823" t="str">
        <f>VLOOKUP(A1823,'Repeat TJ List'!A:A,1,FALSE)</f>
        <v>Al Reyes</v>
      </c>
    </row>
    <row r="1824" spans="1:46" ht="13">
      <c r="A1824" s="7" t="s">
        <v>3215</v>
      </c>
      <c r="B1824" s="78" t="str">
        <f t="shared" si="115"/>
        <v>Cal</v>
      </c>
      <c r="C1824" s="78" t="str">
        <f t="shared" si="116"/>
        <v>Eldred</v>
      </c>
      <c r="D1824" s="78" t="str">
        <f t="shared" si="117"/>
        <v>eldreca</v>
      </c>
      <c r="E1824" s="8">
        <v>34873</v>
      </c>
      <c r="F1824" s="9" t="s">
        <v>57</v>
      </c>
      <c r="G1824" s="9" t="s">
        <v>36</v>
      </c>
      <c r="H1824" s="26" t="s">
        <v>37</v>
      </c>
      <c r="I1824" s="9" t="s">
        <v>38</v>
      </c>
      <c r="J1824" s="26" t="s">
        <v>39</v>
      </c>
      <c r="K1824" s="9" t="s">
        <v>154</v>
      </c>
      <c r="L1824" s="9" t="s">
        <v>154</v>
      </c>
      <c r="M1824" s="9">
        <v>27</v>
      </c>
      <c r="N1824" s="11">
        <v>35260</v>
      </c>
      <c r="O1824" s="32">
        <f t="shared" si="118"/>
        <v>13</v>
      </c>
      <c r="P1824" s="9">
        <v>113793</v>
      </c>
      <c r="Q1824" s="9">
        <v>1653</v>
      </c>
      <c r="R1824" s="7" t="s">
        <v>2078</v>
      </c>
      <c r="S1824" s="9">
        <v>259</v>
      </c>
      <c r="T1824" s="12">
        <v>790.66700000000003</v>
      </c>
      <c r="U1824" s="32">
        <v>0</v>
      </c>
      <c r="V1824">
        <f t="shared" si="0"/>
        <v>1995</v>
      </c>
      <c r="W1824">
        <f t="shared" si="1"/>
        <v>6</v>
      </c>
      <c r="X1824">
        <f t="shared" si="2"/>
        <v>23</v>
      </c>
      <c r="AJ1824" s="13"/>
      <c r="AK1824" s="14"/>
      <c r="AP1824" s="13"/>
      <c r="AQ1824" s="14"/>
      <c r="AT1824" t="e">
        <f>VLOOKUP(A1824,'Repeat TJ List'!A:A,1,FALSE)</f>
        <v>#N/A</v>
      </c>
    </row>
    <row r="1825" spans="1:46" ht="13">
      <c r="A1825" s="7" t="s">
        <v>3216</v>
      </c>
      <c r="B1825" s="78" t="str">
        <f t="shared" si="115"/>
        <v>Steve</v>
      </c>
      <c r="C1825" s="78" t="str">
        <f t="shared" si="116"/>
        <v>Karsay</v>
      </c>
      <c r="D1825" s="78" t="str">
        <f t="shared" si="117"/>
        <v>karsast</v>
      </c>
      <c r="E1825" s="8">
        <v>34866</v>
      </c>
      <c r="F1825" s="9" t="s">
        <v>178</v>
      </c>
      <c r="G1825" s="9" t="s">
        <v>36</v>
      </c>
      <c r="H1825" s="26" t="s">
        <v>37</v>
      </c>
      <c r="I1825" s="9" t="s">
        <v>38</v>
      </c>
      <c r="J1825" s="26" t="s">
        <v>39</v>
      </c>
      <c r="K1825" s="9" t="s">
        <v>101</v>
      </c>
      <c r="L1825" s="9"/>
      <c r="M1825" s="9">
        <v>24</v>
      </c>
      <c r="N1825" s="11">
        <v>35524</v>
      </c>
      <c r="O1825" s="32">
        <f t="shared" si="118"/>
        <v>22</v>
      </c>
      <c r="P1825" s="9">
        <v>116853</v>
      </c>
      <c r="Q1825" s="9">
        <v>829</v>
      </c>
      <c r="R1825" s="7" t="s">
        <v>139</v>
      </c>
      <c r="S1825" s="9">
        <v>345</v>
      </c>
      <c r="T1825" s="40">
        <v>526.33300000000008</v>
      </c>
      <c r="U1825" s="32">
        <v>0</v>
      </c>
      <c r="V1825">
        <f t="shared" si="0"/>
        <v>1995</v>
      </c>
      <c r="W1825">
        <f t="shared" si="1"/>
        <v>6</v>
      </c>
      <c r="X1825">
        <f t="shared" si="2"/>
        <v>16</v>
      </c>
      <c r="AJ1825" s="13"/>
      <c r="AK1825" s="14"/>
      <c r="AP1825" s="13"/>
      <c r="AQ1825" s="14"/>
      <c r="AT1825" t="e">
        <f>VLOOKUP(A1825,'Repeat TJ List'!A:A,1,FALSE)</f>
        <v>#N/A</v>
      </c>
    </row>
    <row r="1826" spans="1:46" ht="13">
      <c r="A1826" s="7" t="s">
        <v>3217</v>
      </c>
      <c r="B1826" s="78" t="str">
        <f t="shared" si="115"/>
        <v>Bryan</v>
      </c>
      <c r="C1826" s="78" t="str">
        <f t="shared" si="116"/>
        <v>Harvey</v>
      </c>
      <c r="D1826" s="78" t="str">
        <f t="shared" si="117"/>
        <v>harvebr</v>
      </c>
      <c r="E1826" s="8">
        <v>34822</v>
      </c>
      <c r="F1826" s="9" t="s">
        <v>157</v>
      </c>
      <c r="G1826" s="9" t="s">
        <v>36</v>
      </c>
      <c r="H1826" s="26" t="s">
        <v>37</v>
      </c>
      <c r="I1826" s="9" t="s">
        <v>38</v>
      </c>
      <c r="J1826" s="26" t="s">
        <v>39</v>
      </c>
      <c r="K1826" s="9" t="s">
        <v>312</v>
      </c>
      <c r="L1826" s="9" t="s">
        <v>3218</v>
      </c>
      <c r="M1826" s="9">
        <v>32</v>
      </c>
      <c r="N1826" s="11"/>
      <c r="O1826" s="32" t="str">
        <f t="shared" si="118"/>
        <v/>
      </c>
      <c r="P1826" s="9">
        <v>115583</v>
      </c>
      <c r="Q1826" s="9">
        <v>1005469</v>
      </c>
      <c r="R1826" s="7" t="s">
        <v>2078</v>
      </c>
      <c r="S1826" s="9">
        <v>0</v>
      </c>
      <c r="T1826" s="40">
        <v>0</v>
      </c>
      <c r="U1826" s="32">
        <v>0</v>
      </c>
      <c r="V1826">
        <f t="shared" si="0"/>
        <v>1995</v>
      </c>
      <c r="W1826">
        <f t="shared" si="1"/>
        <v>5</v>
      </c>
      <c r="X1826">
        <f t="shared" si="2"/>
        <v>3</v>
      </c>
      <c r="AJ1826" s="13"/>
      <c r="AK1826" s="14"/>
      <c r="AP1826" s="13"/>
      <c r="AQ1826" s="14"/>
      <c r="AT1826" t="e">
        <f>VLOOKUP(A1826,'Repeat TJ List'!A:A,1,FALSE)</f>
        <v>#N/A</v>
      </c>
    </row>
    <row r="1827" spans="1:46" ht="13">
      <c r="A1827" s="7" t="s">
        <v>3096</v>
      </c>
      <c r="B1827" s="78" t="str">
        <f t="shared" si="115"/>
        <v>Darren</v>
      </c>
      <c r="C1827" s="78" t="str">
        <f t="shared" si="116"/>
        <v>Dreifort</v>
      </c>
      <c r="D1827" s="78" t="str">
        <f t="shared" si="117"/>
        <v>dreifda</v>
      </c>
      <c r="E1827" s="8">
        <v>34772</v>
      </c>
      <c r="F1827" s="9" t="s">
        <v>306</v>
      </c>
      <c r="G1827" s="9" t="s">
        <v>36</v>
      </c>
      <c r="H1827" s="26" t="s">
        <v>37</v>
      </c>
      <c r="I1827" s="9" t="s">
        <v>38</v>
      </c>
      <c r="J1827" s="26" t="s">
        <v>39</v>
      </c>
      <c r="K1827" s="9" t="s">
        <v>88</v>
      </c>
      <c r="L1827" s="9" t="s">
        <v>208</v>
      </c>
      <c r="M1827" s="9">
        <v>23</v>
      </c>
      <c r="N1827" s="11">
        <v>35273</v>
      </c>
      <c r="O1827" s="32">
        <f t="shared" si="118"/>
        <v>16</v>
      </c>
      <c r="P1827" s="9">
        <v>113554</v>
      </c>
      <c r="Q1827" s="9">
        <v>647</v>
      </c>
      <c r="R1827" s="7" t="s">
        <v>2860</v>
      </c>
      <c r="S1827" s="9">
        <v>177</v>
      </c>
      <c r="T1827" s="12">
        <v>732.66700000000003</v>
      </c>
      <c r="U1827" s="32">
        <v>0</v>
      </c>
      <c r="V1827">
        <f t="shared" si="0"/>
        <v>1995</v>
      </c>
      <c r="W1827">
        <f t="shared" si="1"/>
        <v>3</v>
      </c>
      <c r="X1827">
        <f t="shared" si="2"/>
        <v>14</v>
      </c>
      <c r="AJ1827" s="13"/>
      <c r="AK1827" s="14"/>
      <c r="AP1827" s="13"/>
      <c r="AQ1827" s="14"/>
      <c r="AT1827" t="str">
        <f>VLOOKUP(A1827,'Repeat TJ List'!A:A,1,FALSE)</f>
        <v>Darren Dreifort</v>
      </c>
    </row>
    <row r="1828" spans="1:46" ht="13">
      <c r="A1828" s="7" t="s">
        <v>3219</v>
      </c>
      <c r="B1828" s="78" t="str">
        <f t="shared" si="115"/>
        <v>Luis</v>
      </c>
      <c r="C1828" s="78" t="str">
        <f t="shared" si="116"/>
        <v>Lopez</v>
      </c>
      <c r="D1828" s="78" t="str">
        <f t="shared" si="117"/>
        <v>lopezlu</v>
      </c>
      <c r="E1828" s="8">
        <v>34700</v>
      </c>
      <c r="F1828" s="9" t="s">
        <v>48</v>
      </c>
      <c r="G1828" s="9" t="s">
        <v>36</v>
      </c>
      <c r="H1828" s="9" t="s">
        <v>736</v>
      </c>
      <c r="I1828" s="9" t="s">
        <v>38</v>
      </c>
      <c r="J1828" s="9" t="s">
        <v>144</v>
      </c>
      <c r="K1828" s="9"/>
      <c r="L1828" s="9"/>
      <c r="M1828" s="9">
        <v>24</v>
      </c>
      <c r="N1828" s="11">
        <v>35175</v>
      </c>
      <c r="O1828" s="32">
        <f t="shared" si="118"/>
        <v>16</v>
      </c>
      <c r="P1828" s="9">
        <v>117922</v>
      </c>
      <c r="Q1828" s="9">
        <v>695</v>
      </c>
      <c r="S1828" s="9">
        <v>627</v>
      </c>
      <c r="T1828" s="12">
        <v>1482</v>
      </c>
      <c r="U1828" s="32">
        <v>0</v>
      </c>
      <c r="V1828">
        <f t="shared" si="0"/>
        <v>1995</v>
      </c>
      <c r="W1828">
        <f t="shared" si="1"/>
        <v>1</v>
      </c>
      <c r="X1828">
        <f t="shared" si="2"/>
        <v>1</v>
      </c>
      <c r="AJ1828" s="13"/>
      <c r="AK1828" s="14"/>
      <c r="AP1828" s="13"/>
      <c r="AQ1828" s="14"/>
      <c r="AT1828" t="e">
        <f>VLOOKUP(A1828,'Repeat TJ List'!A:A,1,FALSE)</f>
        <v>#N/A</v>
      </c>
    </row>
    <row r="1829" spans="1:46" ht="13">
      <c r="A1829" s="7" t="s">
        <v>3220</v>
      </c>
      <c r="B1829" s="78" t="str">
        <f t="shared" si="115"/>
        <v>Masumi</v>
      </c>
      <c r="C1829" s="78" t="str">
        <f t="shared" si="116"/>
        <v>Kuwata</v>
      </c>
      <c r="D1829" s="78" t="str">
        <f t="shared" si="117"/>
        <v>kuwatma</v>
      </c>
      <c r="E1829" s="8">
        <v>34700</v>
      </c>
      <c r="F1829" s="9" t="s">
        <v>176</v>
      </c>
      <c r="G1829" s="9" t="s">
        <v>63</v>
      </c>
      <c r="H1829" s="26" t="s">
        <v>37</v>
      </c>
      <c r="I1829" s="9" t="s">
        <v>38</v>
      </c>
      <c r="J1829" s="32" t="s">
        <v>384</v>
      </c>
      <c r="K1829" s="26"/>
      <c r="L1829" s="26"/>
      <c r="M1829" s="9">
        <v>27</v>
      </c>
      <c r="N1829" s="11">
        <v>39083</v>
      </c>
      <c r="O1829" s="32">
        <f t="shared" si="118"/>
        <v>144</v>
      </c>
      <c r="P1829" s="9">
        <v>506555</v>
      </c>
      <c r="Q1829" s="9">
        <v>7782</v>
      </c>
      <c r="S1829" s="9">
        <v>19</v>
      </c>
      <c r="T1829" s="12">
        <v>21</v>
      </c>
      <c r="U1829" s="32">
        <v>0</v>
      </c>
      <c r="V1829">
        <f t="shared" si="0"/>
        <v>1995</v>
      </c>
      <c r="W1829">
        <f t="shared" si="1"/>
        <v>1</v>
      </c>
      <c r="X1829">
        <f t="shared" si="2"/>
        <v>1</v>
      </c>
      <c r="AJ1829" s="13"/>
      <c r="AK1829" s="14"/>
      <c r="AP1829" s="13"/>
      <c r="AQ1829" s="14"/>
      <c r="AT1829" t="e">
        <f>VLOOKUP(A1829,'Repeat TJ List'!A:A,1,FALSE)</f>
        <v>#N/A</v>
      </c>
    </row>
    <row r="1830" spans="1:46" ht="13">
      <c r="A1830" s="7" t="s">
        <v>3221</v>
      </c>
      <c r="B1830" s="78" t="str">
        <f t="shared" si="115"/>
        <v>Anthony</v>
      </c>
      <c r="C1830" s="78" t="str">
        <f t="shared" si="116"/>
        <v>Young</v>
      </c>
      <c r="D1830" s="78" t="str">
        <f t="shared" si="117"/>
        <v>youngan</v>
      </c>
      <c r="E1830" s="8">
        <v>34561</v>
      </c>
      <c r="F1830" s="9" t="s">
        <v>164</v>
      </c>
      <c r="G1830" s="9" t="s">
        <v>36</v>
      </c>
      <c r="H1830" s="9" t="s">
        <v>37</v>
      </c>
      <c r="I1830" s="9" t="s">
        <v>38</v>
      </c>
      <c r="J1830" s="9" t="s">
        <v>39</v>
      </c>
      <c r="K1830" s="9" t="s">
        <v>40</v>
      </c>
      <c r="L1830" s="9" t="s">
        <v>396</v>
      </c>
      <c r="M1830" s="9">
        <v>28</v>
      </c>
      <c r="N1830" s="11">
        <v>34863</v>
      </c>
      <c r="O1830" s="32">
        <f t="shared" si="118"/>
        <v>10</v>
      </c>
      <c r="P1830" s="9">
        <v>124685</v>
      </c>
      <c r="Q1830" s="9">
        <v>1014362</v>
      </c>
      <c r="R1830" s="7" t="s">
        <v>3222</v>
      </c>
      <c r="S1830" s="9">
        <v>60</v>
      </c>
      <c r="T1830" s="12">
        <v>74.667000000000002</v>
      </c>
      <c r="U1830" s="32">
        <v>0</v>
      </c>
      <c r="V1830">
        <f t="shared" si="0"/>
        <v>1994</v>
      </c>
      <c r="W1830">
        <f t="shared" si="1"/>
        <v>8</v>
      </c>
      <c r="X1830">
        <f t="shared" si="2"/>
        <v>15</v>
      </c>
      <c r="AJ1830" s="13"/>
      <c r="AK1830" s="14"/>
      <c r="AP1830" s="13"/>
      <c r="AQ1830" s="14"/>
      <c r="AT1830" t="e">
        <f>VLOOKUP(A1830,'Repeat TJ List'!A:A,1,FALSE)</f>
        <v>#N/A</v>
      </c>
    </row>
    <row r="1831" spans="1:46" ht="13">
      <c r="A1831" s="7" t="s">
        <v>3223</v>
      </c>
      <c r="B1831" s="78" t="str">
        <f t="shared" si="115"/>
        <v>Darryl</v>
      </c>
      <c r="C1831" s="78" t="str">
        <f t="shared" si="116"/>
        <v>Hamilton</v>
      </c>
      <c r="D1831" s="78" t="str">
        <f t="shared" si="117"/>
        <v>hamilda</v>
      </c>
      <c r="E1831" s="8">
        <v>34486</v>
      </c>
      <c r="F1831" s="9" t="s">
        <v>127</v>
      </c>
      <c r="G1831" s="9" t="s">
        <v>36</v>
      </c>
      <c r="H1831" s="32" t="s">
        <v>131</v>
      </c>
      <c r="I1831" s="9" t="s">
        <v>38</v>
      </c>
      <c r="J1831" s="26" t="s">
        <v>39</v>
      </c>
      <c r="K1831" s="9" t="s">
        <v>575</v>
      </c>
      <c r="L1831" s="9"/>
      <c r="M1831" s="9">
        <v>29</v>
      </c>
      <c r="N1831" s="11">
        <v>34815</v>
      </c>
      <c r="O1831" s="32">
        <f t="shared" si="118"/>
        <v>11</v>
      </c>
      <c r="P1831" s="9">
        <v>115378</v>
      </c>
      <c r="Q1831" s="9">
        <v>1005272</v>
      </c>
      <c r="R1831" s="7" t="s">
        <v>2078</v>
      </c>
      <c r="S1831" s="9">
        <v>774</v>
      </c>
      <c r="T1831" s="40">
        <v>3184</v>
      </c>
      <c r="U1831" s="32">
        <v>0</v>
      </c>
      <c r="V1831">
        <f t="shared" si="0"/>
        <v>1994</v>
      </c>
      <c r="W1831">
        <f t="shared" si="1"/>
        <v>6</v>
      </c>
      <c r="X1831">
        <f t="shared" si="2"/>
        <v>1</v>
      </c>
      <c r="AJ1831" s="13"/>
      <c r="AK1831" s="14"/>
      <c r="AP1831" s="13"/>
      <c r="AQ1831" s="14"/>
      <c r="AT1831" t="e">
        <f>VLOOKUP(A1831,'Repeat TJ List'!A:A,1,FALSE)</f>
        <v>#N/A</v>
      </c>
    </row>
    <row r="1832" spans="1:46" ht="13">
      <c r="A1832" s="7" t="s">
        <v>3224</v>
      </c>
      <c r="B1832" s="78" t="str">
        <f t="shared" si="115"/>
        <v>Frank</v>
      </c>
      <c r="C1832" s="78" t="str">
        <f t="shared" si="116"/>
        <v>Viola</v>
      </c>
      <c r="D1832" s="78" t="str">
        <f t="shared" si="117"/>
        <v>violafr</v>
      </c>
      <c r="E1832" s="8">
        <v>34471</v>
      </c>
      <c r="F1832" s="9" t="s">
        <v>67</v>
      </c>
      <c r="G1832" s="9" t="s">
        <v>36</v>
      </c>
      <c r="H1832" s="26" t="s">
        <v>37</v>
      </c>
      <c r="I1832" s="9" t="s">
        <v>53</v>
      </c>
      <c r="J1832" s="26" t="s">
        <v>39</v>
      </c>
      <c r="K1832" s="9" t="s">
        <v>101</v>
      </c>
      <c r="L1832" s="9" t="s">
        <v>97</v>
      </c>
      <c r="M1832" s="9">
        <v>34</v>
      </c>
      <c r="N1832" s="11">
        <v>34937</v>
      </c>
      <c r="O1832" s="32">
        <f t="shared" si="118"/>
        <v>15</v>
      </c>
      <c r="P1832" s="9">
        <v>123732</v>
      </c>
      <c r="Q1832" s="9">
        <v>1013435</v>
      </c>
      <c r="R1832" s="7" t="s">
        <v>2860</v>
      </c>
      <c r="S1832" s="9">
        <v>9</v>
      </c>
      <c r="T1832" s="12">
        <v>44.667000000000002</v>
      </c>
      <c r="U1832" s="32">
        <v>0</v>
      </c>
      <c r="V1832">
        <f t="shared" si="0"/>
        <v>1994</v>
      </c>
      <c r="W1832">
        <f t="shared" si="1"/>
        <v>5</v>
      </c>
      <c r="X1832">
        <f t="shared" si="2"/>
        <v>17</v>
      </c>
      <c r="AJ1832" s="13"/>
      <c r="AK1832" s="14"/>
      <c r="AP1832" s="13"/>
      <c r="AQ1832" s="14"/>
      <c r="AT1832" t="e">
        <f>VLOOKUP(A1832,'Repeat TJ List'!A:A,1,FALSE)</f>
        <v>#N/A</v>
      </c>
    </row>
    <row r="1833" spans="1:46" ht="13">
      <c r="A1833" s="7" t="s">
        <v>3225</v>
      </c>
      <c r="B1833" s="78" t="str">
        <f t="shared" si="115"/>
        <v>Tim</v>
      </c>
      <c r="C1833" s="78" t="str">
        <f t="shared" si="116"/>
        <v>Worrell</v>
      </c>
      <c r="D1833" s="78" t="str">
        <f t="shared" si="117"/>
        <v>worreti</v>
      </c>
      <c r="E1833" s="8">
        <v>34466</v>
      </c>
      <c r="F1833" s="9" t="s">
        <v>48</v>
      </c>
      <c r="G1833" s="9" t="s">
        <v>36</v>
      </c>
      <c r="H1833" s="26" t="s">
        <v>37</v>
      </c>
      <c r="I1833" s="9" t="s">
        <v>38</v>
      </c>
      <c r="J1833" s="26" t="s">
        <v>39</v>
      </c>
      <c r="K1833" s="9" t="s">
        <v>88</v>
      </c>
      <c r="L1833" s="9" t="s">
        <v>3226</v>
      </c>
      <c r="M1833" s="9">
        <v>26</v>
      </c>
      <c r="N1833" s="11">
        <v>34945</v>
      </c>
      <c r="O1833" s="32">
        <f t="shared" si="118"/>
        <v>16</v>
      </c>
      <c r="P1833" s="9">
        <v>124580</v>
      </c>
      <c r="Q1833" s="9">
        <v>1139</v>
      </c>
      <c r="S1833" s="9">
        <v>654</v>
      </c>
      <c r="T1833" s="40">
        <v>858.33300000000008</v>
      </c>
      <c r="U1833" s="32">
        <v>0</v>
      </c>
      <c r="V1833">
        <f t="shared" si="0"/>
        <v>1994</v>
      </c>
      <c r="W1833">
        <f t="shared" si="1"/>
        <v>5</v>
      </c>
      <c r="X1833">
        <f t="shared" si="2"/>
        <v>12</v>
      </c>
      <c r="AJ1833" s="13"/>
      <c r="AK1833" s="14"/>
      <c r="AP1833" s="13"/>
      <c r="AQ1833" s="14"/>
      <c r="AT1833" t="e">
        <f>VLOOKUP(A1833,'Repeat TJ List'!A:A,1,FALSE)</f>
        <v>#N/A</v>
      </c>
    </row>
    <row r="1834" spans="1:46" ht="13">
      <c r="A1834" s="7" t="s">
        <v>3227</v>
      </c>
      <c r="B1834" s="78" t="str">
        <f t="shared" si="115"/>
        <v>Ken</v>
      </c>
      <c r="C1834" s="78" t="str">
        <f t="shared" si="116"/>
        <v>Patterson</v>
      </c>
      <c r="D1834" s="78" t="str">
        <f t="shared" si="117"/>
        <v>patteke</v>
      </c>
      <c r="E1834" s="8">
        <v>34457</v>
      </c>
      <c r="F1834" s="9" t="s">
        <v>35</v>
      </c>
      <c r="G1834" s="9" t="s">
        <v>36</v>
      </c>
      <c r="H1834" s="9" t="s">
        <v>37</v>
      </c>
      <c r="I1834" s="9" t="s">
        <v>53</v>
      </c>
      <c r="J1834" s="9" t="s">
        <v>39</v>
      </c>
      <c r="K1834" s="9" t="s">
        <v>40</v>
      </c>
      <c r="L1834" s="9" t="s">
        <v>3228</v>
      </c>
      <c r="M1834" s="9">
        <v>29</v>
      </c>
      <c r="N1834" s="11"/>
      <c r="O1834" s="32" t="str">
        <f t="shared" si="118"/>
        <v/>
      </c>
      <c r="P1834" s="9">
        <v>120293</v>
      </c>
      <c r="Q1834" s="9">
        <v>1010067</v>
      </c>
      <c r="R1834" s="7" t="s">
        <v>2078</v>
      </c>
      <c r="S1834" s="9">
        <v>0</v>
      </c>
      <c r="T1834" s="40">
        <v>0</v>
      </c>
      <c r="U1834" s="32">
        <v>0</v>
      </c>
      <c r="V1834">
        <f t="shared" si="0"/>
        <v>1994</v>
      </c>
      <c r="W1834">
        <f t="shared" si="1"/>
        <v>5</v>
      </c>
      <c r="X1834">
        <f t="shared" si="2"/>
        <v>3</v>
      </c>
      <c r="AJ1834" s="13"/>
      <c r="AK1834" s="14"/>
      <c r="AP1834" s="13"/>
      <c r="AQ1834" s="14"/>
      <c r="AT1834" t="e">
        <f>VLOOKUP(A1834,'Repeat TJ List'!A:A,1,FALSE)</f>
        <v>#N/A</v>
      </c>
    </row>
    <row r="1835" spans="1:46" ht="13">
      <c r="A1835" s="7" t="s">
        <v>3229</v>
      </c>
      <c r="B1835" s="78" t="str">
        <f t="shared" si="115"/>
        <v>Armando</v>
      </c>
      <c r="C1835" s="78" t="str">
        <f t="shared" si="116"/>
        <v>Reynoso</v>
      </c>
      <c r="D1835" s="78" t="str">
        <f t="shared" si="117"/>
        <v>reynoar</v>
      </c>
      <c r="E1835" s="8">
        <v>34335</v>
      </c>
      <c r="F1835" s="9" t="s">
        <v>44</v>
      </c>
      <c r="G1835" s="9" t="s">
        <v>36</v>
      </c>
      <c r="H1835" s="9" t="s">
        <v>37</v>
      </c>
      <c r="I1835" s="9" t="s">
        <v>38</v>
      </c>
      <c r="J1835" s="9" t="s">
        <v>82</v>
      </c>
      <c r="K1835" s="9"/>
      <c r="L1835" s="9"/>
      <c r="M1835" s="9">
        <v>28</v>
      </c>
      <c r="N1835" s="11">
        <v>34868</v>
      </c>
      <c r="O1835" s="32">
        <f t="shared" si="118"/>
        <v>18</v>
      </c>
      <c r="P1835" s="9">
        <v>121117</v>
      </c>
      <c r="Q1835" s="9">
        <v>72</v>
      </c>
      <c r="S1835" s="9">
        <v>150</v>
      </c>
      <c r="T1835" s="40">
        <v>807.33300000000008</v>
      </c>
      <c r="U1835" s="32">
        <v>0</v>
      </c>
      <c r="V1835">
        <f t="shared" si="0"/>
        <v>1994</v>
      </c>
      <c r="W1835">
        <f t="shared" si="1"/>
        <v>1</v>
      </c>
      <c r="X1835">
        <f t="shared" si="2"/>
        <v>1</v>
      </c>
      <c r="AJ1835" s="13"/>
      <c r="AK1835" s="14"/>
      <c r="AP1835" s="13"/>
      <c r="AQ1835" s="14"/>
      <c r="AT1835" t="e">
        <f>VLOOKUP(A1835,'Repeat TJ List'!A:A,1,FALSE)</f>
        <v>#N/A</v>
      </c>
    </row>
    <row r="1836" spans="1:46" ht="13">
      <c r="A1836" s="7" t="s">
        <v>3230</v>
      </c>
      <c r="B1836" s="78" t="str">
        <f t="shared" si="115"/>
        <v>Scott</v>
      </c>
      <c r="C1836" s="78" t="str">
        <f t="shared" si="116"/>
        <v>Eyre</v>
      </c>
      <c r="D1836" s="78" t="str">
        <f t="shared" si="117"/>
        <v>eyresc</v>
      </c>
      <c r="E1836" s="8">
        <v>34335</v>
      </c>
      <c r="F1836" s="9" t="s">
        <v>62</v>
      </c>
      <c r="G1836" s="9" t="s">
        <v>115</v>
      </c>
      <c r="H1836" s="26" t="s">
        <v>37</v>
      </c>
      <c r="I1836" s="9" t="s">
        <v>53</v>
      </c>
      <c r="J1836" s="26" t="s">
        <v>39</v>
      </c>
      <c r="K1836" s="9" t="s">
        <v>546</v>
      </c>
      <c r="L1836" s="9" t="s">
        <v>3231</v>
      </c>
      <c r="M1836" s="9">
        <v>22</v>
      </c>
      <c r="N1836" s="11">
        <v>35065</v>
      </c>
      <c r="O1836" s="32">
        <f t="shared" si="118"/>
        <v>24</v>
      </c>
      <c r="P1836" s="9">
        <v>113961</v>
      </c>
      <c r="Q1836" s="9">
        <v>1300</v>
      </c>
      <c r="S1836" s="9">
        <v>617</v>
      </c>
      <c r="T1836" s="12">
        <v>649.33299999999997</v>
      </c>
      <c r="U1836" s="32">
        <v>0</v>
      </c>
      <c r="V1836">
        <f t="shared" si="0"/>
        <v>1994</v>
      </c>
      <c r="W1836">
        <f t="shared" si="1"/>
        <v>1</v>
      </c>
      <c r="X1836">
        <f t="shared" si="2"/>
        <v>1</v>
      </c>
      <c r="AJ1836" s="13"/>
      <c r="AK1836" s="14"/>
      <c r="AP1836" s="13"/>
      <c r="AQ1836" s="14"/>
      <c r="AT1836" t="e">
        <f>VLOOKUP(A1836,'Repeat TJ List'!A:A,1,FALSE)</f>
        <v>#N/A</v>
      </c>
    </row>
    <row r="1837" spans="1:46" ht="13">
      <c r="A1837" s="7" t="s">
        <v>3232</v>
      </c>
      <c r="B1837" s="78" t="str">
        <f t="shared" si="115"/>
        <v>Scott</v>
      </c>
      <c r="C1837" s="78" t="str">
        <f t="shared" si="116"/>
        <v>Schoeneweis</v>
      </c>
      <c r="D1837" s="78" t="str">
        <f t="shared" si="117"/>
        <v>schoesc</v>
      </c>
      <c r="E1837" s="8">
        <v>34335</v>
      </c>
      <c r="F1837" s="9" t="s">
        <v>35</v>
      </c>
      <c r="G1837" s="9" t="s">
        <v>63</v>
      </c>
      <c r="H1837" s="26" t="s">
        <v>37</v>
      </c>
      <c r="I1837" s="9" t="s">
        <v>53</v>
      </c>
      <c r="J1837" s="26" t="s">
        <v>39</v>
      </c>
      <c r="K1837" s="9" t="s">
        <v>277</v>
      </c>
      <c r="L1837" s="9" t="s">
        <v>896</v>
      </c>
      <c r="M1837" s="9">
        <v>20</v>
      </c>
      <c r="N1837" s="11">
        <v>35065</v>
      </c>
      <c r="O1837" s="32">
        <f t="shared" si="118"/>
        <v>24</v>
      </c>
      <c r="P1837" s="9">
        <v>150011</v>
      </c>
      <c r="Q1837" s="9">
        <v>33</v>
      </c>
      <c r="S1837" s="9">
        <v>577</v>
      </c>
      <c r="T1837" s="12">
        <v>972</v>
      </c>
      <c r="U1837" s="32">
        <v>0</v>
      </c>
      <c r="V1837">
        <f t="shared" si="0"/>
        <v>1994</v>
      </c>
      <c r="W1837">
        <f t="shared" si="1"/>
        <v>1</v>
      </c>
      <c r="X1837">
        <f t="shared" si="2"/>
        <v>1</v>
      </c>
      <c r="AJ1837" s="13"/>
      <c r="AK1837" s="14"/>
      <c r="AP1837" s="13"/>
      <c r="AQ1837" s="14"/>
      <c r="AT1837" t="e">
        <f>VLOOKUP(A1837,'Repeat TJ List'!A:A,1,FALSE)</f>
        <v>#N/A</v>
      </c>
    </row>
    <row r="1838" spans="1:46" ht="13">
      <c r="A1838" s="7" t="s">
        <v>3233</v>
      </c>
      <c r="B1838" s="78" t="str">
        <f t="shared" si="115"/>
        <v>Huck</v>
      </c>
      <c r="C1838" s="78" t="str">
        <f t="shared" si="116"/>
        <v>Flener</v>
      </c>
      <c r="D1838" s="78" t="str">
        <f t="shared" si="117"/>
        <v>flenehu</v>
      </c>
      <c r="E1838" s="8">
        <v>34335</v>
      </c>
      <c r="F1838" s="9" t="s">
        <v>114</v>
      </c>
      <c r="G1838" s="9" t="s">
        <v>95</v>
      </c>
      <c r="H1838" s="9" t="s">
        <v>37</v>
      </c>
      <c r="I1838" s="9" t="s">
        <v>53</v>
      </c>
      <c r="J1838" s="9" t="s">
        <v>39</v>
      </c>
      <c r="K1838" s="9" t="s">
        <v>45</v>
      </c>
      <c r="L1838" s="9" t="s">
        <v>275</v>
      </c>
      <c r="M1838" s="9">
        <v>25</v>
      </c>
      <c r="N1838" s="11">
        <v>34700</v>
      </c>
      <c r="O1838" s="32">
        <f t="shared" si="118"/>
        <v>12</v>
      </c>
      <c r="P1838" s="9">
        <v>114230</v>
      </c>
      <c r="Q1838" s="9">
        <v>1004148</v>
      </c>
      <c r="S1838" s="9">
        <v>23</v>
      </c>
      <c r="T1838" s="12">
        <v>88</v>
      </c>
      <c r="U1838" s="32">
        <v>0</v>
      </c>
      <c r="V1838">
        <f t="shared" si="0"/>
        <v>1994</v>
      </c>
      <c r="W1838">
        <f t="shared" si="1"/>
        <v>1</v>
      </c>
      <c r="X1838">
        <f t="shared" si="2"/>
        <v>1</v>
      </c>
      <c r="AJ1838" s="13"/>
      <c r="AK1838" s="14"/>
      <c r="AP1838" s="13"/>
      <c r="AQ1838" s="14"/>
      <c r="AT1838" t="e">
        <f>VLOOKUP(A1838,'Repeat TJ List'!A:A,1,FALSE)</f>
        <v>#N/A</v>
      </c>
    </row>
    <row r="1839" spans="1:46" ht="13">
      <c r="A1839" s="7" t="s">
        <v>3234</v>
      </c>
      <c r="B1839" s="78" t="str">
        <f t="shared" si="115"/>
        <v>Paul</v>
      </c>
      <c r="C1839" s="78" t="str">
        <f t="shared" si="116"/>
        <v>Menhart</v>
      </c>
      <c r="D1839" s="78" t="str">
        <f t="shared" si="117"/>
        <v>menhapa</v>
      </c>
      <c r="E1839" s="8">
        <v>34304</v>
      </c>
      <c r="F1839" s="9" t="s">
        <v>114</v>
      </c>
      <c r="G1839" s="9" t="s">
        <v>95</v>
      </c>
      <c r="H1839" s="26" t="s">
        <v>37</v>
      </c>
      <c r="I1839" s="9" t="s">
        <v>38</v>
      </c>
      <c r="J1839" s="26" t="s">
        <v>39</v>
      </c>
      <c r="K1839" s="9" t="s">
        <v>553</v>
      </c>
      <c r="L1839" s="9" t="s">
        <v>1294</v>
      </c>
      <c r="M1839" s="9">
        <v>24</v>
      </c>
      <c r="N1839" s="11">
        <v>34700</v>
      </c>
      <c r="O1839" s="32">
        <f t="shared" si="118"/>
        <v>13</v>
      </c>
      <c r="P1839" s="9">
        <v>118950</v>
      </c>
      <c r="Q1839" s="9">
        <v>1008765</v>
      </c>
      <c r="S1839" s="9">
        <v>41</v>
      </c>
      <c r="T1839" s="12">
        <v>164.667</v>
      </c>
      <c r="U1839" s="32">
        <v>0</v>
      </c>
      <c r="V1839">
        <f t="shared" si="0"/>
        <v>1993</v>
      </c>
      <c r="W1839">
        <f t="shared" si="1"/>
        <v>12</v>
      </c>
      <c r="X1839">
        <f t="shared" si="2"/>
        <v>1</v>
      </c>
      <c r="AJ1839" s="13"/>
      <c r="AK1839" s="14"/>
      <c r="AP1839" s="13"/>
      <c r="AQ1839" s="14"/>
      <c r="AT1839" t="e">
        <f>VLOOKUP(A1839,'Repeat TJ List'!A:A,1,FALSE)</f>
        <v>#N/A</v>
      </c>
    </row>
    <row r="1840" spans="1:46" ht="13">
      <c r="A1840" s="7" t="s">
        <v>3235</v>
      </c>
      <c r="B1840" s="78" t="str">
        <f t="shared" si="115"/>
        <v>Greg</v>
      </c>
      <c r="C1840" s="78" t="str">
        <f t="shared" si="116"/>
        <v>Colbrunn</v>
      </c>
      <c r="D1840" s="78" t="str">
        <f t="shared" si="117"/>
        <v>colbrgr</v>
      </c>
      <c r="E1840" s="8">
        <v>34191</v>
      </c>
      <c r="F1840" s="9" t="s">
        <v>317</v>
      </c>
      <c r="G1840" s="9" t="s">
        <v>36</v>
      </c>
      <c r="H1840" s="9" t="s">
        <v>888</v>
      </c>
      <c r="I1840" s="9" t="s">
        <v>38</v>
      </c>
      <c r="J1840" s="9" t="s">
        <v>39</v>
      </c>
      <c r="K1840" s="9" t="s">
        <v>45</v>
      </c>
      <c r="L1840" s="9"/>
      <c r="M1840" s="9">
        <v>23</v>
      </c>
      <c r="N1840" s="11">
        <v>34429</v>
      </c>
      <c r="O1840" s="32">
        <f t="shared" si="118"/>
        <v>8</v>
      </c>
      <c r="P1840" s="9">
        <v>112461</v>
      </c>
      <c r="Q1840" s="9">
        <v>51</v>
      </c>
      <c r="R1840" s="7"/>
      <c r="S1840" s="9">
        <v>870</v>
      </c>
      <c r="T1840" s="40">
        <v>2673</v>
      </c>
      <c r="U1840" s="32">
        <v>0</v>
      </c>
      <c r="V1840">
        <f t="shared" si="0"/>
        <v>1993</v>
      </c>
      <c r="W1840">
        <f t="shared" si="1"/>
        <v>8</v>
      </c>
      <c r="X1840">
        <f t="shared" si="2"/>
        <v>10</v>
      </c>
      <c r="AJ1840" s="13"/>
      <c r="AK1840" s="14"/>
      <c r="AP1840" s="13"/>
      <c r="AQ1840" s="14"/>
      <c r="AT1840" t="str">
        <f>VLOOKUP(A1840,'Repeat TJ List'!A:A,1,FALSE)</f>
        <v>Greg Colbrunn</v>
      </c>
    </row>
    <row r="1841" spans="1:46" ht="13">
      <c r="A1841" s="7" t="s">
        <v>3236</v>
      </c>
      <c r="B1841" s="78" t="str">
        <f t="shared" si="115"/>
        <v>Norm</v>
      </c>
      <c r="C1841" s="78" t="str">
        <f t="shared" si="116"/>
        <v>Charlton</v>
      </c>
      <c r="D1841" s="78" t="str">
        <f t="shared" si="117"/>
        <v>charlno</v>
      </c>
      <c r="E1841" s="8">
        <v>34162</v>
      </c>
      <c r="F1841" s="9" t="s">
        <v>100</v>
      </c>
      <c r="G1841" s="9" t="s">
        <v>36</v>
      </c>
      <c r="H1841" s="26" t="s">
        <v>37</v>
      </c>
      <c r="I1841" s="9" t="s">
        <v>53</v>
      </c>
      <c r="J1841" s="26" t="s">
        <v>39</v>
      </c>
      <c r="K1841" s="9" t="s">
        <v>40</v>
      </c>
      <c r="L1841" s="9" t="s">
        <v>566</v>
      </c>
      <c r="M1841" s="9">
        <v>30</v>
      </c>
      <c r="N1841" s="11">
        <v>34815</v>
      </c>
      <c r="O1841" s="32">
        <f t="shared" si="118"/>
        <v>21</v>
      </c>
      <c r="P1841" s="9">
        <v>112213</v>
      </c>
      <c r="Q1841" s="9">
        <v>1002160</v>
      </c>
      <c r="R1841" s="7" t="s">
        <v>2860</v>
      </c>
      <c r="S1841" s="9">
        <v>333</v>
      </c>
      <c r="T1841" s="40">
        <v>364</v>
      </c>
      <c r="U1841" s="32">
        <v>0</v>
      </c>
      <c r="V1841">
        <f t="shared" si="0"/>
        <v>1993</v>
      </c>
      <c r="W1841">
        <f t="shared" si="1"/>
        <v>7</v>
      </c>
      <c r="X1841">
        <f t="shared" si="2"/>
        <v>12</v>
      </c>
      <c r="AJ1841" s="13"/>
      <c r="AK1841" s="14"/>
      <c r="AP1841" s="13"/>
      <c r="AQ1841" s="14"/>
      <c r="AT1841" t="e">
        <f>VLOOKUP(A1841,'Repeat TJ List'!A:A,1,FALSE)</f>
        <v>#N/A</v>
      </c>
    </row>
    <row r="1842" spans="1:46" ht="13">
      <c r="A1842" s="7" t="s">
        <v>3237</v>
      </c>
      <c r="B1842" s="78" t="str">
        <f t="shared" si="115"/>
        <v>Jose</v>
      </c>
      <c r="C1842" s="78" t="str">
        <f t="shared" si="116"/>
        <v>Canseco</v>
      </c>
      <c r="D1842" s="78" t="str">
        <f t="shared" si="117"/>
        <v>cansejo</v>
      </c>
      <c r="E1842" s="8">
        <v>34159</v>
      </c>
      <c r="F1842" s="9" t="s">
        <v>211</v>
      </c>
      <c r="G1842" s="9" t="s">
        <v>36</v>
      </c>
      <c r="H1842" s="32" t="s">
        <v>131</v>
      </c>
      <c r="I1842" s="9" t="s">
        <v>38</v>
      </c>
      <c r="J1842" s="9" t="s">
        <v>817</v>
      </c>
      <c r="K1842" s="26"/>
      <c r="L1842" s="26"/>
      <c r="M1842" s="9">
        <v>28</v>
      </c>
      <c r="N1842" s="11">
        <v>34428</v>
      </c>
      <c r="O1842" s="32">
        <f t="shared" si="118"/>
        <v>9</v>
      </c>
      <c r="P1842" s="9">
        <v>111962</v>
      </c>
      <c r="Q1842" s="9">
        <v>1001918</v>
      </c>
      <c r="R1842" s="7" t="s">
        <v>2860</v>
      </c>
      <c r="S1842" s="9">
        <v>855</v>
      </c>
      <c r="T1842" s="40">
        <v>3700</v>
      </c>
      <c r="U1842" s="32">
        <v>0</v>
      </c>
      <c r="V1842">
        <f t="shared" si="0"/>
        <v>1993</v>
      </c>
      <c r="W1842">
        <f t="shared" si="1"/>
        <v>7</v>
      </c>
      <c r="X1842">
        <f t="shared" si="2"/>
        <v>9</v>
      </c>
      <c r="AJ1842" s="13"/>
      <c r="AK1842" s="14"/>
      <c r="AP1842" s="13"/>
      <c r="AQ1842" s="14"/>
      <c r="AT1842" t="e">
        <f>VLOOKUP(A1842,'Repeat TJ List'!A:A,1,FALSE)</f>
        <v>#N/A</v>
      </c>
    </row>
    <row r="1843" spans="1:46" ht="13">
      <c r="A1843" s="7" t="s">
        <v>3238</v>
      </c>
      <c r="B1843" s="78" t="str">
        <f t="shared" si="115"/>
        <v>Julio</v>
      </c>
      <c r="C1843" s="78" t="str">
        <f t="shared" si="116"/>
        <v>Valera</v>
      </c>
      <c r="D1843" s="78" t="str">
        <f t="shared" si="117"/>
        <v>valerju</v>
      </c>
      <c r="E1843" s="8">
        <v>34158</v>
      </c>
      <c r="F1843" s="9" t="s">
        <v>35</v>
      </c>
      <c r="G1843" s="9" t="s">
        <v>36</v>
      </c>
      <c r="H1843" s="9" t="s">
        <v>37</v>
      </c>
      <c r="I1843" s="9" t="s">
        <v>38</v>
      </c>
      <c r="J1843" s="9" t="s">
        <v>144</v>
      </c>
      <c r="K1843" s="9"/>
      <c r="L1843" s="9"/>
      <c r="M1843" s="9">
        <v>24</v>
      </c>
      <c r="N1843" s="11">
        <v>35157</v>
      </c>
      <c r="O1843" s="32">
        <f t="shared" si="118"/>
        <v>33</v>
      </c>
      <c r="P1843" s="9">
        <v>123620</v>
      </c>
      <c r="Q1843" s="9">
        <v>1013331</v>
      </c>
      <c r="R1843" s="7" t="s">
        <v>2078</v>
      </c>
      <c r="S1843" s="9">
        <v>31</v>
      </c>
      <c r="T1843" s="40">
        <v>61.333000000000006</v>
      </c>
      <c r="U1843" s="32">
        <v>0</v>
      </c>
      <c r="V1843">
        <f t="shared" si="0"/>
        <v>1993</v>
      </c>
      <c r="W1843">
        <f t="shared" si="1"/>
        <v>7</v>
      </c>
      <c r="X1843">
        <f t="shared" si="2"/>
        <v>8</v>
      </c>
      <c r="AJ1843" s="13"/>
      <c r="AK1843" s="14"/>
      <c r="AP1843" s="13"/>
      <c r="AQ1843" s="14"/>
      <c r="AT1843" t="e">
        <f>VLOOKUP(A1843,'Repeat TJ List'!A:A,1,FALSE)</f>
        <v>#N/A</v>
      </c>
    </row>
    <row r="1844" spans="1:46" ht="13">
      <c r="A1844" s="7" t="s">
        <v>3239</v>
      </c>
      <c r="B1844" s="78" t="str">
        <f t="shared" si="115"/>
        <v>Kevin</v>
      </c>
      <c r="C1844" s="78" t="str">
        <f t="shared" si="116"/>
        <v>Ritz</v>
      </c>
      <c r="D1844" s="78" t="str">
        <f t="shared" si="117"/>
        <v>ritzke</v>
      </c>
      <c r="E1844" s="8">
        <v>34060</v>
      </c>
      <c r="F1844" s="9" t="s">
        <v>87</v>
      </c>
      <c r="G1844" s="9" t="s">
        <v>36</v>
      </c>
      <c r="H1844" s="26" t="s">
        <v>37</v>
      </c>
      <c r="I1844" s="9" t="s">
        <v>38</v>
      </c>
      <c r="J1844" s="26" t="s">
        <v>39</v>
      </c>
      <c r="K1844" s="9" t="s">
        <v>277</v>
      </c>
      <c r="L1844" s="9" t="s">
        <v>3240</v>
      </c>
      <c r="M1844" s="9">
        <v>28</v>
      </c>
      <c r="N1844" s="11">
        <v>34479</v>
      </c>
      <c r="O1844" s="32">
        <f t="shared" si="118"/>
        <v>14</v>
      </c>
      <c r="P1844" s="9">
        <v>121244</v>
      </c>
      <c r="Q1844" s="9">
        <v>1010998</v>
      </c>
      <c r="S1844" s="9">
        <v>101</v>
      </c>
      <c r="T1844" s="12">
        <v>576.33299999999997</v>
      </c>
      <c r="U1844" s="32">
        <v>0</v>
      </c>
      <c r="V1844">
        <f t="shared" si="0"/>
        <v>1993</v>
      </c>
      <c r="W1844">
        <f t="shared" si="1"/>
        <v>4</v>
      </c>
      <c r="X1844">
        <f t="shared" si="2"/>
        <v>1</v>
      </c>
      <c r="AJ1844" s="13"/>
      <c r="AK1844" s="14"/>
      <c r="AP1844" s="13"/>
      <c r="AQ1844" s="14"/>
      <c r="AT1844" t="e">
        <f>VLOOKUP(A1844,'Repeat TJ List'!A:A,1,FALSE)</f>
        <v>#N/A</v>
      </c>
    </row>
    <row r="1845" spans="1:46" ht="13">
      <c r="A1845" s="7" t="s">
        <v>3241</v>
      </c>
      <c r="B1845" s="78" t="str">
        <f t="shared" si="115"/>
        <v>Scott</v>
      </c>
      <c r="C1845" s="78" t="str">
        <f t="shared" si="116"/>
        <v>Aldred</v>
      </c>
      <c r="D1845" s="78" t="str">
        <f t="shared" si="117"/>
        <v>aldresc</v>
      </c>
      <c r="E1845" s="8">
        <v>33970</v>
      </c>
      <c r="F1845" s="9" t="s">
        <v>317</v>
      </c>
      <c r="G1845" s="9" t="s">
        <v>36</v>
      </c>
      <c r="H1845" s="26" t="s">
        <v>37</v>
      </c>
      <c r="I1845" s="9" t="s">
        <v>53</v>
      </c>
      <c r="J1845" s="26" t="s">
        <v>39</v>
      </c>
      <c r="K1845" s="9" t="s">
        <v>188</v>
      </c>
      <c r="L1845" s="9"/>
      <c r="M1845" s="9">
        <v>25</v>
      </c>
      <c r="N1845" s="11">
        <v>35158</v>
      </c>
      <c r="O1845" s="32">
        <f t="shared" si="118"/>
        <v>39</v>
      </c>
      <c r="P1845" s="9">
        <v>110118</v>
      </c>
      <c r="Q1845" s="9">
        <v>1000115</v>
      </c>
      <c r="S1845" s="9">
        <v>190</v>
      </c>
      <c r="T1845" s="12">
        <v>351</v>
      </c>
      <c r="U1845" s="32">
        <v>0</v>
      </c>
      <c r="V1845">
        <f t="shared" si="0"/>
        <v>1993</v>
      </c>
      <c r="W1845">
        <f t="shared" si="1"/>
        <v>1</v>
      </c>
      <c r="X1845">
        <f t="shared" si="2"/>
        <v>1</v>
      </c>
      <c r="AJ1845" s="13"/>
      <c r="AK1845" s="14"/>
      <c r="AP1845" s="13"/>
      <c r="AQ1845" s="14"/>
      <c r="AT1845" t="e">
        <f>VLOOKUP(A1845,'Repeat TJ List'!A:A,1,FALSE)</f>
        <v>#N/A</v>
      </c>
    </row>
    <row r="1846" spans="1:46" ht="13">
      <c r="A1846" s="7" t="s">
        <v>3242</v>
      </c>
      <c r="B1846" s="78" t="str">
        <f t="shared" si="115"/>
        <v>Bob</v>
      </c>
      <c r="C1846" s="78" t="str">
        <f t="shared" si="116"/>
        <v>Wells</v>
      </c>
      <c r="D1846" s="78" t="str">
        <f t="shared" si="117"/>
        <v>wellsbo</v>
      </c>
      <c r="E1846" s="8">
        <v>33909</v>
      </c>
      <c r="F1846" s="9" t="s">
        <v>124</v>
      </c>
      <c r="G1846" s="9" t="s">
        <v>84</v>
      </c>
      <c r="H1846" s="9" t="s">
        <v>37</v>
      </c>
      <c r="I1846" s="9" t="s">
        <v>38</v>
      </c>
      <c r="J1846" s="9" t="s">
        <v>39</v>
      </c>
      <c r="K1846" s="9" t="s">
        <v>74</v>
      </c>
      <c r="L1846" s="9" t="s">
        <v>3243</v>
      </c>
      <c r="M1846" s="9">
        <v>25</v>
      </c>
      <c r="N1846" s="11">
        <v>33970</v>
      </c>
      <c r="O1846" s="32">
        <f t="shared" si="118"/>
        <v>2</v>
      </c>
      <c r="P1846" s="9">
        <v>124077</v>
      </c>
      <c r="Q1846" s="9">
        <v>760</v>
      </c>
      <c r="S1846" s="9">
        <v>414</v>
      </c>
      <c r="T1846" s="12">
        <v>635.66700000000003</v>
      </c>
      <c r="U1846" s="32">
        <v>0</v>
      </c>
      <c r="V1846">
        <f t="shared" si="0"/>
        <v>1992</v>
      </c>
      <c r="W1846">
        <f t="shared" si="1"/>
        <v>11</v>
      </c>
      <c r="X1846">
        <f t="shared" si="2"/>
        <v>1</v>
      </c>
      <c r="AJ1846" s="13"/>
      <c r="AK1846" s="14"/>
      <c r="AP1846" s="13"/>
      <c r="AQ1846" s="14"/>
      <c r="AT1846" t="e">
        <f>VLOOKUP(A1846,'Repeat TJ List'!A:A,1,FALSE)</f>
        <v>#N/A</v>
      </c>
    </row>
    <row r="1847" spans="1:46" ht="13">
      <c r="A1847" s="7" t="s">
        <v>3244</v>
      </c>
      <c r="B1847" s="78" t="str">
        <f t="shared" si="115"/>
        <v>Mike</v>
      </c>
      <c r="C1847" s="78" t="str">
        <f t="shared" si="116"/>
        <v>Bielecki</v>
      </c>
      <c r="D1847" s="78" t="str">
        <f t="shared" si="117"/>
        <v>bielemi</v>
      </c>
      <c r="E1847" s="8">
        <v>33818</v>
      </c>
      <c r="F1847" s="9" t="s">
        <v>340</v>
      </c>
      <c r="G1847" s="9" t="s">
        <v>36</v>
      </c>
      <c r="H1847" s="26" t="s">
        <v>37</v>
      </c>
      <c r="I1847" s="9" t="s">
        <v>38</v>
      </c>
      <c r="J1847" s="26" t="s">
        <v>39</v>
      </c>
      <c r="K1847" s="9" t="s">
        <v>285</v>
      </c>
      <c r="L1847" s="9" t="s">
        <v>3245</v>
      </c>
      <c r="M1847" s="9">
        <v>32</v>
      </c>
      <c r="N1847" s="11">
        <v>34067</v>
      </c>
      <c r="O1847" s="32">
        <f t="shared" si="118"/>
        <v>8</v>
      </c>
      <c r="P1847" s="9">
        <v>110979</v>
      </c>
      <c r="Q1847" s="9">
        <v>1000951</v>
      </c>
      <c r="S1847" s="9">
        <v>144</v>
      </c>
      <c r="T1847" s="12">
        <v>303.66699999999997</v>
      </c>
      <c r="U1847" s="32">
        <v>0</v>
      </c>
      <c r="V1847">
        <f t="shared" si="0"/>
        <v>1992</v>
      </c>
      <c r="W1847">
        <f t="shared" si="1"/>
        <v>8</v>
      </c>
      <c r="X1847">
        <f t="shared" si="2"/>
        <v>2</v>
      </c>
      <c r="AJ1847" s="13"/>
      <c r="AK1847" s="14"/>
      <c r="AP1847" s="13"/>
      <c r="AQ1847" s="14"/>
      <c r="AT1847" t="e">
        <f>VLOOKUP(A1847,'Repeat TJ List'!A:A,1,FALSE)</f>
        <v>#N/A</v>
      </c>
    </row>
    <row r="1848" spans="1:46" ht="13">
      <c r="A1848" s="7" t="s">
        <v>3246</v>
      </c>
      <c r="B1848" s="78" t="str">
        <f t="shared" si="115"/>
        <v>Mike</v>
      </c>
      <c r="C1848" s="78" t="str">
        <f t="shared" si="116"/>
        <v>Greenwell</v>
      </c>
      <c r="D1848" s="78" t="str">
        <f t="shared" si="117"/>
        <v>greenmi</v>
      </c>
      <c r="E1848" s="8">
        <v>33787</v>
      </c>
      <c r="F1848" s="9" t="s">
        <v>67</v>
      </c>
      <c r="G1848" s="9" t="s">
        <v>36</v>
      </c>
      <c r="H1848" s="9" t="s">
        <v>131</v>
      </c>
      <c r="I1848" s="9" t="s">
        <v>38</v>
      </c>
      <c r="J1848" s="9" t="s">
        <v>39</v>
      </c>
      <c r="K1848" s="9" t="s">
        <v>58</v>
      </c>
      <c r="L1848" s="9"/>
      <c r="M1848" s="9">
        <v>28</v>
      </c>
      <c r="N1848" s="11">
        <v>34064</v>
      </c>
      <c r="O1848" s="32">
        <f t="shared" si="118"/>
        <v>9</v>
      </c>
      <c r="P1848" s="9">
        <v>115108</v>
      </c>
      <c r="Q1848" s="9">
        <v>1005006</v>
      </c>
      <c r="R1848" s="7"/>
      <c r="S1848" s="9">
        <v>438</v>
      </c>
      <c r="T1848" s="40">
        <v>1820</v>
      </c>
      <c r="U1848" s="32">
        <v>0</v>
      </c>
      <c r="V1848">
        <f t="shared" si="0"/>
        <v>1992</v>
      </c>
      <c r="W1848">
        <f t="shared" si="1"/>
        <v>7</v>
      </c>
      <c r="X1848">
        <f t="shared" si="2"/>
        <v>2</v>
      </c>
      <c r="AJ1848" s="13"/>
      <c r="AK1848" s="14"/>
      <c r="AP1848" s="13"/>
      <c r="AQ1848" s="14"/>
      <c r="AT1848" t="e">
        <f>VLOOKUP(A1848,'Repeat TJ List'!A:A,1,FALSE)</f>
        <v>#N/A</v>
      </c>
    </row>
    <row r="1849" spans="1:46" ht="13">
      <c r="A1849" s="7" t="s">
        <v>3247</v>
      </c>
      <c r="B1849" s="78" t="str">
        <f t="shared" si="115"/>
        <v>Clay</v>
      </c>
      <c r="C1849" s="78" t="str">
        <f t="shared" si="116"/>
        <v>Parker</v>
      </c>
      <c r="D1849" s="78" t="str">
        <f t="shared" si="117"/>
        <v>parkecl</v>
      </c>
      <c r="E1849" s="8">
        <v>33781</v>
      </c>
      <c r="F1849" s="9" t="s">
        <v>100</v>
      </c>
      <c r="G1849" s="9" t="s">
        <v>36</v>
      </c>
      <c r="H1849" s="26" t="s">
        <v>37</v>
      </c>
      <c r="I1849" s="9" t="s">
        <v>38</v>
      </c>
      <c r="J1849" s="26" t="s">
        <v>39</v>
      </c>
      <c r="K1849" s="9" t="s">
        <v>575</v>
      </c>
      <c r="L1849" s="9" t="s">
        <v>1133</v>
      </c>
      <c r="M1849" s="9">
        <v>29</v>
      </c>
      <c r="N1849" s="26"/>
      <c r="O1849" s="32" t="str">
        <f t="shared" si="118"/>
        <v/>
      </c>
      <c r="P1849" s="9">
        <v>120230</v>
      </c>
      <c r="Q1849" s="9">
        <v>1009999</v>
      </c>
      <c r="R1849" s="7" t="s">
        <v>2860</v>
      </c>
      <c r="S1849" s="9">
        <v>0</v>
      </c>
      <c r="T1849" s="40">
        <v>0</v>
      </c>
      <c r="U1849" s="32">
        <v>0</v>
      </c>
      <c r="V1849">
        <f t="shared" si="0"/>
        <v>1992</v>
      </c>
      <c r="W1849">
        <f t="shared" si="1"/>
        <v>6</v>
      </c>
      <c r="X1849">
        <f t="shared" si="2"/>
        <v>26</v>
      </c>
      <c r="AJ1849" s="13"/>
      <c r="AK1849" s="14"/>
      <c r="AP1849" s="13"/>
      <c r="AQ1849" s="14"/>
      <c r="AT1849" t="e">
        <f>VLOOKUP(A1849,'Repeat TJ List'!A:A,1,FALSE)</f>
        <v>#N/A</v>
      </c>
    </row>
    <row r="1850" spans="1:46" ht="13">
      <c r="A1850" s="53" t="s">
        <v>3248</v>
      </c>
      <c r="B1850" s="78" t="str">
        <f t="shared" si="115"/>
        <v>Jeff</v>
      </c>
      <c r="C1850" s="78" t="str">
        <f t="shared" si="116"/>
        <v>Knox</v>
      </c>
      <c r="D1850" s="78" t="str">
        <f t="shared" si="117"/>
        <v>knoxje</v>
      </c>
      <c r="E1850" s="54">
        <v>33658</v>
      </c>
      <c r="F1850" s="47" t="s">
        <v>35</v>
      </c>
      <c r="G1850" s="47" t="s">
        <v>128</v>
      </c>
      <c r="H1850" s="47" t="s">
        <v>37</v>
      </c>
      <c r="I1850" s="47" t="s">
        <v>38</v>
      </c>
      <c r="J1850" s="47" t="s">
        <v>39</v>
      </c>
      <c r="K1850" s="47" t="s">
        <v>58</v>
      </c>
      <c r="L1850" s="47"/>
      <c r="M1850" s="47">
        <v>19</v>
      </c>
      <c r="N1850" s="55">
        <v>33970</v>
      </c>
      <c r="O1850" s="32">
        <f t="shared" si="118"/>
        <v>10</v>
      </c>
      <c r="P1850" s="47"/>
      <c r="Q1850" s="47"/>
      <c r="R1850" s="53" t="s">
        <v>2078</v>
      </c>
      <c r="S1850" s="47">
        <v>0</v>
      </c>
      <c r="T1850" s="56">
        <v>0</v>
      </c>
      <c r="U1850" s="50">
        <v>0</v>
      </c>
      <c r="V1850">
        <f t="shared" si="0"/>
        <v>1992</v>
      </c>
      <c r="W1850">
        <f t="shared" si="1"/>
        <v>2</v>
      </c>
      <c r="X1850">
        <f t="shared" si="2"/>
        <v>24</v>
      </c>
      <c r="AJ1850" s="57"/>
      <c r="AK1850" s="58"/>
      <c r="AL1850" s="59"/>
      <c r="AM1850" s="59"/>
      <c r="AN1850" s="59"/>
      <c r="AO1850" s="59"/>
      <c r="AP1850" s="57"/>
      <c r="AQ1850" s="58"/>
      <c r="AR1850" s="59"/>
      <c r="AS1850" s="59"/>
      <c r="AT1850" t="e">
        <f>VLOOKUP(A1850,'Repeat TJ List'!A:A,1,FALSE)</f>
        <v>#N/A</v>
      </c>
    </row>
    <row r="1851" spans="1:46" ht="13">
      <c r="A1851" s="53" t="s">
        <v>3249</v>
      </c>
      <c r="B1851" s="78" t="str">
        <f t="shared" si="115"/>
        <v>Pat</v>
      </c>
      <c r="C1851" s="78" t="str">
        <f t="shared" si="116"/>
        <v>Treend</v>
      </c>
      <c r="D1851" s="78" t="str">
        <f t="shared" si="117"/>
        <v>treenpa</v>
      </c>
      <c r="E1851" s="54">
        <v>33610</v>
      </c>
      <c r="F1851" s="47" t="s">
        <v>157</v>
      </c>
      <c r="G1851" s="47" t="s">
        <v>158</v>
      </c>
      <c r="H1851" s="47" t="s">
        <v>37</v>
      </c>
      <c r="I1851" s="47" t="s">
        <v>38</v>
      </c>
      <c r="J1851" s="47" t="s">
        <v>39</v>
      </c>
      <c r="K1851" s="47" t="s">
        <v>45</v>
      </c>
      <c r="L1851" s="47" t="s">
        <v>572</v>
      </c>
      <c r="M1851" s="47">
        <v>20</v>
      </c>
      <c r="N1851" s="55">
        <v>34700</v>
      </c>
      <c r="O1851" s="32">
        <f t="shared" si="118"/>
        <v>36</v>
      </c>
      <c r="P1851" s="47"/>
      <c r="Q1851" s="47"/>
      <c r="R1851" s="60"/>
      <c r="S1851" s="47">
        <v>0</v>
      </c>
      <c r="T1851" s="56">
        <v>0</v>
      </c>
      <c r="U1851" s="50">
        <v>0</v>
      </c>
      <c r="V1851">
        <f t="shared" si="0"/>
        <v>1992</v>
      </c>
      <c r="W1851">
        <f t="shared" si="1"/>
        <v>1</v>
      </c>
      <c r="X1851">
        <f t="shared" si="2"/>
        <v>7</v>
      </c>
      <c r="AJ1851" s="57"/>
      <c r="AK1851" s="58"/>
      <c r="AL1851" s="59"/>
      <c r="AM1851" s="59"/>
      <c r="AN1851" s="59"/>
      <c r="AO1851" s="59"/>
      <c r="AP1851" s="57"/>
      <c r="AQ1851" s="58"/>
      <c r="AR1851" s="59"/>
      <c r="AS1851" s="59"/>
      <c r="AT1851" t="e">
        <f>VLOOKUP(A1851,'Repeat TJ List'!A:A,1,FALSE)</f>
        <v>#N/A</v>
      </c>
    </row>
    <row r="1852" spans="1:46" ht="13">
      <c r="A1852" s="53" t="s">
        <v>3250</v>
      </c>
      <c r="B1852" s="78" t="str">
        <f t="shared" si="115"/>
        <v>Dave</v>
      </c>
      <c r="C1852" s="78" t="str">
        <f t="shared" si="116"/>
        <v>Leiper</v>
      </c>
      <c r="D1852" s="78" t="str">
        <f t="shared" si="117"/>
        <v>leipeda</v>
      </c>
      <c r="E1852" s="54">
        <v>33604</v>
      </c>
      <c r="F1852" s="47" t="s">
        <v>48</v>
      </c>
      <c r="G1852" s="47" t="s">
        <v>36</v>
      </c>
      <c r="H1852" s="47" t="s">
        <v>37</v>
      </c>
      <c r="I1852" s="47" t="s">
        <v>53</v>
      </c>
      <c r="J1852" s="47" t="s">
        <v>39</v>
      </c>
      <c r="K1852" s="47" t="s">
        <v>45</v>
      </c>
      <c r="L1852" s="47" t="s">
        <v>3251</v>
      </c>
      <c r="M1852" s="47">
        <v>30</v>
      </c>
      <c r="N1852" s="55">
        <v>34490</v>
      </c>
      <c r="O1852" s="32">
        <f t="shared" si="118"/>
        <v>29</v>
      </c>
      <c r="P1852" s="47">
        <v>117649</v>
      </c>
      <c r="Q1852" s="47">
        <v>1007498</v>
      </c>
      <c r="R1852" s="60"/>
      <c r="S1852" s="47">
        <v>109</v>
      </c>
      <c r="T1852" s="51">
        <v>88.332999999999984</v>
      </c>
      <c r="U1852" s="50">
        <v>0</v>
      </c>
      <c r="V1852">
        <f t="shared" si="0"/>
        <v>1992</v>
      </c>
      <c r="W1852">
        <f t="shared" si="1"/>
        <v>1</v>
      </c>
      <c r="X1852">
        <f t="shared" si="2"/>
        <v>1</v>
      </c>
      <c r="AJ1852" s="57"/>
      <c r="AK1852" s="58"/>
      <c r="AL1852" s="59"/>
      <c r="AM1852" s="59"/>
      <c r="AN1852" s="59"/>
      <c r="AO1852" s="59"/>
      <c r="AP1852" s="57"/>
      <c r="AQ1852" s="58"/>
      <c r="AR1852" s="59"/>
      <c r="AS1852" s="59"/>
      <c r="AT1852" t="e">
        <f>VLOOKUP(A1852,'Repeat TJ List'!A:A,1,FALSE)</f>
        <v>#N/A</v>
      </c>
    </row>
    <row r="1853" spans="1:46" ht="13">
      <c r="A1853" s="53" t="s">
        <v>3252</v>
      </c>
      <c r="B1853" s="78" t="str">
        <f t="shared" si="115"/>
        <v>Matt</v>
      </c>
      <c r="C1853" s="78" t="str">
        <f t="shared" si="116"/>
        <v>Murray</v>
      </c>
      <c r="D1853" s="78" t="str">
        <f t="shared" si="117"/>
        <v>murrama</v>
      </c>
      <c r="E1853" s="54">
        <v>33604</v>
      </c>
      <c r="F1853" s="47" t="s">
        <v>340</v>
      </c>
      <c r="G1853" s="47" t="s">
        <v>91</v>
      </c>
      <c r="H1853" s="47" t="s">
        <v>37</v>
      </c>
      <c r="I1853" s="47" t="s">
        <v>38</v>
      </c>
      <c r="J1853" s="47" t="s">
        <v>39</v>
      </c>
      <c r="K1853" s="47" t="s">
        <v>79</v>
      </c>
      <c r="L1853" s="47"/>
      <c r="M1853" s="47">
        <v>21</v>
      </c>
      <c r="N1853" s="55">
        <v>34335</v>
      </c>
      <c r="O1853" s="32">
        <f t="shared" si="118"/>
        <v>24</v>
      </c>
      <c r="P1853" s="47">
        <v>119591</v>
      </c>
      <c r="Q1853" s="47">
        <v>1009393</v>
      </c>
      <c r="R1853" s="60"/>
      <c r="S1853" s="47">
        <v>6</v>
      </c>
      <c r="T1853" s="56">
        <v>14</v>
      </c>
      <c r="U1853" s="50">
        <v>0</v>
      </c>
      <c r="V1853">
        <f t="shared" si="0"/>
        <v>1992</v>
      </c>
      <c r="W1853">
        <f t="shared" si="1"/>
        <v>1</v>
      </c>
      <c r="X1853">
        <f t="shared" si="2"/>
        <v>1</v>
      </c>
      <c r="AJ1853" s="57"/>
      <c r="AK1853" s="58"/>
      <c r="AL1853" s="59"/>
      <c r="AM1853" s="59"/>
      <c r="AN1853" s="59"/>
      <c r="AO1853" s="59"/>
      <c r="AP1853" s="57"/>
      <c r="AQ1853" s="58"/>
      <c r="AR1853" s="59"/>
      <c r="AS1853" s="59"/>
      <c r="AT1853" t="e">
        <f>VLOOKUP(A1853,'Repeat TJ List'!A:A,1,FALSE)</f>
        <v>#N/A</v>
      </c>
    </row>
    <row r="1854" spans="1:46" ht="13">
      <c r="A1854" s="60" t="s">
        <v>3253</v>
      </c>
      <c r="B1854" s="78" t="str">
        <f t="shared" si="115"/>
        <v>John</v>
      </c>
      <c r="C1854" s="78" t="str">
        <f t="shared" si="116"/>
        <v>Farrell</v>
      </c>
      <c r="D1854" s="78" t="str">
        <f t="shared" si="117"/>
        <v>farrejo</v>
      </c>
      <c r="E1854" s="54">
        <v>33490</v>
      </c>
      <c r="F1854" s="50" t="s">
        <v>234</v>
      </c>
      <c r="G1854" s="47" t="s">
        <v>36</v>
      </c>
      <c r="H1854" s="61" t="s">
        <v>37</v>
      </c>
      <c r="I1854" s="50" t="s">
        <v>38</v>
      </c>
      <c r="J1854" s="61" t="s">
        <v>39</v>
      </c>
      <c r="K1854" s="50" t="s">
        <v>277</v>
      </c>
      <c r="L1854" s="47" t="s">
        <v>332</v>
      </c>
      <c r="M1854" s="50">
        <v>27</v>
      </c>
      <c r="N1854" s="62">
        <v>34069</v>
      </c>
      <c r="O1854" s="32">
        <f t="shared" si="118"/>
        <v>19</v>
      </c>
      <c r="P1854" s="50">
        <v>114023</v>
      </c>
      <c r="Q1854" s="47">
        <v>1003948</v>
      </c>
      <c r="R1854" s="53" t="s">
        <v>2860</v>
      </c>
      <c r="S1854" s="47">
        <v>27</v>
      </c>
      <c r="T1854" s="56">
        <v>114.667</v>
      </c>
      <c r="U1854" s="50">
        <v>0</v>
      </c>
      <c r="V1854">
        <f t="shared" si="0"/>
        <v>1991</v>
      </c>
      <c r="W1854">
        <f t="shared" si="1"/>
        <v>9</v>
      </c>
      <c r="X1854">
        <f t="shared" si="2"/>
        <v>9</v>
      </c>
      <c r="AJ1854" s="57"/>
      <c r="AK1854" s="58"/>
      <c r="AL1854" s="59"/>
      <c r="AM1854" s="59"/>
      <c r="AN1854" s="59"/>
      <c r="AO1854" s="59"/>
      <c r="AP1854" s="57"/>
      <c r="AQ1854" s="58"/>
      <c r="AR1854" s="59"/>
      <c r="AS1854" s="59"/>
      <c r="AT1854" t="str">
        <f>VLOOKUP(A1854,'Repeat TJ List'!A:A,1,FALSE)</f>
        <v>John Farrell</v>
      </c>
    </row>
    <row r="1855" spans="1:46" ht="13">
      <c r="A1855" s="7" t="s">
        <v>3254</v>
      </c>
      <c r="B1855" s="78" t="str">
        <f t="shared" si="115"/>
        <v>Stan</v>
      </c>
      <c r="C1855" s="78" t="str">
        <f t="shared" si="116"/>
        <v>Spencer</v>
      </c>
      <c r="D1855" s="78" t="str">
        <f t="shared" si="117"/>
        <v>spencst</v>
      </c>
      <c r="E1855" s="8">
        <v>33482</v>
      </c>
      <c r="F1855" s="9" t="s">
        <v>317</v>
      </c>
      <c r="G1855" s="9" t="s">
        <v>84</v>
      </c>
      <c r="H1855" s="9" t="s">
        <v>37</v>
      </c>
      <c r="I1855" s="9" t="s">
        <v>38</v>
      </c>
      <c r="J1855" s="9" t="s">
        <v>39</v>
      </c>
      <c r="K1855" s="9" t="s">
        <v>74</v>
      </c>
      <c r="L1855" s="9" t="s">
        <v>657</v>
      </c>
      <c r="M1855" s="9">
        <v>21</v>
      </c>
      <c r="N1855" s="11">
        <v>34335</v>
      </c>
      <c r="O1855" s="32">
        <f t="shared" si="118"/>
        <v>28</v>
      </c>
      <c r="P1855" s="9">
        <v>136461</v>
      </c>
      <c r="Q1855" s="9">
        <v>1012329</v>
      </c>
      <c r="R1855" s="7"/>
      <c r="S1855" s="9">
        <v>23</v>
      </c>
      <c r="T1855" s="12">
        <v>118.667</v>
      </c>
      <c r="U1855" s="32">
        <v>0</v>
      </c>
      <c r="V1855">
        <f t="shared" si="0"/>
        <v>1991</v>
      </c>
      <c r="W1855">
        <f t="shared" si="1"/>
        <v>9</v>
      </c>
      <c r="X1855">
        <f t="shared" si="2"/>
        <v>1</v>
      </c>
      <c r="AJ1855" s="13"/>
      <c r="AK1855" s="14"/>
      <c r="AP1855" s="13"/>
      <c r="AQ1855" s="14"/>
      <c r="AT1855" t="e">
        <f>VLOOKUP(A1855,'Repeat TJ List'!A:A,1,FALSE)</f>
        <v>#N/A</v>
      </c>
    </row>
    <row r="1856" spans="1:46" ht="13">
      <c r="A1856" s="7" t="s">
        <v>3255</v>
      </c>
      <c r="B1856" s="78" t="str">
        <f t="shared" si="115"/>
        <v>Mike</v>
      </c>
      <c r="C1856" s="78" t="str">
        <f t="shared" si="116"/>
        <v>Witt</v>
      </c>
      <c r="D1856" s="78" t="str">
        <f t="shared" si="117"/>
        <v>wittmi</v>
      </c>
      <c r="E1856" s="8">
        <v>33444</v>
      </c>
      <c r="F1856" s="9" t="s">
        <v>107</v>
      </c>
      <c r="G1856" s="9" t="s">
        <v>36</v>
      </c>
      <c r="H1856" s="26" t="s">
        <v>37</v>
      </c>
      <c r="I1856" s="9" t="s">
        <v>38</v>
      </c>
      <c r="J1856" s="26" t="s">
        <v>39</v>
      </c>
      <c r="K1856" s="9" t="s">
        <v>45</v>
      </c>
      <c r="L1856" s="9"/>
      <c r="M1856" s="9">
        <v>30</v>
      </c>
      <c r="N1856" s="11">
        <v>34084</v>
      </c>
      <c r="O1856" s="32">
        <f t="shared" si="118"/>
        <v>21</v>
      </c>
      <c r="P1856" s="9">
        <v>124491</v>
      </c>
      <c r="Q1856" s="9">
        <v>1014174</v>
      </c>
      <c r="R1856" s="7" t="s">
        <v>2078</v>
      </c>
      <c r="S1856" s="9">
        <v>9</v>
      </c>
      <c r="T1856" s="40">
        <v>41</v>
      </c>
      <c r="U1856" s="32">
        <v>0</v>
      </c>
      <c r="V1856">
        <f t="shared" si="0"/>
        <v>1991</v>
      </c>
      <c r="W1856">
        <f t="shared" si="1"/>
        <v>7</v>
      </c>
      <c r="X1856">
        <f t="shared" si="2"/>
        <v>25</v>
      </c>
      <c r="AJ1856" s="13"/>
      <c r="AK1856" s="14"/>
      <c r="AP1856" s="13"/>
      <c r="AQ1856" s="14"/>
      <c r="AT1856" t="e">
        <f>VLOOKUP(A1856,'Repeat TJ List'!A:A,1,FALSE)</f>
        <v>#N/A</v>
      </c>
    </row>
    <row r="1857" spans="1:46" ht="13">
      <c r="A1857" s="7" t="s">
        <v>3256</v>
      </c>
      <c r="B1857" s="78" t="str">
        <f t="shared" si="115"/>
        <v>Scott</v>
      </c>
      <c r="C1857" s="78" t="str">
        <f t="shared" si="116"/>
        <v>Garrelts</v>
      </c>
      <c r="D1857" s="78" t="str">
        <f t="shared" si="117"/>
        <v>garresc</v>
      </c>
      <c r="E1857" s="8">
        <v>33437</v>
      </c>
      <c r="F1857" s="9" t="s">
        <v>78</v>
      </c>
      <c r="G1857" s="9" t="s">
        <v>36</v>
      </c>
      <c r="H1857" s="26" t="s">
        <v>37</v>
      </c>
      <c r="I1857" s="9" t="s">
        <v>38</v>
      </c>
      <c r="J1857" s="26" t="s">
        <v>39</v>
      </c>
      <c r="K1857" s="9" t="s">
        <v>141</v>
      </c>
      <c r="L1857" s="9"/>
      <c r="M1857" s="9">
        <v>29</v>
      </c>
      <c r="N1857" s="26"/>
      <c r="O1857" s="32" t="str">
        <f t="shared" si="118"/>
        <v/>
      </c>
      <c r="P1857" s="9">
        <v>114628</v>
      </c>
      <c r="Q1857" s="9">
        <v>1004546</v>
      </c>
      <c r="R1857" s="7" t="s">
        <v>2860</v>
      </c>
      <c r="S1857" s="9">
        <v>0</v>
      </c>
      <c r="T1857" s="40">
        <v>0</v>
      </c>
      <c r="U1857" s="32">
        <v>0</v>
      </c>
      <c r="V1857">
        <f t="shared" si="0"/>
        <v>1991</v>
      </c>
      <c r="W1857">
        <f t="shared" si="1"/>
        <v>7</v>
      </c>
      <c r="X1857">
        <f t="shared" si="2"/>
        <v>18</v>
      </c>
      <c r="AJ1857" s="13"/>
      <c r="AK1857" s="14"/>
      <c r="AP1857" s="13"/>
      <c r="AQ1857" s="14"/>
      <c r="AT1857" t="e">
        <f>VLOOKUP(A1857,'Repeat TJ List'!A:A,1,FALSE)</f>
        <v>#N/A</v>
      </c>
    </row>
    <row r="1858" spans="1:46" ht="13">
      <c r="A1858" s="7" t="s">
        <v>3257</v>
      </c>
      <c r="B1858" s="78" t="str">
        <f t="shared" si="115"/>
        <v>Scott</v>
      </c>
      <c r="C1858" s="78" t="str">
        <f t="shared" si="116"/>
        <v>Chiamparino</v>
      </c>
      <c r="D1858" s="78" t="str">
        <f t="shared" si="117"/>
        <v>chiamsc</v>
      </c>
      <c r="E1858" s="8">
        <v>33432</v>
      </c>
      <c r="F1858" s="9" t="s">
        <v>211</v>
      </c>
      <c r="G1858" s="9" t="s">
        <v>36</v>
      </c>
      <c r="H1858" s="26" t="s">
        <v>37</v>
      </c>
      <c r="I1858" s="9" t="s">
        <v>38</v>
      </c>
      <c r="J1858" s="26" t="s">
        <v>39</v>
      </c>
      <c r="K1858" s="9" t="s">
        <v>45</v>
      </c>
      <c r="L1858" s="9" t="s">
        <v>695</v>
      </c>
      <c r="M1858" s="9">
        <v>24</v>
      </c>
      <c r="N1858" s="11">
        <v>33853</v>
      </c>
      <c r="O1858" s="32">
        <f t="shared" si="118"/>
        <v>14</v>
      </c>
      <c r="P1858" s="9">
        <v>112237</v>
      </c>
      <c r="Q1858" s="9">
        <v>1002183</v>
      </c>
      <c r="S1858" s="9">
        <v>4</v>
      </c>
      <c r="T1858" s="40">
        <v>25.333000000000006</v>
      </c>
      <c r="U1858" s="32">
        <v>0</v>
      </c>
      <c r="V1858">
        <f t="shared" si="0"/>
        <v>1991</v>
      </c>
      <c r="W1858">
        <f t="shared" si="1"/>
        <v>7</v>
      </c>
      <c r="X1858">
        <f t="shared" si="2"/>
        <v>13</v>
      </c>
      <c r="AJ1858" s="13"/>
      <c r="AK1858" s="14"/>
      <c r="AP1858" s="13"/>
      <c r="AQ1858" s="14"/>
      <c r="AT1858" t="e">
        <f>VLOOKUP(A1858,'Repeat TJ List'!A:A,1,FALSE)</f>
        <v>#N/A</v>
      </c>
    </row>
    <row r="1859" spans="1:46" ht="13">
      <c r="A1859" s="7" t="s">
        <v>3258</v>
      </c>
      <c r="B1859" s="78" t="str">
        <f t="shared" ref="B1859:B1907" si="119">LEFT(A1859,SEARCH(" ",A1859,1)-1)</f>
        <v>Darren</v>
      </c>
      <c r="C1859" s="78" t="str">
        <f t="shared" ref="C1859:C1907" si="120">MID(A1859,SEARCH(" ",A1859,1)+1,LEN(A1859))</f>
        <v>Oliver</v>
      </c>
      <c r="D1859" s="78" t="str">
        <f t="shared" ref="D1859:D1907" si="121">LEFT(LOWER((C1859)),5)&amp;LEFT(LOWER(B1859),2)</f>
        <v>oliveda</v>
      </c>
      <c r="E1859" s="8">
        <v>33401</v>
      </c>
      <c r="F1859" s="9" t="s">
        <v>211</v>
      </c>
      <c r="G1859" s="9" t="s">
        <v>91</v>
      </c>
      <c r="H1859" s="26" t="s">
        <v>37</v>
      </c>
      <c r="I1859" s="9" t="s">
        <v>53</v>
      </c>
      <c r="J1859" s="26" t="s">
        <v>39</v>
      </c>
      <c r="K1859" s="9" t="s">
        <v>45</v>
      </c>
      <c r="L1859" s="9"/>
      <c r="M1859" s="9">
        <v>20</v>
      </c>
      <c r="N1859" s="11">
        <v>33604</v>
      </c>
      <c r="O1859" s="32">
        <f t="shared" si="118"/>
        <v>7</v>
      </c>
      <c r="P1859" s="9">
        <v>119984</v>
      </c>
      <c r="Q1859" s="9">
        <v>206</v>
      </c>
      <c r="S1859" s="9">
        <v>766</v>
      </c>
      <c r="T1859" s="12">
        <v>1915.6669999999999</v>
      </c>
      <c r="U1859" s="32">
        <v>0</v>
      </c>
      <c r="V1859">
        <f t="shared" si="0"/>
        <v>1991</v>
      </c>
      <c r="W1859">
        <f t="shared" si="1"/>
        <v>6</v>
      </c>
      <c r="X1859">
        <f t="shared" si="2"/>
        <v>12</v>
      </c>
      <c r="AJ1859" s="13"/>
      <c r="AK1859" s="14"/>
      <c r="AP1859" s="13"/>
      <c r="AQ1859" s="14"/>
      <c r="AT1859" t="e">
        <f>VLOOKUP(A1859,'Repeat TJ List'!A:A,1,FALSE)</f>
        <v>#N/A</v>
      </c>
    </row>
    <row r="1860" spans="1:46" ht="13">
      <c r="A1860" s="7" t="s">
        <v>3259</v>
      </c>
      <c r="B1860" s="78" t="str">
        <f t="shared" si="119"/>
        <v>Joe</v>
      </c>
      <c r="C1860" s="78" t="str">
        <f t="shared" si="120"/>
        <v>Magrane</v>
      </c>
      <c r="D1860" s="78" t="str">
        <f t="shared" si="121"/>
        <v>magrajo</v>
      </c>
      <c r="E1860" s="8">
        <v>33329</v>
      </c>
      <c r="F1860" s="9" t="s">
        <v>57</v>
      </c>
      <c r="G1860" s="9" t="s">
        <v>36</v>
      </c>
      <c r="H1860" s="26" t="s">
        <v>37</v>
      </c>
      <c r="I1860" s="9" t="s">
        <v>53</v>
      </c>
      <c r="J1860" s="26" t="s">
        <v>39</v>
      </c>
      <c r="K1860" s="9" t="s">
        <v>337</v>
      </c>
      <c r="L1860" s="9" t="s">
        <v>220</v>
      </c>
      <c r="M1860" s="9">
        <v>26</v>
      </c>
      <c r="N1860" s="11">
        <v>33856</v>
      </c>
      <c r="O1860" s="32">
        <f t="shared" si="118"/>
        <v>17</v>
      </c>
      <c r="P1860" s="9">
        <v>118146</v>
      </c>
      <c r="Q1860" s="9">
        <v>1007973</v>
      </c>
      <c r="R1860" s="7" t="s">
        <v>2860</v>
      </c>
      <c r="S1860" s="9">
        <v>74</v>
      </c>
      <c r="T1860" s="40">
        <v>323</v>
      </c>
      <c r="U1860" s="32">
        <v>0</v>
      </c>
      <c r="V1860">
        <f t="shared" si="0"/>
        <v>1991</v>
      </c>
      <c r="W1860">
        <f t="shared" si="1"/>
        <v>4</v>
      </c>
      <c r="X1860">
        <f t="shared" si="2"/>
        <v>1</v>
      </c>
      <c r="AJ1860" s="13"/>
      <c r="AK1860" s="14"/>
      <c r="AP1860" s="13"/>
      <c r="AQ1860" s="14"/>
      <c r="AT1860" t="e">
        <f>VLOOKUP(A1860,'Repeat TJ List'!A:A,1,FALSE)</f>
        <v>#N/A</v>
      </c>
    </row>
    <row r="1861" spans="1:46" ht="13">
      <c r="A1861" s="7" t="s">
        <v>3260</v>
      </c>
      <c r="B1861" s="78" t="str">
        <f t="shared" si="119"/>
        <v>Dion</v>
      </c>
      <c r="C1861" s="78" t="str">
        <f t="shared" si="120"/>
        <v>James</v>
      </c>
      <c r="D1861" s="78" t="str">
        <f t="shared" si="121"/>
        <v>jamesdi</v>
      </c>
      <c r="E1861" s="8">
        <v>33298</v>
      </c>
      <c r="F1861" s="9" t="s">
        <v>234</v>
      </c>
      <c r="G1861" s="9" t="s">
        <v>36</v>
      </c>
      <c r="H1861" s="9" t="s">
        <v>131</v>
      </c>
      <c r="I1861" s="9" t="s">
        <v>53</v>
      </c>
      <c r="J1861" s="9" t="s">
        <v>39</v>
      </c>
      <c r="K1861" s="9" t="s">
        <v>45</v>
      </c>
      <c r="L1861" s="9"/>
      <c r="M1861" s="9">
        <v>28</v>
      </c>
      <c r="N1861" s="11">
        <v>33705</v>
      </c>
      <c r="O1861" s="32">
        <f t="shared" si="118"/>
        <v>13</v>
      </c>
      <c r="P1861" s="9">
        <v>116476</v>
      </c>
      <c r="Q1861" s="9">
        <v>1006349</v>
      </c>
      <c r="R1861" s="7" t="s">
        <v>2860</v>
      </c>
      <c r="S1861" s="9">
        <v>273</v>
      </c>
      <c r="T1861" s="40">
        <v>792</v>
      </c>
      <c r="U1861" s="32">
        <v>0</v>
      </c>
      <c r="V1861">
        <f t="shared" si="0"/>
        <v>1991</v>
      </c>
      <c r="W1861">
        <f t="shared" si="1"/>
        <v>3</v>
      </c>
      <c r="X1861">
        <f t="shared" si="2"/>
        <v>1</v>
      </c>
      <c r="AJ1861" s="13"/>
      <c r="AK1861" s="14"/>
      <c r="AP1861" s="13"/>
      <c r="AQ1861" s="14"/>
      <c r="AT1861" t="e">
        <f>VLOOKUP(A1861,'Repeat TJ List'!A:A,1,FALSE)</f>
        <v>#N/A</v>
      </c>
    </row>
    <row r="1862" spans="1:46" ht="13">
      <c r="A1862" s="7" t="s">
        <v>3261</v>
      </c>
      <c r="B1862" s="78" t="str">
        <f t="shared" si="119"/>
        <v>Glenn</v>
      </c>
      <c r="C1862" s="78" t="str">
        <f t="shared" si="120"/>
        <v>Carter</v>
      </c>
      <c r="D1862" s="78" t="str">
        <f t="shared" si="121"/>
        <v>cartegl</v>
      </c>
      <c r="E1862" s="8">
        <v>33239</v>
      </c>
      <c r="F1862" s="9" t="s">
        <v>35</v>
      </c>
      <c r="G1862" s="9" t="s">
        <v>84</v>
      </c>
      <c r="H1862" s="9" t="s">
        <v>37</v>
      </c>
      <c r="I1862" s="9" t="s">
        <v>38</v>
      </c>
      <c r="J1862" s="9" t="s">
        <v>39</v>
      </c>
      <c r="K1862" s="9" t="s">
        <v>141</v>
      </c>
      <c r="L1862" s="9" t="s">
        <v>3262</v>
      </c>
      <c r="M1862" s="9">
        <v>23</v>
      </c>
      <c r="N1862" s="11">
        <v>33604</v>
      </c>
      <c r="O1862" s="32">
        <f t="shared" si="118"/>
        <v>12</v>
      </c>
      <c r="P1862" s="9"/>
      <c r="Q1862" s="9"/>
      <c r="R1862" s="7" t="s">
        <v>2078</v>
      </c>
      <c r="S1862" s="9">
        <v>0</v>
      </c>
      <c r="T1862" s="12">
        <v>0</v>
      </c>
      <c r="U1862" s="32">
        <v>0</v>
      </c>
      <c r="V1862">
        <f t="shared" si="0"/>
        <v>1991</v>
      </c>
      <c r="W1862">
        <f t="shared" si="1"/>
        <v>1</v>
      </c>
      <c r="X1862">
        <f t="shared" si="2"/>
        <v>1</v>
      </c>
      <c r="AJ1862" s="13"/>
      <c r="AK1862" s="14"/>
      <c r="AP1862" s="13"/>
      <c r="AQ1862" s="14"/>
      <c r="AT1862" t="e">
        <f>VLOOKUP(A1862,'Repeat TJ List'!A:A,1,FALSE)</f>
        <v>#N/A</v>
      </c>
    </row>
    <row r="1863" spans="1:46" ht="13">
      <c r="A1863" s="7" t="s">
        <v>3235</v>
      </c>
      <c r="B1863" s="78" t="str">
        <f t="shared" si="119"/>
        <v>Greg</v>
      </c>
      <c r="C1863" s="78" t="str">
        <f t="shared" si="120"/>
        <v>Colbrunn</v>
      </c>
      <c r="D1863" s="78" t="str">
        <f t="shared" si="121"/>
        <v>colbrgr</v>
      </c>
      <c r="E1863" s="8">
        <v>33239</v>
      </c>
      <c r="F1863" s="9" t="s">
        <v>317</v>
      </c>
      <c r="G1863" s="9" t="s">
        <v>84</v>
      </c>
      <c r="H1863" s="9" t="s">
        <v>888</v>
      </c>
      <c r="I1863" s="9" t="s">
        <v>38</v>
      </c>
      <c r="J1863" s="9" t="s">
        <v>39</v>
      </c>
      <c r="K1863" s="9" t="s">
        <v>45</v>
      </c>
      <c r="L1863" s="9"/>
      <c r="M1863" s="9">
        <v>21</v>
      </c>
      <c r="N1863" s="11">
        <v>33604</v>
      </c>
      <c r="O1863" s="32">
        <f t="shared" si="118"/>
        <v>12</v>
      </c>
      <c r="P1863" s="9">
        <v>112461</v>
      </c>
      <c r="Q1863" s="9">
        <v>51</v>
      </c>
      <c r="S1863" s="9">
        <v>122</v>
      </c>
      <c r="T1863" s="12">
        <v>344</v>
      </c>
      <c r="U1863" s="32">
        <v>0</v>
      </c>
      <c r="V1863">
        <f t="shared" si="0"/>
        <v>1991</v>
      </c>
      <c r="W1863">
        <f t="shared" si="1"/>
        <v>1</v>
      </c>
      <c r="X1863">
        <f t="shared" si="2"/>
        <v>1</v>
      </c>
      <c r="AJ1863" s="13"/>
      <c r="AK1863" s="14"/>
      <c r="AP1863" s="13"/>
      <c r="AQ1863" s="14"/>
      <c r="AT1863" t="str">
        <f>VLOOKUP(A1863,'Repeat TJ List'!A:A,1,FALSE)</f>
        <v>Greg Colbrunn</v>
      </c>
    </row>
    <row r="1864" spans="1:46" ht="13">
      <c r="A1864" s="7" t="s">
        <v>3253</v>
      </c>
      <c r="B1864" s="78" t="str">
        <f t="shared" si="119"/>
        <v>John</v>
      </c>
      <c r="C1864" s="78" t="str">
        <f t="shared" si="120"/>
        <v>Farrell</v>
      </c>
      <c r="D1864" s="78" t="str">
        <f t="shared" si="121"/>
        <v>farrejo</v>
      </c>
      <c r="E1864" s="8">
        <v>33151</v>
      </c>
      <c r="F1864" s="9" t="s">
        <v>234</v>
      </c>
      <c r="G1864" s="9" t="s">
        <v>36</v>
      </c>
      <c r="H1864" s="61" t="s">
        <v>37</v>
      </c>
      <c r="I1864" s="50" t="s">
        <v>38</v>
      </c>
      <c r="J1864" s="61" t="s">
        <v>39</v>
      </c>
      <c r="K1864" s="50" t="s">
        <v>277</v>
      </c>
      <c r="L1864" s="47" t="s">
        <v>332</v>
      </c>
      <c r="M1864" s="47">
        <v>26</v>
      </c>
      <c r="N1864" s="62">
        <v>34069</v>
      </c>
      <c r="O1864" s="32">
        <f t="shared" si="118"/>
        <v>30</v>
      </c>
      <c r="P1864" s="50">
        <v>114023</v>
      </c>
      <c r="Q1864" s="47">
        <v>1003948</v>
      </c>
      <c r="S1864" s="9">
        <v>0</v>
      </c>
      <c r="T1864" s="12">
        <v>0</v>
      </c>
      <c r="U1864" s="9">
        <v>0</v>
      </c>
      <c r="V1864">
        <f t="shared" si="0"/>
        <v>1990</v>
      </c>
      <c r="W1864">
        <f t="shared" si="1"/>
        <v>10</v>
      </c>
      <c r="X1864">
        <f t="shared" si="2"/>
        <v>5</v>
      </c>
      <c r="AJ1864" s="13"/>
      <c r="AK1864" s="14"/>
      <c r="AP1864" s="13"/>
      <c r="AQ1864" s="14"/>
      <c r="AT1864" t="str">
        <f>VLOOKUP(A1864,'Repeat TJ List'!A:A,1,FALSE)</f>
        <v>John Farrell</v>
      </c>
    </row>
    <row r="1865" spans="1:46" ht="13">
      <c r="A1865" s="7" t="s">
        <v>3263</v>
      </c>
      <c r="B1865" s="78" t="str">
        <f t="shared" si="119"/>
        <v>Brian</v>
      </c>
      <c r="C1865" s="78" t="str">
        <f t="shared" si="120"/>
        <v>Dubois</v>
      </c>
      <c r="D1865" s="78" t="str">
        <f t="shared" si="121"/>
        <v>duboibr</v>
      </c>
      <c r="E1865" s="8">
        <v>33130</v>
      </c>
      <c r="F1865" s="9" t="s">
        <v>87</v>
      </c>
      <c r="G1865" s="9" t="s">
        <v>95</v>
      </c>
      <c r="H1865" s="26" t="s">
        <v>37</v>
      </c>
      <c r="I1865" s="9" t="s">
        <v>53</v>
      </c>
      <c r="J1865" s="26" t="s">
        <v>39</v>
      </c>
      <c r="K1865" s="9" t="s">
        <v>141</v>
      </c>
      <c r="L1865" s="9"/>
      <c r="M1865" s="9">
        <v>25</v>
      </c>
      <c r="N1865" s="11">
        <v>33970</v>
      </c>
      <c r="O1865" s="32">
        <f t="shared" si="118"/>
        <v>28</v>
      </c>
      <c r="P1865" s="9">
        <v>113583</v>
      </c>
      <c r="Q1865" s="9">
        <v>1003518</v>
      </c>
      <c r="S1865" s="9">
        <v>0</v>
      </c>
      <c r="T1865" s="12">
        <v>0</v>
      </c>
      <c r="U1865" s="32">
        <v>0</v>
      </c>
      <c r="V1865">
        <f t="shared" si="0"/>
        <v>1990</v>
      </c>
      <c r="W1865">
        <f t="shared" si="1"/>
        <v>9</v>
      </c>
      <c r="X1865">
        <f t="shared" si="2"/>
        <v>14</v>
      </c>
      <c r="AJ1865" s="13"/>
      <c r="AK1865" s="14"/>
      <c r="AP1865" s="13"/>
      <c r="AQ1865" s="14"/>
      <c r="AT1865" t="e">
        <f>VLOOKUP(A1865,'Repeat TJ List'!A:A,1,FALSE)</f>
        <v>#N/A</v>
      </c>
    </row>
    <row r="1866" spans="1:46" ht="13">
      <c r="A1866" s="7" t="s">
        <v>3264</v>
      </c>
      <c r="B1866" s="78" t="str">
        <f t="shared" si="119"/>
        <v>John</v>
      </c>
      <c r="C1866" s="78" t="str">
        <f t="shared" si="120"/>
        <v>Dopson</v>
      </c>
      <c r="D1866" s="78" t="str">
        <f t="shared" si="121"/>
        <v>dopsojo</v>
      </c>
      <c r="E1866" s="8">
        <v>33112</v>
      </c>
      <c r="F1866" s="9" t="s">
        <v>67</v>
      </c>
      <c r="G1866" s="9" t="s">
        <v>95</v>
      </c>
      <c r="H1866" s="26" t="s">
        <v>37</v>
      </c>
      <c r="I1866" s="9" t="s">
        <v>38</v>
      </c>
      <c r="J1866" s="26" t="s">
        <v>39</v>
      </c>
      <c r="K1866" s="9" t="s">
        <v>285</v>
      </c>
      <c r="L1866" s="9"/>
      <c r="M1866" s="9">
        <v>26</v>
      </c>
      <c r="N1866" s="11">
        <v>33489</v>
      </c>
      <c r="O1866" s="32">
        <f t="shared" si="118"/>
        <v>12</v>
      </c>
      <c r="P1866" s="9">
        <v>113469</v>
      </c>
      <c r="Q1866" s="9">
        <v>1003404</v>
      </c>
      <c r="S1866" s="9">
        <v>81</v>
      </c>
      <c r="T1866" s="12">
        <v>356.66699999999997</v>
      </c>
      <c r="U1866" s="32">
        <v>0</v>
      </c>
      <c r="V1866">
        <f t="shared" si="0"/>
        <v>1990</v>
      </c>
      <c r="W1866">
        <f t="shared" si="1"/>
        <v>8</v>
      </c>
      <c r="X1866">
        <f t="shared" si="2"/>
        <v>27</v>
      </c>
      <c r="AJ1866" s="13"/>
      <c r="AK1866" s="14"/>
      <c r="AP1866" s="13"/>
      <c r="AQ1866" s="14"/>
      <c r="AT1866" t="e">
        <f>VLOOKUP(A1866,'Repeat TJ List'!A:A,1,FALSE)</f>
        <v>#N/A</v>
      </c>
    </row>
    <row r="1867" spans="1:46" ht="13">
      <c r="A1867" s="7" t="s">
        <v>3265</v>
      </c>
      <c r="B1867" s="78" t="str">
        <f t="shared" si="119"/>
        <v>Jose</v>
      </c>
      <c r="C1867" s="78" t="str">
        <f t="shared" si="120"/>
        <v>Alvarez</v>
      </c>
      <c r="D1867" s="78" t="str">
        <f t="shared" si="121"/>
        <v>alvarjo</v>
      </c>
      <c r="E1867" s="8">
        <v>33108</v>
      </c>
      <c r="F1867" s="9" t="s">
        <v>340</v>
      </c>
      <c r="G1867" s="9" t="s">
        <v>36</v>
      </c>
      <c r="H1867" s="9" t="s">
        <v>37</v>
      </c>
      <c r="I1867" s="9" t="s">
        <v>38</v>
      </c>
      <c r="J1867" s="9" t="s">
        <v>39</v>
      </c>
      <c r="K1867" s="9" t="s">
        <v>58</v>
      </c>
      <c r="L1867" s="9" t="s">
        <v>3266</v>
      </c>
      <c r="M1867" s="9">
        <v>34</v>
      </c>
      <c r="N1867" s="26"/>
      <c r="O1867" s="32" t="str">
        <f t="shared" si="118"/>
        <v/>
      </c>
      <c r="P1867" s="9">
        <v>110206</v>
      </c>
      <c r="Q1867" s="9">
        <v>1000195</v>
      </c>
      <c r="R1867" s="7"/>
      <c r="S1867" s="9">
        <v>0</v>
      </c>
      <c r="T1867" s="12">
        <v>0</v>
      </c>
      <c r="U1867" s="32">
        <v>0</v>
      </c>
      <c r="V1867">
        <f t="shared" si="0"/>
        <v>1990</v>
      </c>
      <c r="W1867">
        <f t="shared" si="1"/>
        <v>8</v>
      </c>
      <c r="X1867">
        <f t="shared" si="2"/>
        <v>23</v>
      </c>
      <c r="AJ1867" s="13"/>
      <c r="AK1867" s="14"/>
      <c r="AP1867" s="13"/>
      <c r="AQ1867" s="14"/>
      <c r="AT1867" t="e">
        <f>VLOOKUP(A1867,'Repeat TJ List'!A:A,1,FALSE)</f>
        <v>#N/A</v>
      </c>
    </row>
    <row r="1868" spans="1:46" ht="13">
      <c r="A1868" s="7" t="s">
        <v>3267</v>
      </c>
      <c r="B1868" s="78" t="str">
        <f t="shared" si="119"/>
        <v>Brett</v>
      </c>
      <c r="C1868" s="78" t="str">
        <f t="shared" si="120"/>
        <v>Gideon</v>
      </c>
      <c r="D1868" s="78" t="str">
        <f t="shared" si="121"/>
        <v>gideobr</v>
      </c>
      <c r="E1868" s="8">
        <v>33011</v>
      </c>
      <c r="F1868" s="9" t="s">
        <v>317</v>
      </c>
      <c r="G1868" s="9" t="s">
        <v>36</v>
      </c>
      <c r="H1868" s="26" t="s">
        <v>37</v>
      </c>
      <c r="I1868" s="9" t="s">
        <v>38</v>
      </c>
      <c r="J1868" s="26" t="s">
        <v>39</v>
      </c>
      <c r="K1868" s="9" t="s">
        <v>40</v>
      </c>
      <c r="L1868" s="9" t="s">
        <v>3268</v>
      </c>
      <c r="M1868" s="9">
        <v>26</v>
      </c>
      <c r="N1868" s="26"/>
      <c r="O1868" s="32" t="str">
        <f t="shared" si="118"/>
        <v/>
      </c>
      <c r="P1868" s="9">
        <v>114761</v>
      </c>
      <c r="Q1868" s="9">
        <v>1004677</v>
      </c>
      <c r="R1868" s="7" t="s">
        <v>2860</v>
      </c>
      <c r="S1868" s="9">
        <v>0</v>
      </c>
      <c r="T1868" s="40">
        <v>0</v>
      </c>
      <c r="U1868" s="32">
        <v>0</v>
      </c>
      <c r="V1868">
        <f t="shared" si="0"/>
        <v>1990</v>
      </c>
      <c r="W1868">
        <f t="shared" si="1"/>
        <v>5</v>
      </c>
      <c r="X1868">
        <f t="shared" si="2"/>
        <v>18</v>
      </c>
      <c r="AJ1868" s="13"/>
      <c r="AK1868" s="14"/>
      <c r="AP1868" s="13"/>
      <c r="AQ1868" s="14"/>
      <c r="AT1868" t="e">
        <f>VLOOKUP(A1868,'Repeat TJ List'!A:A,1,FALSE)</f>
        <v>#N/A</v>
      </c>
    </row>
    <row r="1869" spans="1:46" ht="13">
      <c r="A1869" s="7" t="s">
        <v>3269</v>
      </c>
      <c r="B1869" s="78" t="str">
        <f t="shared" si="119"/>
        <v>J.J.</v>
      </c>
      <c r="C1869" s="78" t="str">
        <f t="shared" si="120"/>
        <v>Picollo</v>
      </c>
      <c r="D1869" s="78" t="str">
        <f t="shared" si="121"/>
        <v>picolj.</v>
      </c>
      <c r="E1869" s="8">
        <v>32874</v>
      </c>
      <c r="F1869" s="9" t="s">
        <v>107</v>
      </c>
      <c r="G1869" s="9" t="s">
        <v>63</v>
      </c>
      <c r="H1869" s="9" t="s">
        <v>330</v>
      </c>
      <c r="I1869" s="9" t="s">
        <v>38</v>
      </c>
      <c r="J1869" s="9" t="s">
        <v>39</v>
      </c>
      <c r="K1869" s="9" t="s">
        <v>277</v>
      </c>
      <c r="L1869" s="9" t="s">
        <v>2015</v>
      </c>
      <c r="M1869" s="9">
        <v>19</v>
      </c>
      <c r="N1869" s="11">
        <v>34335</v>
      </c>
      <c r="O1869" s="32">
        <f t="shared" si="118"/>
        <v>48</v>
      </c>
      <c r="P1869" s="9"/>
      <c r="Q1869" s="9"/>
      <c r="R1869" s="7"/>
      <c r="S1869" s="9">
        <v>0</v>
      </c>
      <c r="T1869" s="12">
        <v>0</v>
      </c>
      <c r="U1869" s="32">
        <v>0</v>
      </c>
      <c r="V1869">
        <f t="shared" si="0"/>
        <v>1990</v>
      </c>
      <c r="W1869">
        <f t="shared" si="1"/>
        <v>1</v>
      </c>
      <c r="X1869">
        <f t="shared" si="2"/>
        <v>1</v>
      </c>
      <c r="AJ1869" s="13"/>
      <c r="AK1869" s="14"/>
      <c r="AP1869" s="13"/>
      <c r="AQ1869" s="14"/>
      <c r="AT1869" t="e">
        <f>VLOOKUP(A1869,'Repeat TJ List'!A:A,1,FALSE)</f>
        <v>#N/A</v>
      </c>
    </row>
    <row r="1870" spans="1:46" ht="13">
      <c r="A1870" s="7" t="s">
        <v>3270</v>
      </c>
      <c r="B1870" s="78" t="str">
        <f t="shared" si="119"/>
        <v>Rey</v>
      </c>
      <c r="C1870" s="78" t="str">
        <f t="shared" si="120"/>
        <v>Sanchez</v>
      </c>
      <c r="D1870" s="78" t="str">
        <f t="shared" si="121"/>
        <v>sanchre</v>
      </c>
      <c r="E1870" s="8">
        <v>32874</v>
      </c>
      <c r="F1870" s="9" t="s">
        <v>211</v>
      </c>
      <c r="G1870" s="9" t="s">
        <v>95</v>
      </c>
      <c r="H1870" s="9" t="s">
        <v>274</v>
      </c>
      <c r="I1870" s="9" t="s">
        <v>38</v>
      </c>
      <c r="J1870" s="9" t="s">
        <v>144</v>
      </c>
      <c r="K1870" s="9"/>
      <c r="L1870" s="9"/>
      <c r="M1870" s="9">
        <v>22</v>
      </c>
      <c r="N1870" s="11">
        <v>33239</v>
      </c>
      <c r="O1870" s="32">
        <f t="shared" si="118"/>
        <v>12</v>
      </c>
      <c r="P1870" s="9">
        <v>121663</v>
      </c>
      <c r="Q1870" s="9">
        <v>213</v>
      </c>
      <c r="R1870" s="7"/>
      <c r="S1870" s="9">
        <v>1490</v>
      </c>
      <c r="T1870" s="12">
        <v>5246</v>
      </c>
      <c r="U1870" s="32">
        <v>0</v>
      </c>
      <c r="V1870">
        <f t="shared" si="0"/>
        <v>1990</v>
      </c>
      <c r="W1870">
        <f t="shared" si="1"/>
        <v>1</v>
      </c>
      <c r="X1870">
        <f t="shared" si="2"/>
        <v>1</v>
      </c>
      <c r="AJ1870" s="13"/>
      <c r="AK1870" s="14"/>
      <c r="AP1870" s="13"/>
      <c r="AQ1870" s="14"/>
      <c r="AT1870" t="e">
        <f>VLOOKUP(A1870,'Repeat TJ List'!A:A,1,FALSE)</f>
        <v>#N/A</v>
      </c>
    </row>
    <row r="1871" spans="1:46" ht="13">
      <c r="A1871" s="7" t="s">
        <v>3271</v>
      </c>
      <c r="B1871" s="78" t="str">
        <f t="shared" si="119"/>
        <v>Mike</v>
      </c>
      <c r="C1871" s="78" t="str">
        <f t="shared" si="120"/>
        <v>Fyhrie</v>
      </c>
      <c r="D1871" s="78" t="str">
        <f t="shared" si="121"/>
        <v>fyhrimi</v>
      </c>
      <c r="E1871" s="8">
        <v>32874</v>
      </c>
      <c r="F1871" s="9" t="s">
        <v>329</v>
      </c>
      <c r="G1871" s="9" t="s">
        <v>63</v>
      </c>
      <c r="H1871" s="9" t="s">
        <v>37</v>
      </c>
      <c r="I1871" s="9" t="s">
        <v>38</v>
      </c>
      <c r="J1871" s="9" t="s">
        <v>39</v>
      </c>
      <c r="K1871" s="9" t="s">
        <v>45</v>
      </c>
      <c r="L1871" s="9" t="s">
        <v>621</v>
      </c>
      <c r="M1871" s="9">
        <v>20</v>
      </c>
      <c r="N1871" s="11">
        <v>33239</v>
      </c>
      <c r="O1871" s="32">
        <f t="shared" si="118"/>
        <v>12</v>
      </c>
      <c r="P1871" s="9">
        <v>114499</v>
      </c>
      <c r="Q1871" s="9">
        <v>1447</v>
      </c>
      <c r="R1871" s="7" t="s">
        <v>2078</v>
      </c>
      <c r="S1871" s="9">
        <v>84</v>
      </c>
      <c r="T1871" s="12">
        <v>175.333</v>
      </c>
      <c r="U1871" s="32">
        <v>0</v>
      </c>
      <c r="V1871">
        <f t="shared" si="0"/>
        <v>1990</v>
      </c>
      <c r="W1871">
        <f t="shared" si="1"/>
        <v>1</v>
      </c>
      <c r="X1871">
        <f t="shared" si="2"/>
        <v>1</v>
      </c>
      <c r="AJ1871" s="13"/>
      <c r="AK1871" s="14"/>
      <c r="AP1871" s="13"/>
      <c r="AQ1871" s="14"/>
      <c r="AT1871" t="e">
        <f>VLOOKUP(A1871,'Repeat TJ List'!A:A,1,FALSE)</f>
        <v>#N/A</v>
      </c>
    </row>
    <row r="1872" spans="1:46" ht="13">
      <c r="A1872" s="7" t="s">
        <v>3272</v>
      </c>
      <c r="B1872" s="78" t="str">
        <f t="shared" si="119"/>
        <v>Todd</v>
      </c>
      <c r="C1872" s="78" t="str">
        <f t="shared" si="120"/>
        <v>Worrell</v>
      </c>
      <c r="D1872" s="78" t="str">
        <f t="shared" si="121"/>
        <v>worreto</v>
      </c>
      <c r="E1872" s="8">
        <v>32843</v>
      </c>
      <c r="F1872" s="9" t="s">
        <v>57</v>
      </c>
      <c r="G1872" s="9" t="s">
        <v>36</v>
      </c>
      <c r="H1872" s="26" t="s">
        <v>37</v>
      </c>
      <c r="I1872" s="9" t="s">
        <v>38</v>
      </c>
      <c r="J1872" s="26" t="s">
        <v>39</v>
      </c>
      <c r="K1872" s="9" t="s">
        <v>45</v>
      </c>
      <c r="L1872" s="9" t="s">
        <v>3226</v>
      </c>
      <c r="M1872" s="9">
        <v>29</v>
      </c>
      <c r="N1872" s="11">
        <v>33700</v>
      </c>
      <c r="O1872" s="32">
        <f t="shared" si="118"/>
        <v>28</v>
      </c>
      <c r="P1872" s="9">
        <v>124581</v>
      </c>
      <c r="Q1872" s="9">
        <v>1014259</v>
      </c>
      <c r="R1872" s="7" t="s">
        <v>2860</v>
      </c>
      <c r="S1872" s="9">
        <v>336</v>
      </c>
      <c r="T1872" s="40">
        <v>332</v>
      </c>
      <c r="U1872" s="32">
        <v>0</v>
      </c>
      <c r="V1872">
        <f t="shared" si="0"/>
        <v>1989</v>
      </c>
      <c r="W1872">
        <f t="shared" si="1"/>
        <v>12</v>
      </c>
      <c r="X1872">
        <f t="shared" si="2"/>
        <v>1</v>
      </c>
      <c r="AJ1872" s="13"/>
      <c r="AK1872" s="14"/>
      <c r="AP1872" s="13"/>
      <c r="AQ1872" s="14"/>
      <c r="AT1872" t="e">
        <f>VLOOKUP(A1872,'Repeat TJ List'!A:A,1,FALSE)</f>
        <v>#N/A</v>
      </c>
    </row>
    <row r="1873" spans="1:46" ht="13">
      <c r="A1873" s="7" t="s">
        <v>3208</v>
      </c>
      <c r="B1873" s="78" t="str">
        <f t="shared" si="119"/>
        <v>Steve</v>
      </c>
      <c r="C1873" s="78" t="str">
        <f t="shared" si="120"/>
        <v>Ontiveros</v>
      </c>
      <c r="D1873" s="78" t="str">
        <f t="shared" si="121"/>
        <v>ontivst</v>
      </c>
      <c r="E1873" s="8">
        <v>32709</v>
      </c>
      <c r="F1873" s="9" t="s">
        <v>124</v>
      </c>
      <c r="G1873" s="9" t="s">
        <v>36</v>
      </c>
      <c r="H1873" s="26" t="s">
        <v>37</v>
      </c>
      <c r="I1873" s="9" t="s">
        <v>38</v>
      </c>
      <c r="J1873" s="26" t="s">
        <v>39</v>
      </c>
      <c r="K1873" s="9" t="s">
        <v>188</v>
      </c>
      <c r="L1873" s="9"/>
      <c r="M1873" s="9">
        <v>28</v>
      </c>
      <c r="N1873" s="11">
        <v>33129</v>
      </c>
      <c r="O1873" s="32">
        <f t="shared" si="118"/>
        <v>14</v>
      </c>
      <c r="P1873" s="9">
        <v>120036</v>
      </c>
      <c r="Q1873" s="9">
        <v>1009826</v>
      </c>
      <c r="R1873" s="7" t="s">
        <v>2860</v>
      </c>
      <c r="S1873" s="9">
        <v>71</v>
      </c>
      <c r="T1873" s="40">
        <v>278.33300000000008</v>
      </c>
      <c r="U1873" s="32">
        <v>0</v>
      </c>
      <c r="V1873">
        <f t="shared" si="0"/>
        <v>1989</v>
      </c>
      <c r="W1873">
        <f t="shared" si="1"/>
        <v>7</v>
      </c>
      <c r="X1873">
        <f t="shared" si="2"/>
        <v>20</v>
      </c>
      <c r="AJ1873" s="13"/>
      <c r="AK1873" s="14"/>
      <c r="AP1873" s="13"/>
      <c r="AQ1873" s="14"/>
      <c r="AT1873" t="str">
        <f>VLOOKUP(A1873,'Repeat TJ List'!A:A,1,FALSE)</f>
        <v>Steve Ontiveros</v>
      </c>
    </row>
    <row r="1874" spans="1:46" ht="13">
      <c r="A1874" s="7" t="s">
        <v>3273</v>
      </c>
      <c r="B1874" s="78" t="str">
        <f t="shared" si="119"/>
        <v>Jose</v>
      </c>
      <c r="C1874" s="78" t="str">
        <f t="shared" si="120"/>
        <v>Mesa</v>
      </c>
      <c r="D1874" s="78" t="str">
        <f t="shared" si="121"/>
        <v>mesajo</v>
      </c>
      <c r="E1874" s="8">
        <v>32660</v>
      </c>
      <c r="F1874" s="9" t="s">
        <v>52</v>
      </c>
      <c r="G1874" s="9" t="s">
        <v>95</v>
      </c>
      <c r="H1874" s="9" t="s">
        <v>37</v>
      </c>
      <c r="I1874" s="9" t="s">
        <v>38</v>
      </c>
      <c r="J1874" s="9" t="s">
        <v>108</v>
      </c>
      <c r="K1874" s="9"/>
      <c r="L1874" s="9"/>
      <c r="M1874" s="9">
        <v>23</v>
      </c>
      <c r="N1874" s="11">
        <v>32874</v>
      </c>
      <c r="O1874" s="32">
        <f t="shared" si="118"/>
        <v>7</v>
      </c>
      <c r="P1874" s="9">
        <v>118986</v>
      </c>
      <c r="Q1874" s="9">
        <v>961</v>
      </c>
      <c r="R1874" s="7"/>
      <c r="S1874" s="9">
        <v>1016</v>
      </c>
      <c r="T1874" s="12">
        <v>1517.3330000000001</v>
      </c>
      <c r="U1874" s="32">
        <v>0</v>
      </c>
      <c r="V1874">
        <f t="shared" si="0"/>
        <v>1989</v>
      </c>
      <c r="W1874">
        <f t="shared" si="1"/>
        <v>6</v>
      </c>
      <c r="X1874">
        <f t="shared" si="2"/>
        <v>1</v>
      </c>
      <c r="AJ1874" s="13"/>
      <c r="AK1874" s="14"/>
      <c r="AP1874" s="13"/>
      <c r="AQ1874" s="14"/>
      <c r="AT1874" t="e">
        <f>VLOOKUP(A1874,'Repeat TJ List'!A:A,1,FALSE)</f>
        <v>#N/A</v>
      </c>
    </row>
    <row r="1875" spans="1:46" ht="13">
      <c r="A1875" s="7" t="s">
        <v>3274</v>
      </c>
      <c r="B1875" s="78" t="str">
        <f t="shared" si="119"/>
        <v>Greg</v>
      </c>
      <c r="C1875" s="78" t="str">
        <f t="shared" si="120"/>
        <v>Mathews</v>
      </c>
      <c r="D1875" s="78" t="str">
        <f t="shared" si="121"/>
        <v>mathegr</v>
      </c>
      <c r="E1875" s="8">
        <v>32640</v>
      </c>
      <c r="F1875" s="9" t="s">
        <v>57</v>
      </c>
      <c r="G1875" s="9" t="s">
        <v>36</v>
      </c>
      <c r="H1875" s="26" t="s">
        <v>37</v>
      </c>
      <c r="I1875" s="9" t="s">
        <v>53</v>
      </c>
      <c r="J1875" s="26" t="s">
        <v>39</v>
      </c>
      <c r="K1875" s="9" t="s">
        <v>45</v>
      </c>
      <c r="L1875" s="9" t="s">
        <v>3275</v>
      </c>
      <c r="M1875" s="9">
        <v>27</v>
      </c>
      <c r="N1875" s="11">
        <v>32974</v>
      </c>
      <c r="O1875" s="32">
        <f t="shared" si="118"/>
        <v>11</v>
      </c>
      <c r="P1875" s="9">
        <v>118417</v>
      </c>
      <c r="Q1875" s="9">
        <v>1008237</v>
      </c>
      <c r="R1875" s="7" t="s">
        <v>2860</v>
      </c>
      <c r="S1875" s="9">
        <v>25</v>
      </c>
      <c r="T1875" s="40">
        <v>103</v>
      </c>
      <c r="U1875" s="32">
        <v>0</v>
      </c>
      <c r="V1875">
        <f t="shared" si="0"/>
        <v>1989</v>
      </c>
      <c r="W1875">
        <f t="shared" si="1"/>
        <v>5</v>
      </c>
      <c r="X1875">
        <f t="shared" si="2"/>
        <v>12</v>
      </c>
      <c r="AJ1875" s="13"/>
      <c r="AK1875" s="14"/>
      <c r="AP1875" s="13"/>
      <c r="AQ1875" s="14"/>
      <c r="AT1875" t="e">
        <f>VLOOKUP(A1875,'Repeat TJ List'!A:A,1,FALSE)</f>
        <v>#N/A</v>
      </c>
    </row>
    <row r="1876" spans="1:46" ht="13">
      <c r="A1876" s="7" t="s">
        <v>3276</v>
      </c>
      <c r="B1876" s="78" t="str">
        <f t="shared" si="119"/>
        <v>Jose</v>
      </c>
      <c r="C1876" s="78" t="str">
        <f t="shared" si="120"/>
        <v>Cecena</v>
      </c>
      <c r="D1876" s="78" t="str">
        <f t="shared" si="121"/>
        <v>cecenjo</v>
      </c>
      <c r="E1876" s="8">
        <v>32619</v>
      </c>
      <c r="F1876" s="9" t="s">
        <v>211</v>
      </c>
      <c r="G1876" s="9" t="s">
        <v>95</v>
      </c>
      <c r="H1876" s="9" t="s">
        <v>37</v>
      </c>
      <c r="I1876" s="9" t="s">
        <v>38</v>
      </c>
      <c r="J1876" s="9" t="s">
        <v>82</v>
      </c>
      <c r="K1876" s="26"/>
      <c r="L1876" s="26"/>
      <c r="M1876" s="9">
        <v>25</v>
      </c>
      <c r="N1876" s="11">
        <v>32874</v>
      </c>
      <c r="O1876" s="32">
        <f t="shared" si="118"/>
        <v>8</v>
      </c>
      <c r="P1876" s="9">
        <v>112150</v>
      </c>
      <c r="Q1876" s="9">
        <v>1002097</v>
      </c>
      <c r="R1876" s="7"/>
      <c r="S1876" s="9">
        <v>0</v>
      </c>
      <c r="T1876" s="12">
        <v>0</v>
      </c>
      <c r="U1876" s="32">
        <v>0</v>
      </c>
      <c r="V1876">
        <f t="shared" si="0"/>
        <v>1989</v>
      </c>
      <c r="W1876">
        <f t="shared" si="1"/>
        <v>4</v>
      </c>
      <c r="X1876">
        <f t="shared" si="2"/>
        <v>21</v>
      </c>
      <c r="AJ1876" s="13"/>
      <c r="AK1876" s="14"/>
      <c r="AP1876" s="13"/>
      <c r="AQ1876" s="14"/>
      <c r="AT1876" t="e">
        <f>VLOOKUP(A1876,'Repeat TJ List'!A:A,1,FALSE)</f>
        <v>#N/A</v>
      </c>
    </row>
    <row r="1877" spans="1:46" ht="13">
      <c r="A1877" s="7" t="s">
        <v>3277</v>
      </c>
      <c r="B1877" s="78" t="str">
        <f t="shared" si="119"/>
        <v>Danny</v>
      </c>
      <c r="C1877" s="78" t="str">
        <f t="shared" si="120"/>
        <v>Cox</v>
      </c>
      <c r="D1877" s="78" t="str">
        <f t="shared" si="121"/>
        <v>coxda</v>
      </c>
      <c r="E1877" s="8">
        <v>32598</v>
      </c>
      <c r="F1877" s="9" t="s">
        <v>57</v>
      </c>
      <c r="G1877" s="9" t="s">
        <v>36</v>
      </c>
      <c r="H1877" s="26" t="s">
        <v>37</v>
      </c>
      <c r="I1877" s="9" t="s">
        <v>38</v>
      </c>
      <c r="J1877" s="32" t="s">
        <v>3090</v>
      </c>
      <c r="K1877" s="26"/>
      <c r="L1877" s="26"/>
      <c r="M1877" s="9">
        <v>29</v>
      </c>
      <c r="N1877" s="11">
        <v>33355</v>
      </c>
      <c r="O1877" s="32">
        <f t="shared" si="118"/>
        <v>25</v>
      </c>
      <c r="P1877" s="9">
        <v>112752</v>
      </c>
      <c r="Q1877" s="9">
        <v>1002695</v>
      </c>
      <c r="R1877" s="7" t="s">
        <v>2860</v>
      </c>
      <c r="S1877" s="9">
        <v>126</v>
      </c>
      <c r="T1877" s="40">
        <v>312.33300000000008</v>
      </c>
      <c r="U1877" s="32">
        <v>0</v>
      </c>
      <c r="V1877">
        <f t="shared" si="0"/>
        <v>1989</v>
      </c>
      <c r="W1877">
        <f t="shared" si="1"/>
        <v>3</v>
      </c>
      <c r="X1877">
        <f t="shared" si="2"/>
        <v>31</v>
      </c>
      <c r="AJ1877" s="13"/>
      <c r="AK1877" s="14"/>
      <c r="AP1877" s="13"/>
      <c r="AQ1877" s="14"/>
      <c r="AT1877" t="e">
        <f>VLOOKUP(A1877,'Repeat TJ List'!A:A,1,FALSE)</f>
        <v>#N/A</v>
      </c>
    </row>
    <row r="1878" spans="1:46" ht="13">
      <c r="A1878" s="7" t="s">
        <v>3278</v>
      </c>
      <c r="B1878" s="78" t="str">
        <f t="shared" si="119"/>
        <v>John</v>
      </c>
      <c r="C1878" s="78" t="str">
        <f t="shared" si="120"/>
        <v>Tudor</v>
      </c>
      <c r="D1878" s="78" t="str">
        <f t="shared" si="121"/>
        <v>tudorjo</v>
      </c>
      <c r="E1878" s="8">
        <v>32443</v>
      </c>
      <c r="F1878" s="9" t="s">
        <v>306</v>
      </c>
      <c r="G1878" s="9" t="s">
        <v>36</v>
      </c>
      <c r="H1878" s="26" t="s">
        <v>37</v>
      </c>
      <c r="I1878" s="9" t="s">
        <v>53</v>
      </c>
      <c r="J1878" s="26" t="s">
        <v>39</v>
      </c>
      <c r="K1878" s="9" t="s">
        <v>101</v>
      </c>
      <c r="L1878" s="9" t="s">
        <v>3279</v>
      </c>
      <c r="M1878" s="9">
        <v>34</v>
      </c>
      <c r="N1878" s="11">
        <v>32686</v>
      </c>
      <c r="O1878" s="32">
        <f t="shared" si="118"/>
        <v>8</v>
      </c>
      <c r="P1878" s="9">
        <v>123499</v>
      </c>
      <c r="Q1878" s="9">
        <v>1013215</v>
      </c>
      <c r="R1878" s="7" t="s">
        <v>2860</v>
      </c>
      <c r="S1878" s="9">
        <v>31</v>
      </c>
      <c r="T1878" s="12">
        <v>160.667</v>
      </c>
      <c r="U1878" s="32">
        <v>0</v>
      </c>
      <c r="V1878">
        <f t="shared" si="0"/>
        <v>1988</v>
      </c>
      <c r="W1878">
        <f t="shared" si="1"/>
        <v>10</v>
      </c>
      <c r="X1878">
        <f t="shared" si="2"/>
        <v>27</v>
      </c>
      <c r="AJ1878" s="13"/>
      <c r="AK1878" s="14"/>
      <c r="AP1878" s="13"/>
      <c r="AQ1878" s="14"/>
      <c r="AT1878" t="e">
        <f>VLOOKUP(A1878,'Repeat TJ List'!A:A,1,FALSE)</f>
        <v>#N/A</v>
      </c>
    </row>
    <row r="1879" spans="1:46" ht="13">
      <c r="A1879" s="7" t="s">
        <v>3280</v>
      </c>
      <c r="B1879" s="78" t="str">
        <f t="shared" si="119"/>
        <v>Matt</v>
      </c>
      <c r="C1879" s="78" t="str">
        <f t="shared" si="120"/>
        <v>Young</v>
      </c>
      <c r="D1879" s="78" t="str">
        <f t="shared" si="121"/>
        <v>youngma</v>
      </c>
      <c r="E1879" s="8">
        <v>32400</v>
      </c>
      <c r="F1879" s="9" t="s">
        <v>306</v>
      </c>
      <c r="G1879" s="9" t="s">
        <v>36</v>
      </c>
      <c r="H1879" s="26" t="s">
        <v>37</v>
      </c>
      <c r="I1879" s="9" t="s">
        <v>53</v>
      </c>
      <c r="J1879" s="26" t="s">
        <v>39</v>
      </c>
      <c r="K1879" s="9" t="s">
        <v>45</v>
      </c>
      <c r="L1879" s="9" t="s">
        <v>3281</v>
      </c>
      <c r="M1879" s="9">
        <v>29</v>
      </c>
      <c r="N1879" s="11">
        <v>32676</v>
      </c>
      <c r="O1879" s="32">
        <f t="shared" si="118"/>
        <v>9</v>
      </c>
      <c r="P1879" s="9">
        <v>124707</v>
      </c>
      <c r="Q1879" s="9">
        <v>1014385</v>
      </c>
      <c r="S1879" s="9">
        <v>129</v>
      </c>
      <c r="T1879" s="40">
        <v>496.33300000000008</v>
      </c>
      <c r="U1879" s="32">
        <v>0</v>
      </c>
      <c r="V1879">
        <f t="shared" si="0"/>
        <v>1988</v>
      </c>
      <c r="W1879">
        <f t="shared" si="1"/>
        <v>9</v>
      </c>
      <c r="X1879">
        <f t="shared" si="2"/>
        <v>14</v>
      </c>
      <c r="AJ1879" s="13"/>
      <c r="AK1879" s="14"/>
      <c r="AP1879" s="13"/>
      <c r="AQ1879" s="14"/>
      <c r="AT1879" t="e">
        <f>VLOOKUP(A1879,'Repeat TJ List'!A:A,1,FALSE)</f>
        <v>#N/A</v>
      </c>
    </row>
    <row r="1880" spans="1:46" ht="13">
      <c r="A1880" s="7" t="s">
        <v>3282</v>
      </c>
      <c r="B1880" s="78" t="str">
        <f t="shared" si="119"/>
        <v>Eric</v>
      </c>
      <c r="C1880" s="78" t="str">
        <f t="shared" si="120"/>
        <v>Bell</v>
      </c>
      <c r="D1880" s="78" t="str">
        <f t="shared" si="121"/>
        <v>beller</v>
      </c>
      <c r="E1880" s="8">
        <v>32356</v>
      </c>
      <c r="F1880" s="9" t="s">
        <v>52</v>
      </c>
      <c r="G1880" s="9" t="s">
        <v>95</v>
      </c>
      <c r="H1880" s="9" t="s">
        <v>37</v>
      </c>
      <c r="I1880" s="9" t="s">
        <v>53</v>
      </c>
      <c r="J1880" s="9" t="s">
        <v>39</v>
      </c>
      <c r="K1880" s="9" t="s">
        <v>45</v>
      </c>
      <c r="L1880" s="9"/>
      <c r="M1880" s="9">
        <v>24</v>
      </c>
      <c r="N1880" s="11">
        <v>32509</v>
      </c>
      <c r="O1880" s="32">
        <f t="shared" si="118"/>
        <v>5</v>
      </c>
      <c r="P1880" s="9">
        <v>110819</v>
      </c>
      <c r="Q1880" s="9">
        <v>1000803</v>
      </c>
      <c r="R1880" s="7"/>
      <c r="S1880" s="9">
        <v>27</v>
      </c>
      <c r="T1880" s="12">
        <v>40.667000000000002</v>
      </c>
      <c r="U1880" s="32">
        <v>0</v>
      </c>
      <c r="V1880">
        <f t="shared" si="0"/>
        <v>1988</v>
      </c>
      <c r="W1880">
        <f t="shared" si="1"/>
        <v>8</v>
      </c>
      <c r="X1880">
        <f t="shared" si="2"/>
        <v>1</v>
      </c>
      <c r="AJ1880" s="13"/>
      <c r="AK1880" s="14"/>
      <c r="AP1880" s="13"/>
      <c r="AQ1880" s="14"/>
      <c r="AT1880" t="e">
        <f>VLOOKUP(A1880,'Repeat TJ List'!A:A,1,FALSE)</f>
        <v>#N/A</v>
      </c>
    </row>
    <row r="1881" spans="1:46" ht="13">
      <c r="A1881" s="7" t="s">
        <v>3283</v>
      </c>
      <c r="B1881" s="78" t="str">
        <f t="shared" si="119"/>
        <v>Brad</v>
      </c>
      <c r="C1881" s="78" t="str">
        <f t="shared" si="120"/>
        <v>Arnsberg</v>
      </c>
      <c r="D1881" s="78" t="str">
        <f t="shared" si="121"/>
        <v>arnsbbr</v>
      </c>
      <c r="E1881" s="8">
        <v>32234</v>
      </c>
      <c r="F1881" s="9" t="s">
        <v>107</v>
      </c>
      <c r="G1881" s="9" t="s">
        <v>36</v>
      </c>
      <c r="H1881" s="26" t="s">
        <v>37</v>
      </c>
      <c r="I1881" s="9" t="s">
        <v>38</v>
      </c>
      <c r="J1881" s="26" t="s">
        <v>39</v>
      </c>
      <c r="K1881" s="9" t="s">
        <v>64</v>
      </c>
      <c r="L1881" s="9" t="s">
        <v>3284</v>
      </c>
      <c r="M1881" s="9">
        <v>24</v>
      </c>
      <c r="N1881" s="11">
        <v>32605</v>
      </c>
      <c r="O1881" s="32">
        <f t="shared" si="118"/>
        <v>12</v>
      </c>
      <c r="P1881" s="9">
        <v>110336</v>
      </c>
      <c r="Q1881" s="9">
        <v>1000323</v>
      </c>
      <c r="R1881" s="7" t="s">
        <v>2860</v>
      </c>
      <c r="S1881" s="9">
        <v>86</v>
      </c>
      <c r="T1881" s="40">
        <v>131</v>
      </c>
      <c r="U1881" s="32">
        <v>0</v>
      </c>
      <c r="V1881">
        <f t="shared" si="0"/>
        <v>1988</v>
      </c>
      <c r="W1881">
        <f t="shared" si="1"/>
        <v>4</v>
      </c>
      <c r="X1881">
        <f t="shared" si="2"/>
        <v>1</v>
      </c>
      <c r="AJ1881" s="13"/>
      <c r="AK1881" s="14"/>
      <c r="AP1881" s="13"/>
      <c r="AQ1881" s="14"/>
      <c r="AT1881" t="e">
        <f>VLOOKUP(A1881,'Repeat TJ List'!A:A,1,FALSE)</f>
        <v>#N/A</v>
      </c>
    </row>
    <row r="1882" spans="1:46" ht="13">
      <c r="A1882" s="7" t="s">
        <v>3285</v>
      </c>
      <c r="B1882" s="78" t="str">
        <f t="shared" si="119"/>
        <v>Steve</v>
      </c>
      <c r="C1882" s="78" t="str">
        <f t="shared" si="120"/>
        <v>Bast</v>
      </c>
      <c r="D1882" s="78" t="str">
        <f t="shared" si="121"/>
        <v>bastst</v>
      </c>
      <c r="E1882" s="8">
        <v>32143</v>
      </c>
      <c r="F1882" s="9" t="s">
        <v>67</v>
      </c>
      <c r="G1882" s="9" t="s">
        <v>84</v>
      </c>
      <c r="H1882" s="26" t="s">
        <v>37</v>
      </c>
      <c r="I1882" s="9" t="s">
        <v>53</v>
      </c>
      <c r="J1882" s="26" t="s">
        <v>39</v>
      </c>
      <c r="K1882" s="9" t="s">
        <v>45</v>
      </c>
      <c r="L1882" s="9" t="s">
        <v>903</v>
      </c>
      <c r="M1882" s="9">
        <v>23</v>
      </c>
      <c r="N1882" s="11">
        <v>32509</v>
      </c>
      <c r="O1882" s="32">
        <f t="shared" si="118"/>
        <v>12</v>
      </c>
      <c r="P1882" s="9">
        <v>461041</v>
      </c>
      <c r="Q1882" s="9"/>
      <c r="S1882" s="9">
        <v>0</v>
      </c>
      <c r="T1882" s="12">
        <v>0</v>
      </c>
      <c r="U1882" s="32">
        <v>0</v>
      </c>
      <c r="V1882">
        <f t="shared" si="0"/>
        <v>1988</v>
      </c>
      <c r="W1882">
        <f t="shared" si="1"/>
        <v>1</v>
      </c>
      <c r="X1882">
        <f t="shared" si="2"/>
        <v>1</v>
      </c>
      <c r="AJ1882" s="13"/>
      <c r="AK1882" s="14"/>
      <c r="AP1882" s="13"/>
      <c r="AQ1882" s="14"/>
      <c r="AT1882" t="e">
        <f>VLOOKUP(A1882,'Repeat TJ List'!A:A,1,FALSE)</f>
        <v>#N/A</v>
      </c>
    </row>
    <row r="1883" spans="1:46" ht="13">
      <c r="A1883" s="7" t="s">
        <v>3286</v>
      </c>
      <c r="B1883" s="78" t="str">
        <f t="shared" si="119"/>
        <v>Bryan</v>
      </c>
      <c r="C1883" s="78" t="str">
        <f t="shared" si="120"/>
        <v>Hickerson</v>
      </c>
      <c r="D1883" s="78" t="str">
        <f t="shared" si="121"/>
        <v>hickebr</v>
      </c>
      <c r="E1883" s="8">
        <v>32143</v>
      </c>
      <c r="F1883" s="9" t="s">
        <v>78</v>
      </c>
      <c r="G1883" s="9" t="s">
        <v>84</v>
      </c>
      <c r="H1883" s="9" t="s">
        <v>37</v>
      </c>
      <c r="I1883" s="9" t="s">
        <v>53</v>
      </c>
      <c r="J1883" s="9" t="s">
        <v>39</v>
      </c>
      <c r="K1883" s="9" t="s">
        <v>179</v>
      </c>
      <c r="L1883" s="9" t="s">
        <v>179</v>
      </c>
      <c r="M1883" s="9">
        <v>24</v>
      </c>
      <c r="N1883" s="11">
        <v>32874</v>
      </c>
      <c r="O1883" s="32">
        <f t="shared" ref="O1883:O1907" si="122">IF(N1883&gt;0,ROUND(((N1883-E1883)/365)*12,0),"")</f>
        <v>24</v>
      </c>
      <c r="P1883" s="9">
        <v>115887</v>
      </c>
      <c r="Q1883" s="9">
        <v>1005767</v>
      </c>
      <c r="R1883" s="7"/>
      <c r="S1883" s="9">
        <v>209</v>
      </c>
      <c r="T1883" s="12">
        <v>404.33300000000003</v>
      </c>
      <c r="U1883" s="32">
        <v>0</v>
      </c>
      <c r="V1883">
        <f t="shared" si="0"/>
        <v>1988</v>
      </c>
      <c r="W1883">
        <f t="shared" si="1"/>
        <v>1</v>
      </c>
      <c r="X1883">
        <f t="shared" si="2"/>
        <v>1</v>
      </c>
      <c r="AJ1883" s="13"/>
      <c r="AK1883" s="14"/>
      <c r="AP1883" s="13"/>
      <c r="AQ1883" s="14"/>
      <c r="AT1883" t="e">
        <f>VLOOKUP(A1883,'Repeat TJ List'!A:A,1,FALSE)</f>
        <v>#N/A</v>
      </c>
    </row>
    <row r="1884" spans="1:46" ht="13">
      <c r="A1884" s="7" t="s">
        <v>3287</v>
      </c>
      <c r="B1884" s="78" t="str">
        <f t="shared" si="119"/>
        <v>Dan</v>
      </c>
      <c r="C1884" s="78" t="str">
        <f t="shared" si="120"/>
        <v>Opperman</v>
      </c>
      <c r="D1884" s="78" t="str">
        <f t="shared" si="121"/>
        <v>opperda</v>
      </c>
      <c r="E1884" s="8">
        <v>31975</v>
      </c>
      <c r="F1884" s="9" t="s">
        <v>306</v>
      </c>
      <c r="G1884" s="9" t="s">
        <v>158</v>
      </c>
      <c r="H1884" s="9" t="s">
        <v>37</v>
      </c>
      <c r="I1884" s="9" t="s">
        <v>38</v>
      </c>
      <c r="J1884" s="9" t="s">
        <v>39</v>
      </c>
      <c r="K1884" s="9" t="s">
        <v>173</v>
      </c>
      <c r="L1884" s="9"/>
      <c r="M1884" s="9">
        <v>18</v>
      </c>
      <c r="N1884" s="11">
        <v>32509</v>
      </c>
      <c r="O1884" s="32">
        <f t="shared" si="122"/>
        <v>18</v>
      </c>
      <c r="P1884" s="9">
        <v>454429</v>
      </c>
      <c r="Q1884" s="9"/>
      <c r="R1884" s="7" t="s">
        <v>2860</v>
      </c>
      <c r="S1884" s="9">
        <v>0</v>
      </c>
      <c r="T1884" s="12">
        <v>0</v>
      </c>
      <c r="U1884" s="32">
        <v>0</v>
      </c>
      <c r="V1884">
        <f t="shared" si="0"/>
        <v>1987</v>
      </c>
      <c r="W1884">
        <f t="shared" si="1"/>
        <v>7</v>
      </c>
      <c r="X1884">
        <f t="shared" si="2"/>
        <v>17</v>
      </c>
      <c r="AJ1884" s="13"/>
      <c r="AK1884" s="14"/>
      <c r="AP1884" s="13"/>
      <c r="AQ1884" s="14"/>
      <c r="AT1884" t="e">
        <f>VLOOKUP(A1884,'Repeat TJ List'!A:A,1,FALSE)</f>
        <v>#N/A</v>
      </c>
    </row>
    <row r="1885" spans="1:46" ht="13">
      <c r="A1885" s="7" t="s">
        <v>3288</v>
      </c>
      <c r="B1885" s="78" t="str">
        <f t="shared" si="119"/>
        <v>Mike</v>
      </c>
      <c r="C1885" s="78" t="str">
        <f t="shared" si="120"/>
        <v>Warren</v>
      </c>
      <c r="D1885" s="78" t="str">
        <f t="shared" si="121"/>
        <v>warremi</v>
      </c>
      <c r="E1885" s="8">
        <v>31785</v>
      </c>
      <c r="F1885" s="9" t="s">
        <v>329</v>
      </c>
      <c r="G1885" s="9" t="s">
        <v>95</v>
      </c>
      <c r="H1885" s="9" t="s">
        <v>37</v>
      </c>
      <c r="I1885" s="9" t="s">
        <v>38</v>
      </c>
      <c r="J1885" s="9" t="s">
        <v>39</v>
      </c>
      <c r="K1885" s="9" t="s">
        <v>45</v>
      </c>
      <c r="L1885" s="9"/>
      <c r="M1885" s="9">
        <v>26</v>
      </c>
      <c r="N1885" s="11"/>
      <c r="O1885" s="32" t="str">
        <f t="shared" si="122"/>
        <v/>
      </c>
      <c r="P1885" s="9">
        <v>123947</v>
      </c>
      <c r="Q1885" s="9">
        <v>1013641</v>
      </c>
      <c r="R1885" s="7" t="s">
        <v>2860</v>
      </c>
      <c r="S1885" s="9">
        <v>0</v>
      </c>
      <c r="T1885" s="12">
        <v>0</v>
      </c>
      <c r="U1885" s="32">
        <v>0</v>
      </c>
      <c r="V1885">
        <f t="shared" si="0"/>
        <v>1987</v>
      </c>
      <c r="W1885">
        <f t="shared" si="1"/>
        <v>1</v>
      </c>
      <c r="X1885">
        <f t="shared" si="2"/>
        <v>8</v>
      </c>
      <c r="AJ1885" s="13"/>
      <c r="AK1885" s="14"/>
      <c r="AP1885" s="13"/>
      <c r="AQ1885" s="14"/>
      <c r="AT1885" t="e">
        <f>VLOOKUP(A1885,'Repeat TJ List'!A:A,1,FALSE)</f>
        <v>#N/A</v>
      </c>
    </row>
    <row r="1886" spans="1:46" ht="13">
      <c r="A1886" s="7" t="s">
        <v>3289</v>
      </c>
      <c r="B1886" s="78" t="str">
        <f t="shared" si="119"/>
        <v>Ken</v>
      </c>
      <c r="C1886" s="78" t="str">
        <f t="shared" si="120"/>
        <v>Dayley</v>
      </c>
      <c r="D1886" s="78" t="str">
        <f t="shared" si="121"/>
        <v>dayleke</v>
      </c>
      <c r="E1886" s="8">
        <v>31695</v>
      </c>
      <c r="F1886" s="9" t="s">
        <v>57</v>
      </c>
      <c r="G1886" s="9" t="s">
        <v>36</v>
      </c>
      <c r="H1886" s="26" t="s">
        <v>37</v>
      </c>
      <c r="I1886" s="9" t="s">
        <v>53</v>
      </c>
      <c r="J1886" s="26" t="s">
        <v>39</v>
      </c>
      <c r="K1886" s="9" t="s">
        <v>64</v>
      </c>
      <c r="L1886" s="9" t="s">
        <v>260</v>
      </c>
      <c r="M1886" s="9">
        <v>27</v>
      </c>
      <c r="N1886" s="11">
        <v>31918</v>
      </c>
      <c r="O1886" s="32">
        <f t="shared" si="122"/>
        <v>7</v>
      </c>
      <c r="P1886" s="9">
        <v>113158</v>
      </c>
      <c r="Q1886" s="9">
        <v>1003097</v>
      </c>
      <c r="R1886" s="7" t="s">
        <v>2860</v>
      </c>
      <c r="S1886" s="9">
        <v>246</v>
      </c>
      <c r="T1886" s="40">
        <v>270</v>
      </c>
      <c r="U1886" s="32">
        <v>0</v>
      </c>
      <c r="V1886">
        <f t="shared" si="0"/>
        <v>1986</v>
      </c>
      <c r="W1886">
        <f t="shared" si="1"/>
        <v>10</v>
      </c>
      <c r="X1886">
        <f t="shared" si="2"/>
        <v>10</v>
      </c>
      <c r="AJ1886" s="13"/>
      <c r="AK1886" s="14"/>
      <c r="AP1886" s="13"/>
      <c r="AQ1886" s="14"/>
      <c r="AT1886" t="e">
        <f>VLOOKUP(A1886,'Repeat TJ List'!A:A,1,FALSE)</f>
        <v>#N/A</v>
      </c>
    </row>
    <row r="1887" spans="1:46" ht="13">
      <c r="A1887" s="7" t="s">
        <v>3290</v>
      </c>
      <c r="B1887" s="78" t="str">
        <f t="shared" si="119"/>
        <v>Gary</v>
      </c>
      <c r="C1887" s="78" t="str">
        <f t="shared" si="120"/>
        <v>Lavelle</v>
      </c>
      <c r="D1887" s="78" t="str">
        <f t="shared" si="121"/>
        <v>lavelga</v>
      </c>
      <c r="E1887" s="8">
        <v>31524</v>
      </c>
      <c r="F1887" s="9" t="s">
        <v>114</v>
      </c>
      <c r="G1887" s="9" t="s">
        <v>36</v>
      </c>
      <c r="H1887" s="26" t="s">
        <v>37</v>
      </c>
      <c r="I1887" s="9" t="s">
        <v>53</v>
      </c>
      <c r="J1887" s="26" t="s">
        <v>39</v>
      </c>
      <c r="K1887" s="9" t="s">
        <v>110</v>
      </c>
      <c r="L1887" s="9"/>
      <c r="M1887" s="9">
        <v>37</v>
      </c>
      <c r="N1887" s="11">
        <v>31934</v>
      </c>
      <c r="O1887" s="32">
        <f t="shared" si="122"/>
        <v>13</v>
      </c>
      <c r="P1887" s="9">
        <v>117545</v>
      </c>
      <c r="Q1887" s="9">
        <v>1007389</v>
      </c>
      <c r="R1887" s="7" t="s">
        <v>2860</v>
      </c>
      <c r="S1887" s="9">
        <v>29</v>
      </c>
      <c r="T1887" s="40">
        <v>32</v>
      </c>
      <c r="U1887" s="32">
        <v>0</v>
      </c>
      <c r="V1887">
        <f t="shared" si="0"/>
        <v>1986</v>
      </c>
      <c r="W1887">
        <f t="shared" si="1"/>
        <v>4</v>
      </c>
      <c r="X1887">
        <f t="shared" si="2"/>
        <v>22</v>
      </c>
      <c r="AJ1887" s="13"/>
      <c r="AK1887" s="14"/>
      <c r="AP1887" s="13"/>
      <c r="AQ1887" s="14"/>
      <c r="AT1887" t="e">
        <f>VLOOKUP(A1887,'Repeat TJ List'!A:A,1,FALSE)</f>
        <v>#N/A</v>
      </c>
    </row>
    <row r="1888" spans="1:46" ht="13">
      <c r="A1888" s="7" t="s">
        <v>3291</v>
      </c>
      <c r="B1888" s="78" t="str">
        <f t="shared" si="119"/>
        <v>Tom</v>
      </c>
      <c r="C1888" s="78" t="str">
        <f t="shared" si="120"/>
        <v>Filer</v>
      </c>
      <c r="D1888" s="78" t="str">
        <f t="shared" si="121"/>
        <v>filerto</v>
      </c>
      <c r="E1888" s="8">
        <v>31517</v>
      </c>
      <c r="F1888" s="9" t="s">
        <v>114</v>
      </c>
      <c r="G1888" s="9" t="s">
        <v>36</v>
      </c>
      <c r="H1888" s="26" t="s">
        <v>37</v>
      </c>
      <c r="I1888" s="9" t="s">
        <v>38</v>
      </c>
      <c r="J1888" s="26" t="s">
        <v>39</v>
      </c>
      <c r="K1888" s="9" t="s">
        <v>110</v>
      </c>
      <c r="L1888" s="9" t="s">
        <v>3292</v>
      </c>
      <c r="M1888" s="9">
        <v>29</v>
      </c>
      <c r="N1888" s="11">
        <v>32287</v>
      </c>
      <c r="O1888" s="32">
        <f t="shared" si="122"/>
        <v>25</v>
      </c>
      <c r="P1888" s="9">
        <v>114119</v>
      </c>
      <c r="Q1888" s="9">
        <v>1004040</v>
      </c>
      <c r="S1888" s="9">
        <v>48</v>
      </c>
      <c r="T1888" s="40">
        <v>218</v>
      </c>
      <c r="U1888" s="32">
        <v>0</v>
      </c>
      <c r="V1888">
        <f t="shared" si="0"/>
        <v>1986</v>
      </c>
      <c r="W1888">
        <f t="shared" si="1"/>
        <v>4</v>
      </c>
      <c r="X1888">
        <f t="shared" si="2"/>
        <v>15</v>
      </c>
      <c r="AJ1888" s="13"/>
      <c r="AK1888" s="14"/>
      <c r="AP1888" s="13"/>
      <c r="AQ1888" s="14"/>
      <c r="AT1888" t="e">
        <f>VLOOKUP(A1888,'Repeat TJ List'!A:A,1,FALSE)</f>
        <v>#N/A</v>
      </c>
    </row>
    <row r="1889" spans="1:46" ht="13">
      <c r="A1889" s="7" t="s">
        <v>3293</v>
      </c>
      <c r="B1889" s="78" t="str">
        <f t="shared" si="119"/>
        <v>Steve</v>
      </c>
      <c r="C1889" s="78" t="str">
        <f t="shared" si="120"/>
        <v>Christmas</v>
      </c>
      <c r="D1889" s="78" t="str">
        <f t="shared" si="121"/>
        <v>chrisst</v>
      </c>
      <c r="E1889" s="8">
        <v>31413</v>
      </c>
      <c r="F1889" s="9" t="s">
        <v>164</v>
      </c>
      <c r="G1889" s="9" t="s">
        <v>36</v>
      </c>
      <c r="H1889" s="32" t="s">
        <v>330</v>
      </c>
      <c r="I1889" s="9" t="s">
        <v>38</v>
      </c>
      <c r="J1889" s="26" t="s">
        <v>39</v>
      </c>
      <c r="K1889" s="9" t="s">
        <v>58</v>
      </c>
      <c r="L1889" s="9" t="s">
        <v>1862</v>
      </c>
      <c r="M1889" s="9">
        <v>28</v>
      </c>
      <c r="N1889" s="26"/>
      <c r="O1889" s="32" t="str">
        <f t="shared" si="122"/>
        <v/>
      </c>
      <c r="P1889" s="9">
        <v>112272</v>
      </c>
      <c r="Q1889" s="9">
        <v>1002223</v>
      </c>
      <c r="S1889" s="9">
        <v>0</v>
      </c>
      <c r="T1889" s="40">
        <v>0</v>
      </c>
      <c r="U1889" s="32">
        <v>0</v>
      </c>
      <c r="V1889">
        <f t="shared" si="0"/>
        <v>1986</v>
      </c>
      <c r="W1889">
        <f t="shared" si="1"/>
        <v>1</v>
      </c>
      <c r="X1889">
        <f t="shared" si="2"/>
        <v>1</v>
      </c>
      <c r="AJ1889" s="13"/>
      <c r="AK1889" s="14"/>
      <c r="AP1889" s="13"/>
      <c r="AQ1889" s="14"/>
      <c r="AT1889" t="e">
        <f>VLOOKUP(A1889,'Repeat TJ List'!A:A,1,FALSE)</f>
        <v>#N/A</v>
      </c>
    </row>
    <row r="1890" spans="1:46" ht="13">
      <c r="A1890" s="7" t="s">
        <v>3294</v>
      </c>
      <c r="B1890" s="78" t="str">
        <f t="shared" si="119"/>
        <v>Jim</v>
      </c>
      <c r="C1890" s="78" t="str">
        <f t="shared" si="120"/>
        <v>Morris</v>
      </c>
      <c r="D1890" s="78" t="str">
        <f t="shared" si="121"/>
        <v>morriji</v>
      </c>
      <c r="E1890" s="8">
        <v>31413</v>
      </c>
      <c r="F1890" s="9" t="s">
        <v>127</v>
      </c>
      <c r="G1890" s="9" t="s">
        <v>115</v>
      </c>
      <c r="H1890" s="26" t="s">
        <v>37</v>
      </c>
      <c r="I1890" s="9" t="s">
        <v>53</v>
      </c>
      <c r="J1890" s="26" t="s">
        <v>39</v>
      </c>
      <c r="K1890" s="9" t="s">
        <v>40</v>
      </c>
      <c r="L1890" s="9" t="s">
        <v>3295</v>
      </c>
      <c r="M1890" s="9">
        <v>22</v>
      </c>
      <c r="N1890" s="11">
        <v>31778</v>
      </c>
      <c r="O1890" s="32">
        <f t="shared" si="122"/>
        <v>12</v>
      </c>
      <c r="P1890" s="9">
        <v>242062</v>
      </c>
      <c r="Q1890" s="9">
        <v>1009213</v>
      </c>
      <c r="S1890" s="9">
        <v>21</v>
      </c>
      <c r="T1890" s="12">
        <v>15</v>
      </c>
      <c r="U1890" s="32">
        <v>0</v>
      </c>
      <c r="V1890">
        <f t="shared" si="0"/>
        <v>1986</v>
      </c>
      <c r="W1890">
        <f t="shared" si="1"/>
        <v>1</v>
      </c>
      <c r="X1890">
        <f t="shared" si="2"/>
        <v>1</v>
      </c>
      <c r="AJ1890" s="13"/>
      <c r="AK1890" s="14"/>
      <c r="AP1890" s="13"/>
      <c r="AQ1890" s="14"/>
      <c r="AT1890" t="e">
        <f>VLOOKUP(A1890,'Repeat TJ List'!A:A,1,FALSE)</f>
        <v>#N/A</v>
      </c>
    </row>
    <row r="1891" spans="1:46" ht="13">
      <c r="A1891" s="7" t="s">
        <v>3296</v>
      </c>
      <c r="B1891" s="78" t="str">
        <f t="shared" si="119"/>
        <v>David</v>
      </c>
      <c r="C1891" s="78" t="str">
        <f t="shared" si="120"/>
        <v>Wells</v>
      </c>
      <c r="D1891" s="78" t="str">
        <f t="shared" si="121"/>
        <v>wellsda</v>
      </c>
      <c r="E1891" s="8">
        <v>31147</v>
      </c>
      <c r="F1891" s="9" t="s">
        <v>114</v>
      </c>
      <c r="G1891" s="9" t="s">
        <v>84</v>
      </c>
      <c r="H1891" s="26" t="s">
        <v>37</v>
      </c>
      <c r="I1891" s="9" t="s">
        <v>53</v>
      </c>
      <c r="J1891" s="26" t="s">
        <v>39</v>
      </c>
      <c r="K1891" s="9" t="s">
        <v>45</v>
      </c>
      <c r="L1891" s="9"/>
      <c r="M1891" s="9">
        <v>22</v>
      </c>
      <c r="N1891" s="11">
        <v>31413</v>
      </c>
      <c r="O1891" s="32">
        <f t="shared" si="122"/>
        <v>9</v>
      </c>
      <c r="P1891" s="9">
        <v>124071</v>
      </c>
      <c r="Q1891" s="9">
        <v>855</v>
      </c>
      <c r="R1891" s="7" t="s">
        <v>139</v>
      </c>
      <c r="S1891" s="9">
        <v>660</v>
      </c>
      <c r="T1891" s="12">
        <v>3439</v>
      </c>
      <c r="U1891" s="32">
        <v>0</v>
      </c>
      <c r="V1891">
        <f t="shared" si="0"/>
        <v>1985</v>
      </c>
      <c r="W1891">
        <f t="shared" si="1"/>
        <v>4</v>
      </c>
      <c r="X1891">
        <f t="shared" si="2"/>
        <v>10</v>
      </c>
      <c r="AJ1891" s="13"/>
      <c r="AK1891" s="14"/>
      <c r="AP1891" s="13"/>
      <c r="AQ1891" s="14"/>
      <c r="AT1891" t="e">
        <f>VLOOKUP(A1891,'Repeat TJ List'!A:A,1,FALSE)</f>
        <v>#N/A</v>
      </c>
    </row>
    <row r="1892" spans="1:46" ht="13">
      <c r="A1892" s="7" t="s">
        <v>3297</v>
      </c>
      <c r="B1892" s="78" t="str">
        <f t="shared" si="119"/>
        <v>Jamie</v>
      </c>
      <c r="C1892" s="78" t="str">
        <f t="shared" si="120"/>
        <v>Nelson</v>
      </c>
      <c r="D1892" s="78" t="str">
        <f t="shared" si="121"/>
        <v>nelsoja</v>
      </c>
      <c r="E1892" s="8">
        <v>31048</v>
      </c>
      <c r="F1892" s="9" t="s">
        <v>127</v>
      </c>
      <c r="G1892" s="9" t="s">
        <v>95</v>
      </c>
      <c r="H1892" s="9" t="s">
        <v>330</v>
      </c>
      <c r="I1892" s="9" t="s">
        <v>38</v>
      </c>
      <c r="J1892" s="9" t="s">
        <v>39</v>
      </c>
      <c r="K1892" s="9" t="s">
        <v>45</v>
      </c>
      <c r="L1892" s="9" t="s">
        <v>1917</v>
      </c>
      <c r="M1892" s="9">
        <v>25</v>
      </c>
      <c r="N1892" s="11">
        <v>31778</v>
      </c>
      <c r="O1892" s="32">
        <f t="shared" si="122"/>
        <v>24</v>
      </c>
      <c r="P1892" s="9">
        <v>119703</v>
      </c>
      <c r="Q1892" s="9">
        <v>1009502</v>
      </c>
      <c r="R1892" s="7" t="s">
        <v>2860</v>
      </c>
      <c r="S1892" s="9">
        <v>0</v>
      </c>
      <c r="T1892" s="12">
        <v>0</v>
      </c>
      <c r="U1892" s="26">
        <v>0</v>
      </c>
      <c r="V1892">
        <f t="shared" si="0"/>
        <v>1985</v>
      </c>
      <c r="W1892">
        <f t="shared" si="1"/>
        <v>1</v>
      </c>
      <c r="X1892">
        <f t="shared" si="2"/>
        <v>1</v>
      </c>
      <c r="AJ1892" s="13"/>
      <c r="AK1892" s="14"/>
      <c r="AP1892" s="13"/>
      <c r="AQ1892" s="14"/>
      <c r="AT1892" t="e">
        <f>VLOOKUP(A1892,'Repeat TJ List'!A:A,1,FALSE)</f>
        <v>#N/A</v>
      </c>
    </row>
    <row r="1893" spans="1:46" ht="13">
      <c r="A1893" s="7" t="s">
        <v>3298</v>
      </c>
      <c r="B1893" s="78" t="str">
        <f t="shared" si="119"/>
        <v>Kevin</v>
      </c>
      <c r="C1893" s="78" t="str">
        <f t="shared" si="120"/>
        <v>Towers</v>
      </c>
      <c r="D1893" s="78" t="str">
        <f t="shared" si="121"/>
        <v>towerke</v>
      </c>
      <c r="E1893" s="8">
        <v>31048</v>
      </c>
      <c r="F1893" s="9" t="s">
        <v>48</v>
      </c>
      <c r="G1893" s="9" t="s">
        <v>84</v>
      </c>
      <c r="H1893" s="26" t="s">
        <v>37</v>
      </c>
      <c r="I1893" s="9" t="s">
        <v>38</v>
      </c>
      <c r="J1893" s="26" t="s">
        <v>39</v>
      </c>
      <c r="K1893" s="9" t="s">
        <v>45</v>
      </c>
      <c r="L1893" s="9" t="s">
        <v>3299</v>
      </c>
      <c r="M1893" s="9">
        <v>23</v>
      </c>
      <c r="N1893" s="11">
        <v>32143</v>
      </c>
      <c r="O1893" s="32">
        <f t="shared" si="122"/>
        <v>36</v>
      </c>
      <c r="P1893" s="26"/>
      <c r="Q1893" s="9"/>
      <c r="S1893" s="9">
        <v>0</v>
      </c>
      <c r="T1893" s="12">
        <v>0</v>
      </c>
      <c r="U1893" s="26">
        <v>0</v>
      </c>
      <c r="V1893">
        <f t="shared" si="0"/>
        <v>1985</v>
      </c>
      <c r="W1893">
        <f t="shared" si="1"/>
        <v>1</v>
      </c>
      <c r="X1893">
        <f t="shared" si="2"/>
        <v>1</v>
      </c>
      <c r="AJ1893" s="13"/>
      <c r="AK1893" s="14"/>
      <c r="AP1893" s="13"/>
      <c r="AQ1893" s="14"/>
      <c r="AT1893" t="e">
        <f>VLOOKUP(A1893,'Repeat TJ List'!A:A,1,FALSE)</f>
        <v>#N/A</v>
      </c>
    </row>
    <row r="1894" spans="1:46" ht="13">
      <c r="A1894" s="7" t="s">
        <v>3300</v>
      </c>
      <c r="B1894" s="78" t="str">
        <f t="shared" si="119"/>
        <v>Chuck</v>
      </c>
      <c r="C1894" s="78" t="str">
        <f t="shared" si="120"/>
        <v>Porter</v>
      </c>
      <c r="D1894" s="78" t="str">
        <f t="shared" si="121"/>
        <v>portech</v>
      </c>
      <c r="E1894" s="8">
        <v>30897</v>
      </c>
      <c r="F1894" s="9" t="s">
        <v>127</v>
      </c>
      <c r="G1894" s="9" t="s">
        <v>36</v>
      </c>
      <c r="H1894" s="26" t="s">
        <v>37</v>
      </c>
      <c r="I1894" s="9" t="s">
        <v>38</v>
      </c>
      <c r="J1894" s="26" t="s">
        <v>39</v>
      </c>
      <c r="K1894" s="9" t="s">
        <v>285</v>
      </c>
      <c r="L1894" s="9" t="s">
        <v>341</v>
      </c>
      <c r="M1894" s="9">
        <v>29</v>
      </c>
      <c r="N1894" s="11">
        <v>31296</v>
      </c>
      <c r="O1894" s="32">
        <f t="shared" si="122"/>
        <v>13</v>
      </c>
      <c r="P1894" s="9">
        <v>120676</v>
      </c>
      <c r="Q1894" s="9">
        <v>1010448</v>
      </c>
      <c r="S1894" s="9">
        <v>6</v>
      </c>
      <c r="T1894" s="12">
        <v>13.667</v>
      </c>
      <c r="U1894" s="32">
        <v>0</v>
      </c>
      <c r="V1894">
        <f t="shared" si="0"/>
        <v>1984</v>
      </c>
      <c r="W1894">
        <f t="shared" si="1"/>
        <v>8</v>
      </c>
      <c r="X1894">
        <f t="shared" si="2"/>
        <v>3</v>
      </c>
      <c r="AJ1894" s="13"/>
      <c r="AK1894" s="14"/>
      <c r="AP1894" s="13"/>
      <c r="AQ1894" s="14"/>
      <c r="AT1894" t="e">
        <f>VLOOKUP(A1894,'Repeat TJ List'!A:A,1,FALSE)</f>
        <v>#N/A</v>
      </c>
    </row>
    <row r="1895" spans="1:46" ht="13">
      <c r="A1895" s="7" t="s">
        <v>3301</v>
      </c>
      <c r="B1895" s="78" t="str">
        <f t="shared" si="119"/>
        <v>Paul</v>
      </c>
      <c r="C1895" s="78" t="str">
        <f t="shared" si="120"/>
        <v>Molitor</v>
      </c>
      <c r="D1895" s="78" t="str">
        <f t="shared" si="121"/>
        <v>molitpa</v>
      </c>
      <c r="E1895" s="8">
        <v>30823</v>
      </c>
      <c r="F1895" s="9" t="s">
        <v>127</v>
      </c>
      <c r="G1895" s="9" t="s">
        <v>36</v>
      </c>
      <c r="H1895" s="32" t="s">
        <v>736</v>
      </c>
      <c r="I1895" s="9" t="s">
        <v>38</v>
      </c>
      <c r="J1895" s="26" t="s">
        <v>39</v>
      </c>
      <c r="K1895" s="9" t="s">
        <v>179</v>
      </c>
      <c r="L1895" s="9" t="s">
        <v>179</v>
      </c>
      <c r="M1895" s="9">
        <v>27</v>
      </c>
      <c r="N1895" s="11">
        <v>31146</v>
      </c>
      <c r="O1895" s="32">
        <f t="shared" si="122"/>
        <v>11</v>
      </c>
      <c r="P1895" s="9">
        <v>119236</v>
      </c>
      <c r="Q1895" s="9">
        <v>1009040</v>
      </c>
      <c r="R1895" s="7" t="s">
        <v>2860</v>
      </c>
      <c r="S1895" s="9">
        <v>1918</v>
      </c>
      <c r="T1895" s="40">
        <v>8688</v>
      </c>
      <c r="U1895" s="32">
        <v>0</v>
      </c>
      <c r="V1895">
        <f t="shared" si="0"/>
        <v>1984</v>
      </c>
      <c r="W1895">
        <f t="shared" si="1"/>
        <v>5</v>
      </c>
      <c r="X1895">
        <f t="shared" si="2"/>
        <v>21</v>
      </c>
      <c r="AJ1895" s="13"/>
      <c r="AK1895" s="14"/>
      <c r="AP1895" s="13"/>
      <c r="AQ1895" s="14"/>
      <c r="AT1895" t="e">
        <f>VLOOKUP(A1895,'Repeat TJ List'!A:A,1,FALSE)</f>
        <v>#N/A</v>
      </c>
    </row>
    <row r="1896" spans="1:46" ht="13">
      <c r="A1896" s="7" t="s">
        <v>3302</v>
      </c>
      <c r="B1896" s="78" t="str">
        <f t="shared" si="119"/>
        <v>Larry</v>
      </c>
      <c r="C1896" s="78" t="str">
        <f t="shared" si="120"/>
        <v>Christenson</v>
      </c>
      <c r="D1896" s="78" t="str">
        <f t="shared" si="121"/>
        <v>chrisla</v>
      </c>
      <c r="E1896" s="8">
        <v>30482</v>
      </c>
      <c r="F1896" s="9" t="s">
        <v>124</v>
      </c>
      <c r="G1896" s="9" t="s">
        <v>36</v>
      </c>
      <c r="H1896" s="26" t="s">
        <v>37</v>
      </c>
      <c r="I1896" s="9" t="s">
        <v>38</v>
      </c>
      <c r="J1896" s="26" t="s">
        <v>39</v>
      </c>
      <c r="K1896" s="9" t="s">
        <v>74</v>
      </c>
      <c r="L1896" s="9"/>
      <c r="M1896" s="9">
        <v>29</v>
      </c>
      <c r="N1896" s="26"/>
      <c r="O1896" s="32" t="str">
        <f t="shared" si="122"/>
        <v/>
      </c>
      <c r="P1896" s="9">
        <v>112267</v>
      </c>
      <c r="Q1896" s="9">
        <v>1002215</v>
      </c>
      <c r="S1896" s="9">
        <v>0</v>
      </c>
      <c r="T1896" s="40">
        <v>0</v>
      </c>
      <c r="U1896" s="32">
        <v>0</v>
      </c>
      <c r="V1896">
        <f t="shared" si="0"/>
        <v>1983</v>
      </c>
      <c r="W1896">
        <f t="shared" si="1"/>
        <v>6</v>
      </c>
      <c r="X1896">
        <f t="shared" si="2"/>
        <v>15</v>
      </c>
      <c r="AJ1896" s="13"/>
      <c r="AK1896" s="14"/>
      <c r="AP1896" s="13"/>
      <c r="AQ1896" s="14"/>
      <c r="AT1896" t="e">
        <f>VLOOKUP(A1896,'Repeat TJ List'!A:A,1,FALSE)</f>
        <v>#N/A</v>
      </c>
    </row>
    <row r="1897" spans="1:46" ht="13">
      <c r="A1897" s="7" t="s">
        <v>3303</v>
      </c>
      <c r="B1897" s="78" t="str">
        <f t="shared" si="119"/>
        <v>Gil</v>
      </c>
      <c r="C1897" s="78" t="str">
        <f t="shared" si="120"/>
        <v>Patterson</v>
      </c>
      <c r="D1897" s="78" t="str">
        <f t="shared" si="121"/>
        <v>pattegi</v>
      </c>
      <c r="E1897" s="8">
        <v>30317</v>
      </c>
      <c r="F1897" s="9" t="s">
        <v>78</v>
      </c>
      <c r="G1897" s="9" t="s">
        <v>115</v>
      </c>
      <c r="H1897" s="9" t="s">
        <v>37</v>
      </c>
      <c r="I1897" s="9" t="s">
        <v>38</v>
      </c>
      <c r="J1897" s="9" t="s">
        <v>39</v>
      </c>
      <c r="K1897" s="9" t="s">
        <v>58</v>
      </c>
      <c r="L1897" s="9" t="s">
        <v>3304</v>
      </c>
      <c r="M1897" s="9">
        <v>27</v>
      </c>
      <c r="N1897" s="11"/>
      <c r="O1897" s="32" t="str">
        <f t="shared" si="122"/>
        <v/>
      </c>
      <c r="P1897" s="9">
        <v>120288</v>
      </c>
      <c r="Q1897" s="9">
        <v>1010061</v>
      </c>
      <c r="S1897" s="9">
        <v>0</v>
      </c>
      <c r="T1897" s="12">
        <v>0</v>
      </c>
      <c r="U1897" s="9">
        <v>0</v>
      </c>
      <c r="V1897">
        <f t="shared" si="0"/>
        <v>1983</v>
      </c>
      <c r="W1897">
        <f t="shared" si="1"/>
        <v>1</v>
      </c>
      <c r="X1897">
        <f t="shared" si="2"/>
        <v>1</v>
      </c>
      <c r="AJ1897" s="13"/>
      <c r="AK1897" s="14"/>
      <c r="AP1897" s="13"/>
      <c r="AQ1897" s="14"/>
      <c r="AT1897" t="e">
        <f>VLOOKUP(A1897,'Repeat TJ List'!A:A,1,FALSE)</f>
        <v>#N/A</v>
      </c>
    </row>
    <row r="1898" spans="1:46" ht="13">
      <c r="A1898" s="7" t="s">
        <v>3305</v>
      </c>
      <c r="B1898" s="78" t="str">
        <f t="shared" si="119"/>
        <v>Brian</v>
      </c>
      <c r="C1898" s="78" t="str">
        <f t="shared" si="120"/>
        <v>Holton</v>
      </c>
      <c r="D1898" s="78" t="str">
        <f t="shared" si="121"/>
        <v>holtobr</v>
      </c>
      <c r="E1898" s="8">
        <v>30317</v>
      </c>
      <c r="F1898" s="9" t="s">
        <v>306</v>
      </c>
      <c r="G1898" s="9" t="s">
        <v>95</v>
      </c>
      <c r="H1898" s="26" t="s">
        <v>37</v>
      </c>
      <c r="I1898" s="9" t="s">
        <v>38</v>
      </c>
      <c r="J1898" s="26" t="s">
        <v>39</v>
      </c>
      <c r="K1898" s="9" t="s">
        <v>152</v>
      </c>
      <c r="L1898" s="9" t="s">
        <v>3306</v>
      </c>
      <c r="M1898" s="9">
        <v>23</v>
      </c>
      <c r="N1898" s="11">
        <v>30682</v>
      </c>
      <c r="O1898" s="32">
        <f t="shared" si="122"/>
        <v>12</v>
      </c>
      <c r="P1898" s="9">
        <v>116113</v>
      </c>
      <c r="Q1898" s="9">
        <v>1005986</v>
      </c>
      <c r="S1898" s="9">
        <v>185</v>
      </c>
      <c r="T1898" s="12">
        <v>370.66699999999997</v>
      </c>
      <c r="U1898" s="32">
        <v>0</v>
      </c>
      <c r="V1898">
        <f t="shared" si="0"/>
        <v>1983</v>
      </c>
      <c r="W1898">
        <f t="shared" si="1"/>
        <v>1</v>
      </c>
      <c r="X1898">
        <f t="shared" si="2"/>
        <v>1</v>
      </c>
      <c r="AJ1898" s="13"/>
      <c r="AK1898" s="14"/>
      <c r="AP1898" s="13"/>
      <c r="AQ1898" s="14"/>
      <c r="AT1898" t="e">
        <f>VLOOKUP(A1898,'Repeat TJ List'!A:A,1,FALSE)</f>
        <v>#N/A</v>
      </c>
    </row>
    <row r="1899" spans="1:46" ht="13">
      <c r="A1899" s="7" t="s">
        <v>3307</v>
      </c>
      <c r="B1899" s="78" t="str">
        <f t="shared" si="119"/>
        <v>Don</v>
      </c>
      <c r="C1899" s="78" t="str">
        <f t="shared" si="120"/>
        <v>Aase</v>
      </c>
      <c r="D1899" s="78" t="str">
        <f t="shared" si="121"/>
        <v>aasedo</v>
      </c>
      <c r="E1899" s="8">
        <v>30242</v>
      </c>
      <c r="F1899" s="9" t="s">
        <v>35</v>
      </c>
      <c r="G1899" s="9" t="s">
        <v>36</v>
      </c>
      <c r="H1899" s="26" t="s">
        <v>37</v>
      </c>
      <c r="I1899" s="9" t="s">
        <v>38</v>
      </c>
      <c r="J1899" s="26" t="s">
        <v>39</v>
      </c>
      <c r="K1899" s="9" t="s">
        <v>45</v>
      </c>
      <c r="L1899" s="9" t="s">
        <v>275</v>
      </c>
      <c r="M1899" s="9">
        <v>27</v>
      </c>
      <c r="N1899" s="11">
        <v>30851</v>
      </c>
      <c r="O1899" s="32">
        <f t="shared" si="122"/>
        <v>20</v>
      </c>
      <c r="P1899" s="9">
        <v>110003</v>
      </c>
      <c r="Q1899" s="9">
        <v>1000003</v>
      </c>
      <c r="R1899" s="7" t="s">
        <v>2078</v>
      </c>
      <c r="S1899" s="9">
        <v>266</v>
      </c>
      <c r="T1899" s="12">
        <v>360.66699999999997</v>
      </c>
      <c r="U1899" s="32">
        <v>0</v>
      </c>
      <c r="V1899">
        <f t="shared" si="0"/>
        <v>1982</v>
      </c>
      <c r="W1899">
        <f t="shared" si="1"/>
        <v>10</v>
      </c>
      <c r="X1899">
        <f t="shared" si="2"/>
        <v>18</v>
      </c>
      <c r="AJ1899" s="13"/>
      <c r="AK1899" s="14"/>
      <c r="AP1899" s="13"/>
      <c r="AQ1899" s="14"/>
      <c r="AT1899" t="e">
        <f>VLOOKUP(A1899,'Repeat TJ List'!A:A,1,FALSE)</f>
        <v>#N/A</v>
      </c>
    </row>
    <row r="1900" spans="1:46" ht="13">
      <c r="A1900" s="7" t="s">
        <v>3308</v>
      </c>
      <c r="B1900" s="78" t="str">
        <f t="shared" si="119"/>
        <v>David</v>
      </c>
      <c r="C1900" s="78" t="str">
        <f t="shared" si="120"/>
        <v>Palmer</v>
      </c>
      <c r="D1900" s="78" t="str">
        <f t="shared" si="121"/>
        <v>palmeda</v>
      </c>
      <c r="E1900" s="8">
        <v>30195</v>
      </c>
      <c r="F1900" s="9" t="s">
        <v>317</v>
      </c>
      <c r="G1900" s="9" t="s">
        <v>36</v>
      </c>
      <c r="H1900" s="26" t="s">
        <v>37</v>
      </c>
      <c r="I1900" s="9" t="s">
        <v>38</v>
      </c>
      <c r="J1900" s="26" t="s">
        <v>39</v>
      </c>
      <c r="K1900" s="9" t="s">
        <v>101</v>
      </c>
      <c r="L1900" s="9"/>
      <c r="M1900" s="9">
        <v>24</v>
      </c>
      <c r="N1900" s="11">
        <v>30779</v>
      </c>
      <c r="O1900" s="32">
        <f t="shared" si="122"/>
        <v>19</v>
      </c>
      <c r="P1900" s="9">
        <v>120193</v>
      </c>
      <c r="Q1900" s="9">
        <v>1009970</v>
      </c>
      <c r="R1900" s="7" t="s">
        <v>2860</v>
      </c>
      <c r="S1900" s="9">
        <v>134</v>
      </c>
      <c r="T1900" s="40">
        <v>749.33300000000008</v>
      </c>
      <c r="U1900" s="32">
        <v>0</v>
      </c>
      <c r="V1900">
        <f t="shared" si="0"/>
        <v>1982</v>
      </c>
      <c r="W1900">
        <f t="shared" si="1"/>
        <v>9</v>
      </c>
      <c r="X1900">
        <f t="shared" si="2"/>
        <v>1</v>
      </c>
      <c r="AJ1900" s="13"/>
      <c r="AK1900" s="14"/>
      <c r="AP1900" s="13"/>
      <c r="AQ1900" s="14"/>
      <c r="AT1900" t="e">
        <f>VLOOKUP(A1900,'Repeat TJ List'!A:A,1,FALSE)</f>
        <v>#N/A</v>
      </c>
    </row>
    <row r="1901" spans="1:46" ht="13">
      <c r="A1901" s="7" t="s">
        <v>3309</v>
      </c>
      <c r="B1901" s="78" t="str">
        <f t="shared" si="119"/>
        <v>Joe</v>
      </c>
      <c r="C1901" s="78" t="str">
        <f t="shared" si="120"/>
        <v>Sambito</v>
      </c>
      <c r="D1901" s="78" t="str">
        <f t="shared" si="121"/>
        <v>sambijo</v>
      </c>
      <c r="E1901" s="8">
        <v>30139</v>
      </c>
      <c r="F1901" s="9" t="s">
        <v>121</v>
      </c>
      <c r="G1901" s="9" t="s">
        <v>36</v>
      </c>
      <c r="H1901" s="26" t="s">
        <v>37</v>
      </c>
      <c r="I1901" s="9" t="s">
        <v>53</v>
      </c>
      <c r="J1901" s="26" t="s">
        <v>39</v>
      </c>
      <c r="K1901" s="9" t="s">
        <v>101</v>
      </c>
      <c r="L1901" s="9"/>
      <c r="M1901" s="9">
        <v>30</v>
      </c>
      <c r="N1901" s="11">
        <v>30827</v>
      </c>
      <c r="O1901" s="32">
        <f t="shared" si="122"/>
        <v>23</v>
      </c>
      <c r="P1901" s="9">
        <v>121645</v>
      </c>
      <c r="Q1901" s="9">
        <v>1011392</v>
      </c>
      <c r="R1901" s="7" t="s">
        <v>2860</v>
      </c>
      <c r="S1901" s="9">
        <v>140</v>
      </c>
      <c r="T1901" s="12">
        <v>140.667</v>
      </c>
      <c r="U1901" s="32">
        <v>0</v>
      </c>
      <c r="V1901">
        <f t="shared" si="0"/>
        <v>1982</v>
      </c>
      <c r="W1901">
        <f t="shared" si="1"/>
        <v>7</v>
      </c>
      <c r="X1901">
        <f t="shared" si="2"/>
        <v>7</v>
      </c>
      <c r="AJ1901" s="13"/>
      <c r="AK1901" s="14"/>
      <c r="AP1901" s="13"/>
      <c r="AQ1901" s="14"/>
      <c r="AT1901" t="e">
        <f>VLOOKUP(A1901,'Repeat TJ List'!A:A,1,FALSE)</f>
        <v>#N/A</v>
      </c>
    </row>
    <row r="1902" spans="1:46" ht="13">
      <c r="A1902" s="7" t="s">
        <v>3310</v>
      </c>
      <c r="B1902" s="78" t="str">
        <f t="shared" si="119"/>
        <v>Dwayne</v>
      </c>
      <c r="C1902" s="78" t="str">
        <f t="shared" si="120"/>
        <v>Henry</v>
      </c>
      <c r="D1902" s="78" t="str">
        <f t="shared" si="121"/>
        <v>henrydw</v>
      </c>
      <c r="E1902" s="8">
        <v>29952</v>
      </c>
      <c r="F1902" s="9" t="s">
        <v>211</v>
      </c>
      <c r="G1902" s="9" t="s">
        <v>115</v>
      </c>
      <c r="H1902" s="26" t="s">
        <v>37</v>
      </c>
      <c r="I1902" s="9" t="s">
        <v>38</v>
      </c>
      <c r="J1902" s="26" t="s">
        <v>39</v>
      </c>
      <c r="K1902" s="9" t="s">
        <v>335</v>
      </c>
      <c r="L1902" s="9"/>
      <c r="M1902" s="9">
        <v>20</v>
      </c>
      <c r="N1902" s="11">
        <v>30317</v>
      </c>
      <c r="O1902" s="32">
        <f t="shared" si="122"/>
        <v>12</v>
      </c>
      <c r="P1902" s="9">
        <v>115781</v>
      </c>
      <c r="Q1902" s="9">
        <v>1005670</v>
      </c>
      <c r="R1902" s="7" t="s">
        <v>2860</v>
      </c>
      <c r="S1902" s="9">
        <v>256</v>
      </c>
      <c r="T1902" s="12">
        <v>334.66699999999997</v>
      </c>
      <c r="U1902" s="32">
        <v>0</v>
      </c>
      <c r="V1902">
        <f t="shared" si="0"/>
        <v>1982</v>
      </c>
      <c r="W1902">
        <f t="shared" si="1"/>
        <v>1</v>
      </c>
      <c r="X1902">
        <f t="shared" si="2"/>
        <v>1</v>
      </c>
      <c r="AJ1902" s="13"/>
      <c r="AK1902" s="14"/>
      <c r="AP1902" s="13"/>
      <c r="AQ1902" s="14"/>
      <c r="AT1902" t="e">
        <f>VLOOKUP(A1902,'Repeat TJ List'!A:A,1,FALSE)</f>
        <v>#N/A</v>
      </c>
    </row>
    <row r="1903" spans="1:46" ht="13">
      <c r="A1903" s="7" t="s">
        <v>3311</v>
      </c>
      <c r="B1903" s="78" t="str">
        <f t="shared" si="119"/>
        <v>Tom</v>
      </c>
      <c r="C1903" s="78" t="str">
        <f t="shared" si="120"/>
        <v>Candiotti</v>
      </c>
      <c r="D1903" s="78" t="str">
        <f t="shared" si="121"/>
        <v>candito</v>
      </c>
      <c r="E1903" s="8">
        <v>29872</v>
      </c>
      <c r="F1903" s="9" t="s">
        <v>127</v>
      </c>
      <c r="G1903" s="9" t="s">
        <v>84</v>
      </c>
      <c r="H1903" s="26" t="s">
        <v>37</v>
      </c>
      <c r="I1903" s="9" t="s">
        <v>38</v>
      </c>
      <c r="J1903" s="26" t="s">
        <v>39</v>
      </c>
      <c r="K1903" s="9" t="s">
        <v>45</v>
      </c>
      <c r="L1903" s="9" t="s">
        <v>3312</v>
      </c>
      <c r="M1903" s="9">
        <v>23</v>
      </c>
      <c r="N1903" s="11">
        <v>30317</v>
      </c>
      <c r="O1903" s="32">
        <f t="shared" si="122"/>
        <v>15</v>
      </c>
      <c r="P1903" s="9">
        <v>111954</v>
      </c>
      <c r="Q1903" s="9">
        <v>1001911</v>
      </c>
      <c r="R1903" s="7" t="s">
        <v>2860</v>
      </c>
      <c r="S1903" s="9">
        <v>451</v>
      </c>
      <c r="T1903" s="12">
        <v>2725</v>
      </c>
      <c r="U1903" s="32">
        <v>0</v>
      </c>
      <c r="V1903">
        <f t="shared" si="0"/>
        <v>1981</v>
      </c>
      <c r="W1903">
        <f t="shared" si="1"/>
        <v>10</v>
      </c>
      <c r="X1903">
        <f t="shared" si="2"/>
        <v>13</v>
      </c>
      <c r="AJ1903" s="13"/>
      <c r="AK1903" s="14"/>
      <c r="AP1903" s="13"/>
      <c r="AQ1903" s="14"/>
      <c r="AT1903" t="e">
        <f>VLOOKUP(A1903,'Repeat TJ List'!A:A,1,FALSE)</f>
        <v>#N/A</v>
      </c>
    </row>
    <row r="1904" spans="1:46" ht="13">
      <c r="A1904" s="7" t="s">
        <v>3313</v>
      </c>
      <c r="B1904" s="78" t="str">
        <f t="shared" si="119"/>
        <v>Bill</v>
      </c>
      <c r="C1904" s="78" t="str">
        <f t="shared" si="120"/>
        <v>Bordley</v>
      </c>
      <c r="D1904" s="78" t="str">
        <f t="shared" si="121"/>
        <v>bordlbi</v>
      </c>
      <c r="E1904" s="8">
        <v>29689</v>
      </c>
      <c r="F1904" s="9" t="s">
        <v>78</v>
      </c>
      <c r="G1904" s="9" t="s">
        <v>36</v>
      </c>
      <c r="H1904" s="9" t="s">
        <v>37</v>
      </c>
      <c r="I1904" s="9" t="s">
        <v>53</v>
      </c>
      <c r="J1904" s="9" t="s">
        <v>39</v>
      </c>
      <c r="K1904" s="9" t="s">
        <v>45</v>
      </c>
      <c r="L1904" s="9" t="s">
        <v>3314</v>
      </c>
      <c r="M1904" s="9">
        <v>23</v>
      </c>
      <c r="N1904" s="11"/>
      <c r="O1904" s="32" t="str">
        <f t="shared" si="122"/>
        <v/>
      </c>
      <c r="P1904" s="9"/>
      <c r="Q1904" s="9">
        <v>1001200</v>
      </c>
      <c r="R1904" s="7" t="s">
        <v>2860</v>
      </c>
      <c r="S1904" s="9">
        <v>0</v>
      </c>
      <c r="T1904" s="12">
        <v>0</v>
      </c>
      <c r="U1904" s="9">
        <v>0</v>
      </c>
      <c r="V1904">
        <f t="shared" si="0"/>
        <v>1981</v>
      </c>
      <c r="W1904">
        <f t="shared" si="1"/>
        <v>4</v>
      </c>
      <c r="X1904">
        <f t="shared" si="2"/>
        <v>13</v>
      </c>
      <c r="AJ1904" s="13"/>
      <c r="AK1904" s="14"/>
      <c r="AP1904" s="13"/>
      <c r="AQ1904" s="14"/>
      <c r="AT1904" t="e">
        <f>VLOOKUP(A1904,'Repeat TJ List'!A:A,1,FALSE)</f>
        <v>#N/A</v>
      </c>
    </row>
    <row r="1905" spans="1:46" ht="13">
      <c r="A1905" s="7" t="s">
        <v>3315</v>
      </c>
      <c r="B1905" s="78" t="str">
        <f t="shared" si="119"/>
        <v>Joe</v>
      </c>
      <c r="C1905" s="78" t="str">
        <f t="shared" si="120"/>
        <v>Hesketh</v>
      </c>
      <c r="D1905" s="78" t="str">
        <f t="shared" si="121"/>
        <v>heskejo</v>
      </c>
      <c r="E1905" s="8">
        <v>29587</v>
      </c>
      <c r="F1905" s="9" t="s">
        <v>317</v>
      </c>
      <c r="G1905" s="9" t="s">
        <v>84</v>
      </c>
      <c r="H1905" s="9" t="s">
        <v>37</v>
      </c>
      <c r="I1905" s="9" t="s">
        <v>53</v>
      </c>
      <c r="J1905" s="9" t="s">
        <v>39</v>
      </c>
      <c r="K1905" s="9" t="s">
        <v>101</v>
      </c>
      <c r="L1905" s="9" t="s">
        <v>2285</v>
      </c>
      <c r="M1905" s="9">
        <v>22</v>
      </c>
      <c r="N1905" s="11">
        <v>30317</v>
      </c>
      <c r="O1905" s="32">
        <f t="shared" si="122"/>
        <v>24</v>
      </c>
      <c r="P1905" s="9">
        <v>115866</v>
      </c>
      <c r="Q1905" s="9">
        <v>1005747</v>
      </c>
      <c r="R1905" s="7"/>
      <c r="S1905" s="9">
        <v>339</v>
      </c>
      <c r="T1905" s="12">
        <v>961.66700000000003</v>
      </c>
      <c r="U1905" s="32">
        <v>0</v>
      </c>
      <c r="V1905">
        <f t="shared" si="0"/>
        <v>1981</v>
      </c>
      <c r="W1905">
        <f t="shared" si="1"/>
        <v>1</v>
      </c>
      <c r="X1905">
        <f t="shared" si="2"/>
        <v>1</v>
      </c>
      <c r="AJ1905" s="13"/>
      <c r="AK1905" s="14"/>
      <c r="AP1905" s="13"/>
      <c r="AQ1905" s="14"/>
      <c r="AT1905" t="e">
        <f>VLOOKUP(A1905,'Repeat TJ List'!A:A,1,FALSE)</f>
        <v>#N/A</v>
      </c>
    </row>
    <row r="1906" spans="1:46" ht="13">
      <c r="A1906" s="7" t="s">
        <v>3316</v>
      </c>
      <c r="B1906" s="78" t="str">
        <f t="shared" si="119"/>
        <v>Brent</v>
      </c>
      <c r="C1906" s="78" t="str">
        <f t="shared" si="120"/>
        <v>Strom</v>
      </c>
      <c r="D1906" s="78" t="str">
        <f t="shared" si="121"/>
        <v>strombr</v>
      </c>
      <c r="E1906" s="8">
        <v>28491</v>
      </c>
      <c r="F1906" s="9" t="s">
        <v>48</v>
      </c>
      <c r="G1906" s="9" t="s">
        <v>36</v>
      </c>
      <c r="H1906" s="26" t="s">
        <v>37</v>
      </c>
      <c r="I1906" s="9" t="s">
        <v>53</v>
      </c>
      <c r="J1906" s="26" t="s">
        <v>39</v>
      </c>
      <c r="K1906" s="9" t="s">
        <v>45</v>
      </c>
      <c r="L1906" s="9" t="s">
        <v>3317</v>
      </c>
      <c r="M1906" s="9">
        <v>28</v>
      </c>
      <c r="N1906" s="26"/>
      <c r="O1906" s="32" t="str">
        <f t="shared" si="122"/>
        <v/>
      </c>
      <c r="P1906" s="9">
        <v>122884</v>
      </c>
      <c r="Q1906" s="9">
        <v>1012627</v>
      </c>
      <c r="R1906" s="7" t="s">
        <v>2860</v>
      </c>
      <c r="S1906" s="9">
        <v>0</v>
      </c>
      <c r="T1906" s="40">
        <v>0</v>
      </c>
      <c r="U1906" s="32">
        <v>0</v>
      </c>
      <c r="V1906">
        <f t="shared" si="0"/>
        <v>1978</v>
      </c>
      <c r="W1906">
        <f t="shared" si="1"/>
        <v>1</v>
      </c>
      <c r="X1906">
        <f t="shared" si="2"/>
        <v>1</v>
      </c>
      <c r="AJ1906" s="13"/>
      <c r="AK1906" s="14"/>
      <c r="AP1906" s="13"/>
      <c r="AQ1906" s="14"/>
      <c r="AT1906" t="e">
        <f>VLOOKUP(A1906,'Repeat TJ List'!A:A,1,FALSE)</f>
        <v>#N/A</v>
      </c>
    </row>
    <row r="1907" spans="1:46" ht="13">
      <c r="A1907" s="7" t="s">
        <v>1024</v>
      </c>
      <c r="B1907" s="78" t="str">
        <f t="shared" si="119"/>
        <v>Tommy</v>
      </c>
      <c r="C1907" s="78" t="str">
        <f t="shared" si="120"/>
        <v>John</v>
      </c>
      <c r="D1907" s="78" t="str">
        <f t="shared" si="121"/>
        <v>johnto</v>
      </c>
      <c r="E1907" s="8">
        <v>27297</v>
      </c>
      <c r="F1907" s="9" t="s">
        <v>306</v>
      </c>
      <c r="G1907" s="9" t="s">
        <v>36</v>
      </c>
      <c r="H1907" s="26" t="s">
        <v>37</v>
      </c>
      <c r="I1907" s="9" t="s">
        <v>53</v>
      </c>
      <c r="J1907" s="26" t="s">
        <v>39</v>
      </c>
      <c r="K1907" s="9" t="s">
        <v>198</v>
      </c>
      <c r="L1907" s="9" t="s">
        <v>974</v>
      </c>
      <c r="M1907" s="9">
        <v>31</v>
      </c>
      <c r="N1907" s="11">
        <v>27866</v>
      </c>
      <c r="O1907" s="32">
        <f t="shared" si="122"/>
        <v>19</v>
      </c>
      <c r="P1907" s="9">
        <v>116550</v>
      </c>
      <c r="Q1907" s="9">
        <v>1006515</v>
      </c>
      <c r="R1907" s="7" t="s">
        <v>2860</v>
      </c>
      <c r="S1907" s="9">
        <v>405</v>
      </c>
      <c r="T1907" s="12">
        <v>2544.6669999999999</v>
      </c>
      <c r="U1907" s="32">
        <v>0</v>
      </c>
      <c r="V1907">
        <f t="shared" si="0"/>
        <v>1974</v>
      </c>
      <c r="W1907">
        <f t="shared" si="1"/>
        <v>9</v>
      </c>
      <c r="X1907">
        <f t="shared" si="2"/>
        <v>25</v>
      </c>
      <c r="AJ1907" s="13"/>
      <c r="AK1907" s="14"/>
      <c r="AP1907" s="13"/>
      <c r="AQ1907" s="14"/>
      <c r="AT1907" t="e">
        <f>VLOOKUP(A1907,'Repeat TJ List'!A:A,1,FALSE)</f>
        <v>#N/A</v>
      </c>
    </row>
    <row r="1908" spans="1:46" ht="13">
      <c r="A1908" s="7"/>
      <c r="B1908" s="78"/>
      <c r="C1908" s="78"/>
      <c r="D1908" s="78"/>
      <c r="E1908" s="8"/>
      <c r="F1908" s="9"/>
      <c r="G1908" s="9"/>
      <c r="H1908" s="26"/>
      <c r="I1908" s="9"/>
      <c r="J1908" s="26"/>
      <c r="K1908" s="9"/>
      <c r="L1908" s="9"/>
      <c r="M1908" s="9"/>
      <c r="N1908" s="11"/>
      <c r="O1908" s="9"/>
      <c r="P1908" s="9"/>
      <c r="Q1908" s="9"/>
      <c r="R1908" s="7"/>
      <c r="S1908" s="9"/>
      <c r="T1908" s="12"/>
      <c r="U1908" s="32"/>
      <c r="AJ1908" s="13"/>
      <c r="AK1908" s="14"/>
      <c r="AP1908" s="13"/>
      <c r="AQ1908" s="14"/>
    </row>
    <row r="1909" spans="1:46" ht="13">
      <c r="A1909" s="7"/>
      <c r="B1909" s="78"/>
      <c r="C1909" s="78"/>
      <c r="D1909" s="78"/>
      <c r="E1909" s="8"/>
      <c r="F1909" s="9"/>
      <c r="G1909" s="9"/>
      <c r="H1909" s="26"/>
      <c r="I1909" s="9"/>
      <c r="J1909" s="26"/>
      <c r="K1909" s="9"/>
      <c r="L1909" s="9"/>
      <c r="M1909" s="9"/>
      <c r="N1909" s="11"/>
      <c r="O1909" s="9"/>
      <c r="P1909" s="9"/>
      <c r="Q1909" s="9"/>
      <c r="R1909" s="7"/>
      <c r="S1909" s="9"/>
      <c r="T1909" s="12"/>
      <c r="U1909" s="32"/>
      <c r="AJ1909" s="13"/>
      <c r="AK1909" s="14"/>
      <c r="AP1909" s="13"/>
      <c r="AQ1909" s="14"/>
    </row>
    <row r="1910" spans="1:46" ht="13">
      <c r="A1910" s="7"/>
      <c r="B1910" s="78"/>
      <c r="C1910" s="78"/>
      <c r="D1910" s="78"/>
      <c r="E1910" s="8"/>
      <c r="F1910" s="9"/>
      <c r="G1910" s="9"/>
      <c r="H1910" s="26"/>
      <c r="I1910" s="9"/>
      <c r="J1910" s="26"/>
      <c r="K1910" s="9"/>
      <c r="L1910" s="9"/>
      <c r="M1910" s="9"/>
      <c r="N1910" s="11"/>
      <c r="O1910" s="9"/>
      <c r="P1910" s="9"/>
      <c r="Q1910" s="9"/>
      <c r="R1910" s="7"/>
      <c r="S1910" s="9"/>
      <c r="T1910" s="12"/>
      <c r="U1910" s="32"/>
      <c r="AJ1910" s="13"/>
      <c r="AK1910" s="14"/>
      <c r="AP1910" s="13"/>
      <c r="AQ1910" s="14"/>
    </row>
    <row r="1911" spans="1:46" ht="13">
      <c r="A1911" s="7"/>
      <c r="B1911" s="78"/>
      <c r="C1911" s="78"/>
      <c r="D1911" s="78"/>
      <c r="E1911" s="8"/>
      <c r="F1911" s="9"/>
      <c r="G1911" s="9"/>
      <c r="H1911" s="26"/>
      <c r="I1911" s="9"/>
      <c r="J1911" s="26"/>
      <c r="K1911" s="9"/>
      <c r="L1911" s="9"/>
      <c r="M1911" s="9"/>
      <c r="N1911" s="11"/>
      <c r="O1911" s="9"/>
      <c r="P1911" s="9"/>
      <c r="Q1911" s="9"/>
      <c r="R1911" s="7"/>
      <c r="S1911" s="9"/>
      <c r="T1911" s="12"/>
      <c r="U1911" s="32"/>
      <c r="AJ1911" s="13"/>
      <c r="AK1911" s="14"/>
      <c r="AP1911" s="13"/>
      <c r="AQ1911" s="14"/>
    </row>
    <row r="1912" spans="1:46" ht="13">
      <c r="A1912" s="7"/>
      <c r="B1912" s="78"/>
      <c r="C1912" s="78"/>
      <c r="D1912" s="78"/>
      <c r="E1912" s="8"/>
      <c r="F1912" s="9"/>
      <c r="G1912" s="9"/>
      <c r="H1912" s="26"/>
      <c r="I1912" s="9"/>
      <c r="J1912" s="26"/>
      <c r="K1912" s="9"/>
      <c r="L1912" s="9"/>
      <c r="M1912" s="9"/>
      <c r="N1912" s="11"/>
      <c r="O1912" s="9"/>
      <c r="P1912" s="9"/>
      <c r="Q1912" s="9"/>
      <c r="R1912" s="7"/>
      <c r="S1912" s="9"/>
      <c r="T1912" s="12"/>
      <c r="U1912" s="32"/>
      <c r="AJ1912" s="13"/>
      <c r="AK1912" s="14"/>
      <c r="AP1912" s="13"/>
      <c r="AQ1912" s="14"/>
    </row>
    <row r="1913" spans="1:46" ht="13">
      <c r="A1913" s="7"/>
      <c r="B1913" s="78"/>
      <c r="C1913" s="78"/>
      <c r="D1913" s="78"/>
      <c r="E1913" s="8"/>
      <c r="F1913" s="9"/>
      <c r="G1913" s="9"/>
      <c r="H1913" s="26"/>
      <c r="I1913" s="9"/>
      <c r="J1913" s="26"/>
      <c r="K1913" s="9"/>
      <c r="L1913" s="9"/>
      <c r="M1913" s="9"/>
      <c r="N1913" s="11"/>
      <c r="O1913" s="9"/>
      <c r="P1913" s="9"/>
      <c r="Q1913" s="9"/>
      <c r="R1913" s="7"/>
      <c r="S1913" s="9"/>
      <c r="T1913" s="12"/>
      <c r="U1913" s="32"/>
      <c r="AJ1913" s="13"/>
      <c r="AK1913" s="14"/>
      <c r="AP1913" s="13"/>
      <c r="AQ1913" s="14"/>
    </row>
    <row r="1914" spans="1:46" ht="13">
      <c r="A1914" s="7"/>
      <c r="B1914" s="78"/>
      <c r="C1914" s="78"/>
      <c r="D1914" s="78"/>
      <c r="E1914" s="8"/>
      <c r="F1914" s="9"/>
      <c r="G1914" s="9"/>
      <c r="H1914" s="26"/>
      <c r="I1914" s="9"/>
      <c r="J1914" s="26"/>
      <c r="K1914" s="9"/>
      <c r="L1914" s="9"/>
      <c r="M1914" s="9"/>
      <c r="N1914" s="11"/>
      <c r="O1914" s="9"/>
      <c r="P1914" s="9"/>
      <c r="Q1914" s="9"/>
      <c r="R1914" s="7"/>
      <c r="S1914" s="9"/>
      <c r="T1914" s="12"/>
      <c r="U1914" s="32"/>
      <c r="AJ1914" s="13"/>
      <c r="AK1914" s="14"/>
      <c r="AP1914" s="13"/>
      <c r="AQ1914" s="14"/>
    </row>
    <row r="1915" spans="1:46" ht="13">
      <c r="A1915" s="7"/>
      <c r="B1915" s="78"/>
      <c r="C1915" s="78"/>
      <c r="D1915" s="78"/>
      <c r="E1915" s="8"/>
      <c r="F1915" s="9"/>
      <c r="G1915" s="9"/>
      <c r="H1915" s="26"/>
      <c r="I1915" s="9"/>
      <c r="J1915" s="26"/>
      <c r="K1915" s="9"/>
      <c r="L1915" s="9"/>
      <c r="M1915" s="9"/>
      <c r="N1915" s="11"/>
      <c r="O1915" s="9"/>
      <c r="P1915" s="9"/>
      <c r="Q1915" s="9"/>
      <c r="R1915" s="7"/>
      <c r="S1915" s="9"/>
      <c r="T1915" s="12"/>
      <c r="U1915" s="32"/>
      <c r="AJ1915" s="13"/>
      <c r="AK1915" s="14"/>
      <c r="AP1915" s="13"/>
      <c r="AQ1915" s="14"/>
    </row>
    <row r="1916" spans="1:46" ht="13">
      <c r="A1916" s="7"/>
      <c r="B1916" s="78"/>
      <c r="C1916" s="78"/>
      <c r="D1916" s="78"/>
      <c r="E1916" s="8"/>
      <c r="F1916" s="9"/>
      <c r="G1916" s="9"/>
      <c r="H1916" s="26"/>
      <c r="I1916" s="9"/>
      <c r="J1916" s="26"/>
      <c r="K1916" s="9"/>
      <c r="L1916" s="9"/>
      <c r="M1916" s="9"/>
      <c r="N1916" s="11"/>
      <c r="O1916" s="9"/>
      <c r="P1916" s="9"/>
      <c r="Q1916" s="9"/>
      <c r="R1916" s="7"/>
      <c r="S1916" s="9"/>
      <c r="T1916" s="12"/>
      <c r="U1916" s="32"/>
      <c r="AJ1916" s="13"/>
      <c r="AK1916" s="14"/>
      <c r="AP1916" s="13"/>
      <c r="AQ1916" s="14"/>
    </row>
    <row r="1917" spans="1:46" ht="13">
      <c r="A1917" s="7"/>
      <c r="B1917" s="78"/>
      <c r="C1917" s="78"/>
      <c r="D1917" s="78"/>
      <c r="E1917" s="8"/>
      <c r="F1917" s="9"/>
      <c r="G1917" s="9"/>
      <c r="H1917" s="26"/>
      <c r="I1917" s="9"/>
      <c r="J1917" s="26"/>
      <c r="K1917" s="9"/>
      <c r="L1917" s="9"/>
      <c r="M1917" s="9"/>
      <c r="N1917" s="11"/>
      <c r="O1917" s="9"/>
      <c r="P1917" s="9"/>
      <c r="Q1917" s="9"/>
      <c r="R1917" s="7"/>
      <c r="S1917" s="9"/>
      <c r="T1917" s="12"/>
      <c r="U1917" s="32"/>
      <c r="AJ1917" s="13"/>
      <c r="AK1917" s="14"/>
      <c r="AP1917" s="13"/>
      <c r="AQ1917" s="14"/>
    </row>
  </sheetData>
  <autoFilter ref="A1:AT1907" xr:uid="{946444FD-B216-EF49-A568-93C880E77392}"/>
  <conditionalFormatting sqref="N1:N1917">
    <cfRule type="expression" dxfId="4" priority="1">
      <formula>U1=0</formula>
    </cfRule>
  </conditionalFormatting>
  <conditionalFormatting sqref="O1:O1917">
    <cfRule type="expression" dxfId="0" priority="2">
      <formula>U1=0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2"/>
  <sheetViews>
    <sheetView workbookViewId="0">
      <selection activeCell="A14" sqref="A14"/>
    </sheetView>
  </sheetViews>
  <sheetFormatPr baseColWidth="10" defaultColWidth="14.5" defaultRowHeight="15.75" customHeight="1"/>
  <sheetData>
    <row r="1" spans="1:1" ht="15.75" customHeight="1">
      <c r="A1" s="1" t="s">
        <v>3318</v>
      </c>
    </row>
    <row r="2" spans="1:1" ht="15.75" customHeight="1">
      <c r="A2" s="7" t="s">
        <v>3319</v>
      </c>
    </row>
    <row r="3" spans="1:1" ht="15.75" customHeight="1">
      <c r="A3" s="7" t="s">
        <v>3320</v>
      </c>
    </row>
    <row r="4" spans="1:1" ht="15.75" customHeight="1">
      <c r="A4" s="7" t="s">
        <v>3321</v>
      </c>
    </row>
    <row r="5" spans="1:1" ht="15.75" customHeight="1">
      <c r="A5" s="7" t="s">
        <v>3322</v>
      </c>
    </row>
    <row r="6" spans="1:1" ht="15.75" customHeight="1">
      <c r="A6" s="7" t="s">
        <v>3323</v>
      </c>
    </row>
    <row r="7" spans="1:1" ht="15.75" customHeight="1">
      <c r="A7" s="7" t="s">
        <v>3324</v>
      </c>
    </row>
    <row r="8" spans="1:1" ht="15.75" customHeight="1">
      <c r="A8" s="7" t="s">
        <v>3325</v>
      </c>
    </row>
    <row r="9" spans="1:1" ht="15.75" customHeight="1">
      <c r="A9" s="7" t="s">
        <v>3326</v>
      </c>
    </row>
    <row r="10" spans="1:1" ht="15.75" customHeight="1">
      <c r="A10" s="7" t="s">
        <v>3327</v>
      </c>
    </row>
    <row r="11" spans="1:1" ht="15.75" customHeight="1">
      <c r="A11" s="7" t="s">
        <v>3328</v>
      </c>
    </row>
    <row r="12" spans="1:1" ht="15.75" customHeight="1">
      <c r="A12" s="7" t="s">
        <v>3329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8"/>
  <sheetViews>
    <sheetView workbookViewId="0"/>
  </sheetViews>
  <sheetFormatPr baseColWidth="10" defaultColWidth="14.5" defaultRowHeight="15.75" customHeight="1"/>
  <cols>
    <col min="1" max="1" width="20.5" customWidth="1"/>
    <col min="2" max="2" width="53.5" customWidth="1"/>
  </cols>
  <sheetData>
    <row r="1" spans="1:3" ht="15.75" customHeight="1">
      <c r="A1" s="1" t="s">
        <v>0</v>
      </c>
      <c r="B1" s="1" t="s">
        <v>3330</v>
      </c>
    </row>
    <row r="2" spans="1:3" ht="15.75" customHeight="1">
      <c r="A2" s="7" t="s">
        <v>3331</v>
      </c>
      <c r="B2" s="7" t="s">
        <v>3332</v>
      </c>
      <c r="C2" s="15"/>
    </row>
    <row r="3" spans="1:3" ht="15.75" customHeight="1">
      <c r="A3" s="7" t="s">
        <v>3333</v>
      </c>
      <c r="B3" s="7" t="s">
        <v>3334</v>
      </c>
    </row>
    <row r="4" spans="1:3" ht="15.75" customHeight="1">
      <c r="A4" s="7" t="s">
        <v>3335</v>
      </c>
      <c r="B4" s="7" t="s">
        <v>3336</v>
      </c>
    </row>
    <row r="5" spans="1:3" ht="15.75" customHeight="1">
      <c r="A5" s="7" t="s">
        <v>3337</v>
      </c>
      <c r="B5" s="7" t="s">
        <v>3338</v>
      </c>
    </row>
    <row r="6" spans="1:3" ht="15.75" customHeight="1">
      <c r="A6" s="7" t="s">
        <v>1718</v>
      </c>
      <c r="B6" s="7" t="s">
        <v>3339</v>
      </c>
    </row>
    <row r="7" spans="1:3" ht="15.75" customHeight="1">
      <c r="A7" s="7"/>
      <c r="B7" s="7"/>
    </row>
    <row r="8" spans="1:3" ht="15.75" customHeight="1">
      <c r="A8" s="7"/>
      <c r="B8"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19"/>
  <sheetViews>
    <sheetView workbookViewId="0"/>
  </sheetViews>
  <sheetFormatPr baseColWidth="10" defaultColWidth="14.5" defaultRowHeight="15.75" customHeight="1"/>
  <cols>
    <col min="1" max="1" width="20.5" customWidth="1"/>
    <col min="2" max="2" width="13.1640625" customWidth="1"/>
    <col min="3" max="3" width="5.5" customWidth="1"/>
    <col min="4" max="5" width="5.6640625" customWidth="1"/>
    <col min="6" max="6" width="12.33203125" customWidth="1"/>
    <col min="7" max="7" width="14.5" customWidth="1"/>
    <col min="8" max="8" width="15.1640625" customWidth="1"/>
    <col min="9" max="9" width="36.1640625" hidden="1" customWidth="1"/>
  </cols>
  <sheetData>
    <row r="1" spans="1:9" ht="15.75" customHeight="1">
      <c r="A1" s="1" t="s">
        <v>0</v>
      </c>
      <c r="B1" s="2" t="s">
        <v>3340</v>
      </c>
      <c r="C1" s="2" t="s">
        <v>3341</v>
      </c>
      <c r="D1" s="2" t="s">
        <v>2</v>
      </c>
      <c r="E1" s="2" t="s">
        <v>3</v>
      </c>
      <c r="F1" s="3" t="s">
        <v>3342</v>
      </c>
      <c r="G1" s="3" t="s">
        <v>11</v>
      </c>
      <c r="H1" s="1" t="s">
        <v>1</v>
      </c>
      <c r="I1" s="2" t="s">
        <v>3343</v>
      </c>
    </row>
    <row r="2" spans="1:9" ht="15.75" customHeight="1">
      <c r="A2" s="7" t="s">
        <v>3344</v>
      </c>
      <c r="B2" s="15">
        <v>43896</v>
      </c>
      <c r="C2" s="9"/>
      <c r="D2" s="9" t="s">
        <v>35</v>
      </c>
      <c r="E2" s="9" t="s">
        <v>36</v>
      </c>
      <c r="F2" s="15"/>
      <c r="G2" s="9"/>
      <c r="H2" s="15"/>
      <c r="I2" s="9"/>
    </row>
    <row r="3" spans="1:9" ht="15.75" customHeight="1">
      <c r="A3" s="7" t="s">
        <v>56</v>
      </c>
      <c r="B3" s="15">
        <v>43891</v>
      </c>
      <c r="C3" s="9"/>
      <c r="D3" s="9" t="s">
        <v>57</v>
      </c>
      <c r="E3" s="9" t="s">
        <v>36</v>
      </c>
      <c r="F3" s="15"/>
      <c r="G3" s="9"/>
      <c r="H3" s="15">
        <v>43990</v>
      </c>
      <c r="I3" s="9"/>
    </row>
    <row r="4" spans="1:9" ht="15.75" customHeight="1">
      <c r="A4" s="7" t="s">
        <v>3345</v>
      </c>
      <c r="B4" s="15">
        <v>43831</v>
      </c>
      <c r="C4" s="9" t="s">
        <v>3346</v>
      </c>
      <c r="D4" s="9" t="s">
        <v>257</v>
      </c>
      <c r="E4" s="9" t="s">
        <v>36</v>
      </c>
      <c r="F4" s="15"/>
      <c r="G4" s="9"/>
      <c r="H4" s="15"/>
      <c r="I4" s="9"/>
    </row>
    <row r="5" spans="1:9" ht="15.75" customHeight="1">
      <c r="A5" s="7" t="s">
        <v>137</v>
      </c>
      <c r="B5" s="15">
        <v>43678</v>
      </c>
      <c r="C5" s="9"/>
      <c r="D5" s="9" t="s">
        <v>67</v>
      </c>
      <c r="E5" s="9" t="s">
        <v>36</v>
      </c>
      <c r="F5" s="15"/>
      <c r="G5" s="9"/>
      <c r="H5" s="15">
        <v>43760</v>
      </c>
      <c r="I5" s="9"/>
    </row>
    <row r="6" spans="1:9" ht="15.75" customHeight="1">
      <c r="A6" s="7" t="s">
        <v>72</v>
      </c>
      <c r="B6" s="15">
        <v>43678</v>
      </c>
      <c r="C6" s="9"/>
      <c r="D6" s="9" t="s">
        <v>87</v>
      </c>
      <c r="E6" s="9" t="s">
        <v>36</v>
      </c>
      <c r="F6" s="15"/>
      <c r="G6" s="9"/>
      <c r="H6" s="15"/>
      <c r="I6" s="9"/>
    </row>
    <row r="7" spans="1:9" ht="15.75" customHeight="1">
      <c r="A7" s="7" t="s">
        <v>3335</v>
      </c>
      <c r="B7" s="15">
        <v>43630</v>
      </c>
      <c r="C7" s="9"/>
      <c r="D7" s="9" t="s">
        <v>124</v>
      </c>
      <c r="E7" s="9" t="s">
        <v>36</v>
      </c>
      <c r="F7" s="15"/>
      <c r="G7" s="9"/>
      <c r="H7" s="15"/>
      <c r="I7" s="9"/>
    </row>
    <row r="8" spans="1:9" ht="15.75" customHeight="1">
      <c r="A8" s="7" t="s">
        <v>661</v>
      </c>
      <c r="B8" s="15">
        <v>43297</v>
      </c>
      <c r="C8" s="9"/>
      <c r="D8" s="9" t="s">
        <v>70</v>
      </c>
      <c r="E8" s="9" t="s">
        <v>36</v>
      </c>
      <c r="F8" s="15"/>
      <c r="G8" s="9"/>
      <c r="H8" s="15"/>
      <c r="I8" s="9"/>
    </row>
    <row r="9" spans="1:9" ht="15.75" customHeight="1">
      <c r="A9" s="7" t="s">
        <v>383</v>
      </c>
      <c r="B9" s="15">
        <v>43258</v>
      </c>
      <c r="C9" s="9" t="s">
        <v>3346</v>
      </c>
      <c r="D9" s="9" t="s">
        <v>35</v>
      </c>
      <c r="E9" s="9" t="s">
        <v>36</v>
      </c>
      <c r="F9" s="15">
        <v>43345</v>
      </c>
      <c r="G9" s="9">
        <f t="shared" ref="G9:G10" si="0">ROUND(((F9-B9)/365)*12,0)</f>
        <v>3</v>
      </c>
      <c r="H9" s="15">
        <v>43374</v>
      </c>
      <c r="I9" s="9" t="s">
        <v>3347</v>
      </c>
    </row>
    <row r="10" spans="1:9" ht="15.75" customHeight="1">
      <c r="A10" s="7" t="s">
        <v>383</v>
      </c>
      <c r="B10" s="15">
        <v>43009</v>
      </c>
      <c r="C10" s="9"/>
      <c r="D10" s="9" t="s">
        <v>35</v>
      </c>
      <c r="E10" s="9" t="s">
        <v>36</v>
      </c>
      <c r="F10" s="15">
        <v>43188</v>
      </c>
      <c r="G10" s="9">
        <f t="shared" si="0"/>
        <v>6</v>
      </c>
      <c r="H10" s="15">
        <v>43374</v>
      </c>
      <c r="I10" s="9" t="s">
        <v>3348</v>
      </c>
    </row>
    <row r="11" spans="1:9" ht="15.75" customHeight="1">
      <c r="A11" s="7" t="s">
        <v>519</v>
      </c>
      <c r="B11" s="15">
        <v>43009</v>
      </c>
      <c r="C11" s="9"/>
      <c r="D11" s="9" t="s">
        <v>157</v>
      </c>
      <c r="E11" s="9" t="s">
        <v>128</v>
      </c>
      <c r="H11" s="15">
        <v>43207</v>
      </c>
      <c r="I11" s="9"/>
    </row>
    <row r="12" spans="1:9" ht="15.75" customHeight="1">
      <c r="A12" s="7" t="s">
        <v>2829</v>
      </c>
      <c r="B12" s="15">
        <v>43005</v>
      </c>
      <c r="C12" s="9"/>
      <c r="D12" s="9" t="s">
        <v>157</v>
      </c>
      <c r="E12" s="9" t="s">
        <v>36</v>
      </c>
      <c r="F12" s="15">
        <v>43218</v>
      </c>
      <c r="G12" s="9">
        <f t="shared" ref="G12:G13" si="1">ROUND(((F12-B12)/365)*12,0)</f>
        <v>7</v>
      </c>
      <c r="H12" s="15"/>
      <c r="I12" s="9"/>
    </row>
    <row r="13" spans="1:9" ht="15.75" customHeight="1">
      <c r="A13" s="7" t="s">
        <v>517</v>
      </c>
      <c r="B13" s="15">
        <v>42971</v>
      </c>
      <c r="C13" s="9" t="s">
        <v>3346</v>
      </c>
      <c r="D13" s="9" t="s">
        <v>35</v>
      </c>
      <c r="E13" s="9" t="s">
        <v>36</v>
      </c>
      <c r="F13" s="15">
        <v>43192</v>
      </c>
      <c r="G13" s="9">
        <f t="shared" si="1"/>
        <v>7</v>
      </c>
      <c r="H13" s="15">
        <v>43207</v>
      </c>
      <c r="I13" s="9" t="s">
        <v>3349</v>
      </c>
    </row>
    <row r="14" spans="1:9" ht="15.75" customHeight="1">
      <c r="A14" s="7" t="s">
        <v>661</v>
      </c>
      <c r="B14" s="15">
        <v>42944</v>
      </c>
      <c r="C14" s="9"/>
      <c r="D14" s="9" t="s">
        <v>70</v>
      </c>
      <c r="E14" s="9" t="s">
        <v>36</v>
      </c>
      <c r="H14" s="15">
        <v>42992</v>
      </c>
      <c r="I14" s="9"/>
    </row>
    <row r="15" spans="1:9" ht="15.75" customHeight="1">
      <c r="A15" s="7" t="s">
        <v>3350</v>
      </c>
      <c r="B15" s="15">
        <v>42864</v>
      </c>
      <c r="C15" s="9"/>
      <c r="D15" s="9" t="s">
        <v>52</v>
      </c>
      <c r="E15" s="9" t="s">
        <v>91</v>
      </c>
      <c r="F15" s="15">
        <v>42943</v>
      </c>
      <c r="G15" s="9">
        <f t="shared" ref="G15:G17" si="2">ROUND(((F15-B15)/365)*12,0)</f>
        <v>3</v>
      </c>
      <c r="I15" s="9"/>
    </row>
    <row r="16" spans="1:9" ht="15.75" customHeight="1">
      <c r="A16" s="7" t="s">
        <v>1290</v>
      </c>
      <c r="B16" s="15">
        <v>42840</v>
      </c>
      <c r="C16" s="9"/>
      <c r="D16" s="9" t="s">
        <v>52</v>
      </c>
      <c r="E16" s="9" t="s">
        <v>84</v>
      </c>
      <c r="F16" s="15">
        <v>43240</v>
      </c>
      <c r="G16" s="9">
        <f t="shared" si="2"/>
        <v>13</v>
      </c>
      <c r="I16" s="9"/>
    </row>
    <row r="17" spans="1:9" ht="15.75" customHeight="1">
      <c r="A17" s="7" t="s">
        <v>3351</v>
      </c>
      <c r="B17" s="15">
        <v>42829</v>
      </c>
      <c r="C17" s="9"/>
      <c r="D17" s="9" t="s">
        <v>70</v>
      </c>
      <c r="E17" s="9" t="s">
        <v>36</v>
      </c>
      <c r="F17" s="15">
        <v>42897</v>
      </c>
      <c r="G17" s="9">
        <f t="shared" si="2"/>
        <v>2</v>
      </c>
      <c r="I17" s="9" t="s">
        <v>3352</v>
      </c>
    </row>
    <row r="18" spans="1:9" ht="15.75" customHeight="1">
      <c r="A18" s="7" t="s">
        <v>701</v>
      </c>
      <c r="B18" s="15">
        <v>42815</v>
      </c>
      <c r="C18" s="9"/>
      <c r="D18" s="9" t="s">
        <v>211</v>
      </c>
      <c r="E18" s="9" t="s">
        <v>95</v>
      </c>
      <c r="H18" s="15">
        <v>42917</v>
      </c>
      <c r="I18" s="9" t="s">
        <v>3353</v>
      </c>
    </row>
    <row r="19" spans="1:9" ht="13">
      <c r="A19" s="7" t="s">
        <v>3354</v>
      </c>
      <c r="B19" s="15">
        <v>42788</v>
      </c>
      <c r="C19" s="9"/>
      <c r="D19" s="9" t="s">
        <v>124</v>
      </c>
      <c r="E19" s="9" t="s">
        <v>84</v>
      </c>
      <c r="F19" s="15">
        <v>42886</v>
      </c>
      <c r="G19" s="9">
        <f t="shared" ref="G19:G22" si="3">ROUND(((F19-B19)/365)*12,0)</f>
        <v>3</v>
      </c>
      <c r="I19" s="9"/>
    </row>
    <row r="20" spans="1:9" ht="13">
      <c r="A20" s="7" t="s">
        <v>3355</v>
      </c>
      <c r="B20" s="15">
        <v>42736</v>
      </c>
      <c r="C20" s="9"/>
      <c r="D20" s="9" t="s">
        <v>127</v>
      </c>
      <c r="E20" s="9" t="s">
        <v>63</v>
      </c>
      <c r="F20" s="15">
        <v>42784</v>
      </c>
      <c r="G20" s="9">
        <f t="shared" si="3"/>
        <v>2</v>
      </c>
      <c r="I20" s="9"/>
    </row>
    <row r="21" spans="1:9" ht="13">
      <c r="A21" s="7" t="s">
        <v>3356</v>
      </c>
      <c r="B21" s="15">
        <v>42675</v>
      </c>
      <c r="C21" s="9" t="s">
        <v>3346</v>
      </c>
      <c r="D21" s="9" t="s">
        <v>48</v>
      </c>
      <c r="E21" s="9" t="s">
        <v>84</v>
      </c>
      <c r="F21" s="15">
        <v>42899</v>
      </c>
      <c r="G21" s="9">
        <f t="shared" si="3"/>
        <v>7</v>
      </c>
      <c r="I21" s="9"/>
    </row>
    <row r="22" spans="1:9" ht="13">
      <c r="A22" s="7" t="s">
        <v>679</v>
      </c>
      <c r="B22" s="15">
        <v>42640</v>
      </c>
      <c r="C22" s="9" t="s">
        <v>3346</v>
      </c>
      <c r="D22" s="9" t="s">
        <v>323</v>
      </c>
      <c r="E22" s="9" t="s">
        <v>36</v>
      </c>
      <c r="F22" s="15">
        <v>42909</v>
      </c>
      <c r="G22" s="9">
        <f t="shared" si="3"/>
        <v>9</v>
      </c>
      <c r="H22" s="15">
        <v>42969</v>
      </c>
      <c r="I22" s="9" t="s">
        <v>3357</v>
      </c>
    </row>
    <row r="23" spans="1:9" ht="13">
      <c r="A23" s="7" t="s">
        <v>973</v>
      </c>
      <c r="B23" s="15">
        <v>42600</v>
      </c>
      <c r="C23" s="9"/>
      <c r="D23" s="9" t="s">
        <v>48</v>
      </c>
      <c r="E23" s="9" t="s">
        <v>36</v>
      </c>
      <c r="H23" s="15">
        <v>42684</v>
      </c>
      <c r="I23" s="9" t="s">
        <v>3349</v>
      </c>
    </row>
    <row r="24" spans="1:9" ht="13">
      <c r="A24" s="7" t="s">
        <v>3358</v>
      </c>
      <c r="B24" s="15">
        <v>42599</v>
      </c>
      <c r="C24" s="9"/>
      <c r="D24" s="9" t="s">
        <v>124</v>
      </c>
      <c r="E24" s="9" t="s">
        <v>36</v>
      </c>
      <c r="F24" s="15">
        <v>42833</v>
      </c>
      <c r="G24" s="9">
        <f t="shared" ref="G24:G27" si="4">ROUND(((F24-B24)/365)*12,0)</f>
        <v>8</v>
      </c>
      <c r="I24" s="9" t="s">
        <v>3359</v>
      </c>
    </row>
    <row r="25" spans="1:9" ht="13">
      <c r="A25" s="7" t="s">
        <v>2829</v>
      </c>
      <c r="B25" s="15">
        <v>42583</v>
      </c>
      <c r="C25" s="9"/>
      <c r="D25" s="9" t="s">
        <v>157</v>
      </c>
      <c r="E25" s="9" t="s">
        <v>36</v>
      </c>
      <c r="F25" s="15">
        <v>42632</v>
      </c>
      <c r="G25" s="9">
        <f t="shared" si="4"/>
        <v>2</v>
      </c>
      <c r="I25" s="9" t="s">
        <v>3352</v>
      </c>
    </row>
    <row r="26" spans="1:9" ht="13">
      <c r="A26" s="7" t="s">
        <v>3360</v>
      </c>
      <c r="B26" s="15">
        <v>42522</v>
      </c>
      <c r="C26" s="9"/>
      <c r="D26" s="9" t="s">
        <v>48</v>
      </c>
      <c r="E26" s="9" t="s">
        <v>36</v>
      </c>
      <c r="F26" s="15">
        <v>43344</v>
      </c>
      <c r="G26" s="9">
        <f t="shared" si="4"/>
        <v>27</v>
      </c>
      <c r="I26" s="9" t="s">
        <v>3361</v>
      </c>
    </row>
    <row r="27" spans="1:9" ht="13">
      <c r="A27" s="7" t="s">
        <v>421</v>
      </c>
      <c r="B27" s="15">
        <v>42506</v>
      </c>
      <c r="C27" s="9" t="s">
        <v>3346</v>
      </c>
      <c r="D27" s="9" t="s">
        <v>35</v>
      </c>
      <c r="E27" s="9" t="s">
        <v>36</v>
      </c>
      <c r="F27" s="15">
        <v>42830</v>
      </c>
      <c r="G27" s="9">
        <f t="shared" si="4"/>
        <v>11</v>
      </c>
      <c r="H27" s="15">
        <v>43305</v>
      </c>
      <c r="I27" s="9" t="s">
        <v>3362</v>
      </c>
    </row>
    <row r="28" spans="1:9" ht="13">
      <c r="A28" s="7" t="s">
        <v>1027</v>
      </c>
      <c r="B28" s="15">
        <v>42491</v>
      </c>
      <c r="C28" s="9"/>
      <c r="D28" s="9" t="s">
        <v>127</v>
      </c>
      <c r="E28" s="9" t="s">
        <v>36</v>
      </c>
      <c r="H28" s="15">
        <v>42583</v>
      </c>
      <c r="I28" s="9" t="s">
        <v>3349</v>
      </c>
    </row>
    <row r="29" spans="1:9" ht="13">
      <c r="A29" s="7" t="s">
        <v>1057</v>
      </c>
      <c r="B29" s="15">
        <v>42491</v>
      </c>
      <c r="C29" s="9" t="s">
        <v>3346</v>
      </c>
      <c r="D29" s="9" t="s">
        <v>35</v>
      </c>
      <c r="E29" s="9" t="s">
        <v>36</v>
      </c>
      <c r="H29" s="15">
        <v>42552</v>
      </c>
      <c r="I29" s="9" t="s">
        <v>3363</v>
      </c>
    </row>
    <row r="30" spans="1:9" ht="13">
      <c r="A30" s="7" t="s">
        <v>3364</v>
      </c>
      <c r="B30" s="15">
        <v>42461</v>
      </c>
      <c r="C30" s="9"/>
      <c r="D30" s="9" t="s">
        <v>187</v>
      </c>
      <c r="E30" s="9" t="s">
        <v>36</v>
      </c>
      <c r="F30" s="15">
        <v>42545</v>
      </c>
      <c r="G30" s="9">
        <f>ROUND(((F30-B30)/365)*12,0)</f>
        <v>3</v>
      </c>
      <c r="I30" s="9" t="s">
        <v>3365</v>
      </c>
    </row>
    <row r="31" spans="1:9" ht="13">
      <c r="A31" s="7" t="s">
        <v>3366</v>
      </c>
      <c r="B31" s="15">
        <v>42370</v>
      </c>
      <c r="C31" s="9"/>
      <c r="D31" s="9" t="s">
        <v>306</v>
      </c>
      <c r="E31" s="9" t="s">
        <v>63</v>
      </c>
      <c r="F31" s="15">
        <v>42783</v>
      </c>
      <c r="H31" s="15"/>
      <c r="I31" s="9"/>
    </row>
    <row r="32" spans="1:9" ht="13">
      <c r="A32" s="7" t="s">
        <v>1278</v>
      </c>
      <c r="B32" s="15">
        <v>42211</v>
      </c>
      <c r="C32" s="9"/>
      <c r="D32" s="9" t="s">
        <v>176</v>
      </c>
      <c r="E32" s="9" t="s">
        <v>95</v>
      </c>
      <c r="F32" s="15"/>
      <c r="H32" s="15">
        <v>42278</v>
      </c>
      <c r="I32" s="9" t="s">
        <v>3367</v>
      </c>
    </row>
    <row r="33" spans="1:9" ht="13">
      <c r="A33" s="7" t="s">
        <v>1441</v>
      </c>
      <c r="B33" s="15">
        <v>42130</v>
      </c>
      <c r="C33" s="9"/>
      <c r="D33" s="9" t="s">
        <v>257</v>
      </c>
      <c r="E33" s="9" t="s">
        <v>36</v>
      </c>
      <c r="F33" s="15"/>
      <c r="H33" s="8">
        <v>42138</v>
      </c>
      <c r="I33" s="9" t="s">
        <v>3349</v>
      </c>
    </row>
    <row r="34" spans="1:9" ht="13">
      <c r="A34" s="7" t="s">
        <v>1406</v>
      </c>
      <c r="B34" s="15">
        <v>42109</v>
      </c>
      <c r="C34" s="9"/>
      <c r="D34" s="9" t="s">
        <v>67</v>
      </c>
      <c r="E34" s="9" t="s">
        <v>36</v>
      </c>
      <c r="F34" s="15"/>
      <c r="H34" s="8">
        <v>42170</v>
      </c>
      <c r="I34" s="9" t="s">
        <v>3349</v>
      </c>
    </row>
    <row r="35" spans="1:9" ht="13">
      <c r="A35" s="7" t="s">
        <v>3368</v>
      </c>
      <c r="B35" s="15">
        <v>41852</v>
      </c>
      <c r="C35" s="9"/>
      <c r="D35" s="9" t="s">
        <v>127</v>
      </c>
      <c r="E35" s="9" t="s">
        <v>36</v>
      </c>
      <c r="F35" s="15">
        <v>42101</v>
      </c>
      <c r="G35" s="9">
        <f t="shared" ref="G35:G36" si="5">ROUND(((F35-B35)/365)*12,0)</f>
        <v>8</v>
      </c>
      <c r="I35" s="9" t="s">
        <v>3369</v>
      </c>
    </row>
    <row r="36" spans="1:9" ht="13">
      <c r="A36" s="7" t="s">
        <v>3370</v>
      </c>
      <c r="B36" s="15">
        <v>41834</v>
      </c>
      <c r="C36" s="9"/>
      <c r="D36" s="9" t="s">
        <v>107</v>
      </c>
      <c r="E36" s="9" t="s">
        <v>36</v>
      </c>
      <c r="F36" s="15">
        <v>41903</v>
      </c>
      <c r="G36" s="9">
        <f t="shared" si="5"/>
        <v>2</v>
      </c>
      <c r="I36" s="9" t="s">
        <v>3353</v>
      </c>
    </row>
    <row r="37" spans="1:9" ht="13">
      <c r="A37" s="7" t="s">
        <v>1635</v>
      </c>
      <c r="B37" s="15">
        <v>41791</v>
      </c>
      <c r="C37" s="9"/>
      <c r="D37" s="9" t="s">
        <v>340</v>
      </c>
      <c r="E37" s="9" t="s">
        <v>36</v>
      </c>
      <c r="F37" s="15"/>
      <c r="H37" s="8">
        <v>41899</v>
      </c>
      <c r="I37" s="9" t="s">
        <v>3371</v>
      </c>
    </row>
    <row r="38" spans="1:9" ht="13">
      <c r="A38" s="7" t="s">
        <v>1679</v>
      </c>
      <c r="B38" s="15">
        <v>41760</v>
      </c>
      <c r="C38" s="9"/>
      <c r="D38" s="9" t="s">
        <v>114</v>
      </c>
      <c r="E38" s="9" t="s">
        <v>115</v>
      </c>
      <c r="F38" s="15"/>
      <c r="H38" s="8">
        <v>41835</v>
      </c>
      <c r="I38" s="9" t="s">
        <v>3349</v>
      </c>
    </row>
    <row r="39" spans="1:9" ht="13">
      <c r="A39" s="7" t="s">
        <v>1491</v>
      </c>
      <c r="B39" s="15">
        <v>41640</v>
      </c>
      <c r="C39" s="9"/>
      <c r="D39" s="9" t="s">
        <v>48</v>
      </c>
      <c r="E39" s="9" t="s">
        <v>95</v>
      </c>
      <c r="F39" s="15"/>
      <c r="G39" s="9"/>
      <c r="H39" s="8">
        <v>42101</v>
      </c>
      <c r="I39" s="9"/>
    </row>
    <row r="40" spans="1:9" ht="13">
      <c r="A40" s="7" t="s">
        <v>1635</v>
      </c>
      <c r="B40" s="15">
        <v>41366</v>
      </c>
      <c r="C40" s="9"/>
      <c r="D40" s="9" t="s">
        <v>340</v>
      </c>
      <c r="E40" s="9" t="s">
        <v>36</v>
      </c>
      <c r="F40" s="15"/>
      <c r="G40" s="9"/>
      <c r="H40" s="8">
        <v>41410</v>
      </c>
      <c r="I40" s="9"/>
    </row>
    <row r="41" spans="1:9" ht="13">
      <c r="A41" s="7" t="s">
        <v>1999</v>
      </c>
      <c r="B41" s="15">
        <v>41153</v>
      </c>
      <c r="C41" s="9"/>
      <c r="D41" s="9" t="s">
        <v>306</v>
      </c>
      <c r="E41" s="9" t="s">
        <v>36</v>
      </c>
      <c r="F41" s="15">
        <v>41374</v>
      </c>
      <c r="G41" s="9">
        <f t="shared" ref="G41:G43" si="6">ROUND(((F41-B41)/365)*12,0)</f>
        <v>7</v>
      </c>
      <c r="H41" s="8">
        <v>41388</v>
      </c>
      <c r="I41" s="9" t="s">
        <v>3349</v>
      </c>
    </row>
    <row r="42" spans="1:9" ht="13">
      <c r="A42" s="7" t="s">
        <v>2094</v>
      </c>
      <c r="B42" s="15">
        <v>41000</v>
      </c>
      <c r="C42" s="9"/>
      <c r="D42" s="9" t="s">
        <v>67</v>
      </c>
      <c r="E42" s="9" t="s">
        <v>36</v>
      </c>
      <c r="F42" s="15">
        <v>41106</v>
      </c>
      <c r="G42" s="9">
        <f t="shared" si="6"/>
        <v>3</v>
      </c>
      <c r="H42" s="8">
        <v>41144</v>
      </c>
      <c r="I42" s="9" t="s">
        <v>3349</v>
      </c>
    </row>
    <row r="43" spans="1:9" ht="13">
      <c r="A43" s="7" t="s">
        <v>3372</v>
      </c>
      <c r="B43" s="15">
        <v>39630</v>
      </c>
      <c r="C43" s="9"/>
      <c r="D43" s="9" t="s">
        <v>306</v>
      </c>
      <c r="E43" s="9" t="s">
        <v>36</v>
      </c>
      <c r="F43" s="15">
        <v>39706</v>
      </c>
      <c r="G43" s="9">
        <f t="shared" si="6"/>
        <v>2</v>
      </c>
      <c r="I43" s="9" t="s">
        <v>3373</v>
      </c>
    </row>
    <row r="44" spans="1:9" ht="13">
      <c r="C44" s="26"/>
      <c r="D44" s="26"/>
      <c r="E44" s="26"/>
      <c r="I44" s="26"/>
    </row>
    <row r="45" spans="1:9" ht="13">
      <c r="C45" s="26"/>
      <c r="D45" s="26"/>
      <c r="E45" s="26"/>
      <c r="I45" s="26"/>
    </row>
    <row r="46" spans="1:9" ht="13">
      <c r="C46" s="26"/>
      <c r="D46" s="26"/>
      <c r="E46" s="26"/>
      <c r="I46" s="26"/>
    </row>
    <row r="47" spans="1:9" ht="13">
      <c r="C47" s="26"/>
      <c r="D47" s="26"/>
      <c r="E47" s="26"/>
      <c r="I47" s="26"/>
    </row>
    <row r="48" spans="1:9" ht="13">
      <c r="C48" s="26"/>
      <c r="D48" s="26"/>
      <c r="E48" s="26"/>
      <c r="I48" s="26"/>
    </row>
    <row r="49" spans="3:9" ht="13">
      <c r="C49" s="26"/>
      <c r="D49" s="26"/>
      <c r="E49" s="26"/>
      <c r="I49" s="26"/>
    </row>
    <row r="50" spans="3:9" ht="13">
      <c r="C50" s="26"/>
      <c r="D50" s="26"/>
      <c r="E50" s="26"/>
      <c r="I50" s="26"/>
    </row>
    <row r="51" spans="3:9" ht="13">
      <c r="C51" s="26"/>
      <c r="D51" s="26"/>
      <c r="E51" s="26"/>
      <c r="I51" s="26"/>
    </row>
    <row r="52" spans="3:9" ht="13">
      <c r="C52" s="26"/>
      <c r="D52" s="26"/>
      <c r="E52" s="26"/>
      <c r="I52" s="26"/>
    </row>
    <row r="53" spans="3:9" ht="13">
      <c r="C53" s="26"/>
      <c r="D53" s="26"/>
      <c r="E53" s="26"/>
      <c r="I53" s="26"/>
    </row>
    <row r="54" spans="3:9" ht="13">
      <c r="C54" s="26"/>
      <c r="D54" s="26"/>
      <c r="E54" s="26"/>
      <c r="I54" s="26"/>
    </row>
    <row r="55" spans="3:9" ht="13">
      <c r="C55" s="26"/>
      <c r="D55" s="26"/>
      <c r="E55" s="26"/>
      <c r="I55" s="26"/>
    </row>
    <row r="56" spans="3:9" ht="13">
      <c r="C56" s="26"/>
      <c r="D56" s="26"/>
      <c r="E56" s="26"/>
      <c r="I56" s="26"/>
    </row>
    <row r="57" spans="3:9" ht="13">
      <c r="C57" s="26"/>
      <c r="D57" s="26"/>
      <c r="E57" s="26"/>
      <c r="I57" s="26"/>
    </row>
    <row r="58" spans="3:9" ht="13">
      <c r="C58" s="26"/>
      <c r="D58" s="26"/>
      <c r="E58" s="26"/>
      <c r="I58" s="26"/>
    </row>
    <row r="59" spans="3:9" ht="13">
      <c r="C59" s="26"/>
      <c r="D59" s="26"/>
      <c r="E59" s="26"/>
      <c r="I59" s="26"/>
    </row>
    <row r="60" spans="3:9" ht="13">
      <c r="C60" s="26"/>
      <c r="D60" s="26"/>
      <c r="E60" s="26"/>
      <c r="I60" s="26"/>
    </row>
    <row r="61" spans="3:9" ht="13">
      <c r="C61" s="26"/>
      <c r="D61" s="26"/>
      <c r="E61" s="26"/>
      <c r="I61" s="26"/>
    </row>
    <row r="62" spans="3:9" ht="13">
      <c r="C62" s="26"/>
      <c r="D62" s="26"/>
      <c r="E62" s="26"/>
      <c r="I62" s="26"/>
    </row>
    <row r="63" spans="3:9" ht="13">
      <c r="C63" s="26"/>
      <c r="D63" s="26"/>
      <c r="E63" s="26"/>
      <c r="I63" s="26"/>
    </row>
    <row r="64" spans="3:9" ht="13">
      <c r="C64" s="26"/>
      <c r="D64" s="26"/>
      <c r="E64" s="26"/>
      <c r="I64" s="26"/>
    </row>
    <row r="65" spans="3:9" ht="13">
      <c r="C65" s="26"/>
      <c r="D65" s="26"/>
      <c r="E65" s="26"/>
      <c r="I65" s="26"/>
    </row>
    <row r="66" spans="3:9" ht="13">
      <c r="C66" s="26"/>
      <c r="D66" s="26"/>
      <c r="E66" s="26"/>
      <c r="I66" s="26"/>
    </row>
    <row r="67" spans="3:9" ht="13">
      <c r="C67" s="26"/>
      <c r="D67" s="26"/>
      <c r="E67" s="26"/>
      <c r="I67" s="26"/>
    </row>
    <row r="68" spans="3:9" ht="13">
      <c r="C68" s="26"/>
      <c r="D68" s="26"/>
      <c r="E68" s="26"/>
      <c r="I68" s="26"/>
    </row>
    <row r="69" spans="3:9" ht="13">
      <c r="C69" s="26"/>
      <c r="D69" s="26"/>
      <c r="E69" s="26"/>
      <c r="I69" s="26"/>
    </row>
    <row r="70" spans="3:9" ht="13">
      <c r="C70" s="26"/>
      <c r="D70" s="26"/>
      <c r="E70" s="26"/>
      <c r="I70" s="26"/>
    </row>
    <row r="71" spans="3:9" ht="13">
      <c r="C71" s="26"/>
      <c r="D71" s="26"/>
      <c r="E71" s="26"/>
      <c r="I71" s="26"/>
    </row>
    <row r="72" spans="3:9" ht="13">
      <c r="C72" s="26"/>
      <c r="D72" s="26"/>
      <c r="E72" s="26"/>
      <c r="I72" s="26"/>
    </row>
    <row r="73" spans="3:9" ht="13">
      <c r="C73" s="26"/>
      <c r="D73" s="26"/>
      <c r="E73" s="26"/>
      <c r="I73" s="26"/>
    </row>
    <row r="74" spans="3:9" ht="13">
      <c r="C74" s="26"/>
      <c r="D74" s="26"/>
      <c r="E74" s="26"/>
      <c r="I74" s="26"/>
    </row>
    <row r="75" spans="3:9" ht="13">
      <c r="C75" s="26"/>
      <c r="D75" s="26"/>
      <c r="E75" s="26"/>
      <c r="I75" s="26"/>
    </row>
    <row r="76" spans="3:9" ht="13">
      <c r="C76" s="26"/>
      <c r="D76" s="26"/>
      <c r="E76" s="26"/>
      <c r="I76" s="26"/>
    </row>
    <row r="77" spans="3:9" ht="13">
      <c r="C77" s="26"/>
      <c r="D77" s="26"/>
      <c r="E77" s="26"/>
      <c r="I77" s="26"/>
    </row>
    <row r="78" spans="3:9" ht="13">
      <c r="C78" s="26"/>
      <c r="D78" s="26"/>
      <c r="E78" s="26"/>
      <c r="I78" s="26"/>
    </row>
    <row r="79" spans="3:9" ht="13">
      <c r="C79" s="26"/>
      <c r="D79" s="26"/>
      <c r="E79" s="26"/>
      <c r="I79" s="26"/>
    </row>
    <row r="80" spans="3:9" ht="13">
      <c r="C80" s="26"/>
      <c r="D80" s="26"/>
      <c r="E80" s="26"/>
      <c r="I80" s="26"/>
    </row>
    <row r="81" spans="3:9" ht="13">
      <c r="C81" s="26"/>
      <c r="D81" s="26"/>
      <c r="E81" s="26"/>
      <c r="I81" s="26"/>
    </row>
    <row r="82" spans="3:9" ht="13">
      <c r="C82" s="26"/>
      <c r="D82" s="26"/>
      <c r="E82" s="26"/>
      <c r="I82" s="26"/>
    </row>
    <row r="83" spans="3:9" ht="13">
      <c r="C83" s="26"/>
      <c r="D83" s="26"/>
      <c r="E83" s="26"/>
      <c r="I83" s="26"/>
    </row>
    <row r="84" spans="3:9" ht="13">
      <c r="C84" s="26"/>
      <c r="D84" s="26"/>
      <c r="E84" s="26"/>
      <c r="I84" s="26"/>
    </row>
    <row r="85" spans="3:9" ht="13">
      <c r="C85" s="26"/>
      <c r="D85" s="26"/>
      <c r="E85" s="26"/>
      <c r="I85" s="26"/>
    </row>
    <row r="86" spans="3:9" ht="13">
      <c r="C86" s="26"/>
      <c r="D86" s="26"/>
      <c r="E86" s="26"/>
      <c r="I86" s="26"/>
    </row>
    <row r="87" spans="3:9" ht="13">
      <c r="C87" s="26"/>
      <c r="D87" s="26"/>
      <c r="E87" s="26"/>
      <c r="I87" s="26"/>
    </row>
    <row r="88" spans="3:9" ht="13">
      <c r="C88" s="26"/>
      <c r="D88" s="26"/>
      <c r="E88" s="26"/>
      <c r="I88" s="26"/>
    </row>
    <row r="89" spans="3:9" ht="13">
      <c r="C89" s="26"/>
      <c r="D89" s="26"/>
      <c r="E89" s="26"/>
      <c r="I89" s="26"/>
    </row>
    <row r="90" spans="3:9" ht="13">
      <c r="C90" s="26"/>
      <c r="D90" s="26"/>
      <c r="E90" s="26"/>
      <c r="I90" s="26"/>
    </row>
    <row r="91" spans="3:9" ht="13">
      <c r="C91" s="26"/>
      <c r="D91" s="26"/>
      <c r="E91" s="26"/>
      <c r="I91" s="26"/>
    </row>
    <row r="92" spans="3:9" ht="13">
      <c r="C92" s="26"/>
      <c r="D92" s="26"/>
      <c r="E92" s="26"/>
      <c r="I92" s="26"/>
    </row>
    <row r="93" spans="3:9" ht="13">
      <c r="C93" s="26"/>
      <c r="D93" s="26"/>
      <c r="E93" s="26"/>
      <c r="I93" s="26"/>
    </row>
    <row r="94" spans="3:9" ht="13">
      <c r="C94" s="26"/>
      <c r="D94" s="26"/>
      <c r="E94" s="26"/>
      <c r="I94" s="26"/>
    </row>
    <row r="95" spans="3:9" ht="13">
      <c r="C95" s="26"/>
      <c r="D95" s="26"/>
      <c r="E95" s="26"/>
      <c r="I95" s="26"/>
    </row>
    <row r="96" spans="3:9" ht="13">
      <c r="C96" s="26"/>
      <c r="D96" s="26"/>
      <c r="E96" s="26"/>
      <c r="I96" s="26"/>
    </row>
    <row r="97" spans="3:9" ht="13">
      <c r="C97" s="26"/>
      <c r="D97" s="26"/>
      <c r="E97" s="26"/>
      <c r="I97" s="26"/>
    </row>
    <row r="98" spans="3:9" ht="13">
      <c r="C98" s="26"/>
      <c r="D98" s="26"/>
      <c r="E98" s="26"/>
      <c r="I98" s="26"/>
    </row>
    <row r="99" spans="3:9" ht="13">
      <c r="C99" s="26"/>
      <c r="D99" s="26"/>
      <c r="E99" s="26"/>
      <c r="I99" s="26"/>
    </row>
    <row r="100" spans="3:9" ht="13">
      <c r="C100" s="26"/>
      <c r="D100" s="26"/>
      <c r="E100" s="26"/>
      <c r="I100" s="26"/>
    </row>
    <row r="101" spans="3:9" ht="13">
      <c r="C101" s="26"/>
      <c r="D101" s="26"/>
      <c r="E101" s="26"/>
      <c r="I101" s="26"/>
    </row>
    <row r="102" spans="3:9" ht="13">
      <c r="C102" s="26"/>
      <c r="D102" s="26"/>
      <c r="E102" s="26"/>
      <c r="I102" s="26"/>
    </row>
    <row r="103" spans="3:9" ht="13">
      <c r="C103" s="26"/>
      <c r="D103" s="26"/>
      <c r="E103" s="26"/>
      <c r="I103" s="26"/>
    </row>
    <row r="104" spans="3:9" ht="13">
      <c r="C104" s="26"/>
      <c r="D104" s="26"/>
      <c r="E104" s="26"/>
      <c r="I104" s="26"/>
    </row>
    <row r="105" spans="3:9" ht="13">
      <c r="C105" s="26"/>
      <c r="D105" s="26"/>
      <c r="E105" s="26"/>
      <c r="I105" s="26"/>
    </row>
    <row r="106" spans="3:9" ht="13">
      <c r="C106" s="26"/>
      <c r="D106" s="26"/>
      <c r="E106" s="26"/>
      <c r="I106" s="26"/>
    </row>
    <row r="107" spans="3:9" ht="13">
      <c r="C107" s="26"/>
      <c r="D107" s="26"/>
      <c r="E107" s="26"/>
      <c r="I107" s="26"/>
    </row>
    <row r="108" spans="3:9" ht="13">
      <c r="C108" s="26"/>
      <c r="D108" s="26"/>
      <c r="E108" s="26"/>
      <c r="I108" s="26"/>
    </row>
    <row r="109" spans="3:9" ht="13">
      <c r="C109" s="26"/>
      <c r="D109" s="26"/>
      <c r="E109" s="26"/>
      <c r="I109" s="26"/>
    </row>
    <row r="110" spans="3:9" ht="13">
      <c r="C110" s="26"/>
      <c r="D110" s="26"/>
      <c r="E110" s="26"/>
      <c r="I110" s="26"/>
    </row>
    <row r="111" spans="3:9" ht="13">
      <c r="C111" s="26"/>
      <c r="D111" s="26"/>
      <c r="E111" s="26"/>
      <c r="I111" s="26"/>
    </row>
    <row r="112" spans="3:9" ht="13">
      <c r="C112" s="26"/>
      <c r="D112" s="26"/>
      <c r="E112" s="26"/>
      <c r="I112" s="26"/>
    </row>
    <row r="113" spans="3:9" ht="13">
      <c r="C113" s="26"/>
      <c r="D113" s="26"/>
      <c r="E113" s="26"/>
      <c r="I113" s="26"/>
    </row>
    <row r="114" spans="3:9" ht="13">
      <c r="C114" s="26"/>
      <c r="D114" s="26"/>
      <c r="E114" s="26"/>
      <c r="I114" s="26"/>
    </row>
    <row r="115" spans="3:9" ht="13">
      <c r="C115" s="26"/>
      <c r="D115" s="26"/>
      <c r="E115" s="26"/>
      <c r="I115" s="26"/>
    </row>
    <row r="116" spans="3:9" ht="13">
      <c r="C116" s="26"/>
      <c r="D116" s="26"/>
      <c r="E116" s="26"/>
      <c r="I116" s="26"/>
    </row>
    <row r="117" spans="3:9" ht="13">
      <c r="C117" s="26"/>
      <c r="D117" s="26"/>
      <c r="E117" s="26"/>
      <c r="I117" s="26"/>
    </row>
    <row r="118" spans="3:9" ht="13">
      <c r="C118" s="26"/>
      <c r="D118" s="26"/>
      <c r="E118" s="26"/>
      <c r="I118" s="26"/>
    </row>
    <row r="119" spans="3:9" ht="13">
      <c r="C119" s="26"/>
      <c r="D119" s="26"/>
      <c r="E119" s="26"/>
      <c r="I119" s="26"/>
    </row>
    <row r="120" spans="3:9" ht="13">
      <c r="C120" s="26"/>
      <c r="D120" s="26"/>
      <c r="E120" s="26"/>
      <c r="I120" s="26"/>
    </row>
    <row r="121" spans="3:9" ht="13">
      <c r="C121" s="26"/>
      <c r="D121" s="26"/>
      <c r="E121" s="26"/>
      <c r="I121" s="26"/>
    </row>
    <row r="122" spans="3:9" ht="13">
      <c r="C122" s="26"/>
      <c r="D122" s="26"/>
      <c r="E122" s="26"/>
      <c r="I122" s="26"/>
    </row>
    <row r="123" spans="3:9" ht="13">
      <c r="C123" s="26"/>
      <c r="D123" s="26"/>
      <c r="E123" s="26"/>
      <c r="I123" s="26"/>
    </row>
    <row r="124" spans="3:9" ht="13">
      <c r="C124" s="26"/>
      <c r="D124" s="26"/>
      <c r="E124" s="26"/>
      <c r="I124" s="26"/>
    </row>
    <row r="125" spans="3:9" ht="13">
      <c r="C125" s="26"/>
      <c r="D125" s="26"/>
      <c r="E125" s="26"/>
      <c r="I125" s="26"/>
    </row>
    <row r="126" spans="3:9" ht="13">
      <c r="C126" s="26"/>
      <c r="D126" s="26"/>
      <c r="E126" s="26"/>
      <c r="I126" s="26"/>
    </row>
    <row r="127" spans="3:9" ht="13">
      <c r="C127" s="26"/>
      <c r="D127" s="26"/>
      <c r="E127" s="26"/>
      <c r="I127" s="26"/>
    </row>
    <row r="128" spans="3:9" ht="13">
      <c r="C128" s="26"/>
      <c r="D128" s="26"/>
      <c r="E128" s="26"/>
      <c r="I128" s="26"/>
    </row>
    <row r="129" spans="3:9" ht="13">
      <c r="C129" s="26"/>
      <c r="D129" s="26"/>
      <c r="E129" s="26"/>
      <c r="I129" s="26"/>
    </row>
    <row r="130" spans="3:9" ht="13">
      <c r="C130" s="26"/>
      <c r="D130" s="26"/>
      <c r="E130" s="26"/>
      <c r="I130" s="26"/>
    </row>
    <row r="131" spans="3:9" ht="13">
      <c r="C131" s="26"/>
      <c r="D131" s="26"/>
      <c r="E131" s="26"/>
      <c r="I131" s="26"/>
    </row>
    <row r="132" spans="3:9" ht="13">
      <c r="C132" s="26"/>
      <c r="D132" s="26"/>
      <c r="E132" s="26"/>
      <c r="I132" s="26"/>
    </row>
    <row r="133" spans="3:9" ht="13">
      <c r="C133" s="26"/>
      <c r="D133" s="26"/>
      <c r="E133" s="26"/>
      <c r="I133" s="26"/>
    </row>
    <row r="134" spans="3:9" ht="13">
      <c r="C134" s="26"/>
      <c r="D134" s="26"/>
      <c r="E134" s="26"/>
      <c r="I134" s="26"/>
    </row>
    <row r="135" spans="3:9" ht="13">
      <c r="C135" s="26"/>
      <c r="D135" s="26"/>
      <c r="E135" s="26"/>
      <c r="I135" s="26"/>
    </row>
    <row r="136" spans="3:9" ht="13">
      <c r="C136" s="26"/>
      <c r="D136" s="26"/>
      <c r="E136" s="26"/>
      <c r="I136" s="26"/>
    </row>
    <row r="137" spans="3:9" ht="13">
      <c r="C137" s="26"/>
      <c r="D137" s="26"/>
      <c r="E137" s="26"/>
      <c r="I137" s="26"/>
    </row>
    <row r="138" spans="3:9" ht="13">
      <c r="C138" s="26"/>
      <c r="D138" s="26"/>
      <c r="E138" s="26"/>
      <c r="I138" s="26"/>
    </row>
    <row r="139" spans="3:9" ht="13">
      <c r="C139" s="26"/>
      <c r="D139" s="26"/>
      <c r="E139" s="26"/>
      <c r="I139" s="26"/>
    </row>
    <row r="140" spans="3:9" ht="13">
      <c r="C140" s="26"/>
      <c r="D140" s="26"/>
      <c r="E140" s="26"/>
      <c r="I140" s="26"/>
    </row>
    <row r="141" spans="3:9" ht="13">
      <c r="C141" s="26"/>
      <c r="D141" s="26"/>
      <c r="E141" s="26"/>
      <c r="I141" s="26"/>
    </row>
    <row r="142" spans="3:9" ht="13">
      <c r="C142" s="26"/>
      <c r="D142" s="26"/>
      <c r="E142" s="26"/>
      <c r="I142" s="26"/>
    </row>
    <row r="143" spans="3:9" ht="13">
      <c r="C143" s="26"/>
      <c r="D143" s="26"/>
      <c r="E143" s="26"/>
      <c r="I143" s="26"/>
    </row>
    <row r="144" spans="3:9" ht="13">
      <c r="C144" s="26"/>
      <c r="D144" s="26"/>
      <c r="E144" s="26"/>
      <c r="I144" s="26"/>
    </row>
    <row r="145" spans="3:9" ht="13">
      <c r="C145" s="26"/>
      <c r="D145" s="26"/>
      <c r="E145" s="26"/>
      <c r="I145" s="26"/>
    </row>
    <row r="146" spans="3:9" ht="13">
      <c r="C146" s="26"/>
      <c r="D146" s="26"/>
      <c r="E146" s="26"/>
      <c r="I146" s="26"/>
    </row>
    <row r="147" spans="3:9" ht="13">
      <c r="C147" s="26"/>
      <c r="D147" s="26"/>
      <c r="E147" s="26"/>
      <c r="I147" s="26"/>
    </row>
    <row r="148" spans="3:9" ht="13">
      <c r="C148" s="26"/>
      <c r="D148" s="26"/>
      <c r="E148" s="26"/>
      <c r="I148" s="26"/>
    </row>
    <row r="149" spans="3:9" ht="13">
      <c r="C149" s="26"/>
      <c r="D149" s="26"/>
      <c r="E149" s="26"/>
      <c r="I149" s="26"/>
    </row>
    <row r="150" spans="3:9" ht="13">
      <c r="C150" s="26"/>
      <c r="D150" s="26"/>
      <c r="E150" s="26"/>
      <c r="I150" s="26"/>
    </row>
    <row r="151" spans="3:9" ht="13">
      <c r="C151" s="26"/>
      <c r="D151" s="26"/>
      <c r="E151" s="26"/>
      <c r="I151" s="26"/>
    </row>
    <row r="152" spans="3:9" ht="13">
      <c r="C152" s="26"/>
      <c r="D152" s="26"/>
      <c r="E152" s="26"/>
      <c r="I152" s="26"/>
    </row>
    <row r="153" spans="3:9" ht="13">
      <c r="C153" s="26"/>
      <c r="D153" s="26"/>
      <c r="E153" s="26"/>
      <c r="I153" s="26"/>
    </row>
    <row r="154" spans="3:9" ht="13">
      <c r="C154" s="26"/>
      <c r="D154" s="26"/>
      <c r="E154" s="26"/>
      <c r="I154" s="26"/>
    </row>
    <row r="155" spans="3:9" ht="13">
      <c r="C155" s="26"/>
      <c r="D155" s="26"/>
      <c r="E155" s="26"/>
      <c r="I155" s="26"/>
    </row>
    <row r="156" spans="3:9" ht="13">
      <c r="C156" s="26"/>
      <c r="D156" s="26"/>
      <c r="E156" s="26"/>
      <c r="I156" s="26"/>
    </row>
    <row r="157" spans="3:9" ht="13">
      <c r="C157" s="26"/>
      <c r="D157" s="26"/>
      <c r="E157" s="26"/>
      <c r="I157" s="26"/>
    </row>
    <row r="158" spans="3:9" ht="13">
      <c r="C158" s="26"/>
      <c r="D158" s="26"/>
      <c r="E158" s="26"/>
      <c r="I158" s="26"/>
    </row>
    <row r="159" spans="3:9" ht="13">
      <c r="C159" s="26"/>
      <c r="D159" s="26"/>
      <c r="E159" s="26"/>
      <c r="I159" s="26"/>
    </row>
    <row r="160" spans="3:9" ht="13">
      <c r="C160" s="26"/>
      <c r="D160" s="26"/>
      <c r="E160" s="26"/>
      <c r="I160" s="26"/>
    </row>
    <row r="161" spans="3:9" ht="13">
      <c r="C161" s="26"/>
      <c r="D161" s="26"/>
      <c r="E161" s="26"/>
      <c r="I161" s="26"/>
    </row>
    <row r="162" spans="3:9" ht="13">
      <c r="C162" s="26"/>
      <c r="D162" s="26"/>
      <c r="E162" s="26"/>
      <c r="I162" s="26"/>
    </row>
    <row r="163" spans="3:9" ht="13">
      <c r="C163" s="26"/>
      <c r="D163" s="26"/>
      <c r="E163" s="26"/>
      <c r="I163" s="26"/>
    </row>
    <row r="164" spans="3:9" ht="13">
      <c r="C164" s="26"/>
      <c r="D164" s="26"/>
      <c r="E164" s="26"/>
      <c r="I164" s="26"/>
    </row>
    <row r="165" spans="3:9" ht="13">
      <c r="C165" s="26"/>
      <c r="D165" s="26"/>
      <c r="E165" s="26"/>
      <c r="I165" s="26"/>
    </row>
    <row r="166" spans="3:9" ht="13">
      <c r="C166" s="26"/>
      <c r="D166" s="26"/>
      <c r="E166" s="26"/>
      <c r="I166" s="26"/>
    </row>
    <row r="167" spans="3:9" ht="13">
      <c r="C167" s="26"/>
      <c r="D167" s="26"/>
      <c r="E167" s="26"/>
      <c r="I167" s="26"/>
    </row>
    <row r="168" spans="3:9" ht="13">
      <c r="C168" s="26"/>
      <c r="D168" s="26"/>
      <c r="E168" s="26"/>
      <c r="I168" s="26"/>
    </row>
    <row r="169" spans="3:9" ht="13">
      <c r="C169" s="26"/>
      <c r="D169" s="26"/>
      <c r="E169" s="26"/>
      <c r="I169" s="26"/>
    </row>
    <row r="170" spans="3:9" ht="13">
      <c r="C170" s="26"/>
      <c r="D170" s="26"/>
      <c r="E170" s="26"/>
      <c r="I170" s="26"/>
    </row>
    <row r="171" spans="3:9" ht="13">
      <c r="C171" s="26"/>
      <c r="D171" s="26"/>
      <c r="E171" s="26"/>
      <c r="I171" s="26"/>
    </row>
    <row r="172" spans="3:9" ht="13">
      <c r="C172" s="26"/>
      <c r="D172" s="26"/>
      <c r="E172" s="26"/>
      <c r="I172" s="26"/>
    </row>
    <row r="173" spans="3:9" ht="13">
      <c r="C173" s="26"/>
      <c r="D173" s="26"/>
      <c r="E173" s="26"/>
      <c r="I173" s="26"/>
    </row>
    <row r="174" spans="3:9" ht="13">
      <c r="C174" s="26"/>
      <c r="D174" s="26"/>
      <c r="E174" s="26"/>
      <c r="I174" s="26"/>
    </row>
    <row r="175" spans="3:9" ht="13">
      <c r="C175" s="26"/>
      <c r="D175" s="26"/>
      <c r="E175" s="26"/>
      <c r="I175" s="26"/>
    </row>
    <row r="176" spans="3:9" ht="13">
      <c r="C176" s="26"/>
      <c r="D176" s="26"/>
      <c r="E176" s="26"/>
      <c r="I176" s="26"/>
    </row>
    <row r="177" spans="3:9" ht="13">
      <c r="C177" s="26"/>
      <c r="D177" s="26"/>
      <c r="E177" s="26"/>
      <c r="I177" s="26"/>
    </row>
    <row r="178" spans="3:9" ht="13">
      <c r="C178" s="26"/>
      <c r="D178" s="26"/>
      <c r="E178" s="26"/>
      <c r="I178" s="26"/>
    </row>
    <row r="179" spans="3:9" ht="13">
      <c r="C179" s="26"/>
      <c r="D179" s="26"/>
      <c r="E179" s="26"/>
      <c r="I179" s="26"/>
    </row>
    <row r="180" spans="3:9" ht="13">
      <c r="C180" s="26"/>
      <c r="D180" s="26"/>
      <c r="E180" s="26"/>
      <c r="I180" s="26"/>
    </row>
    <row r="181" spans="3:9" ht="13">
      <c r="C181" s="26"/>
      <c r="D181" s="26"/>
      <c r="E181" s="26"/>
      <c r="I181" s="26"/>
    </row>
    <row r="182" spans="3:9" ht="13">
      <c r="C182" s="26"/>
      <c r="D182" s="26"/>
      <c r="E182" s="26"/>
      <c r="I182" s="26"/>
    </row>
    <row r="183" spans="3:9" ht="13">
      <c r="C183" s="26"/>
      <c r="D183" s="26"/>
      <c r="E183" s="26"/>
      <c r="I183" s="26"/>
    </row>
    <row r="184" spans="3:9" ht="13">
      <c r="C184" s="26"/>
      <c r="D184" s="26"/>
      <c r="E184" s="26"/>
      <c r="I184" s="26"/>
    </row>
    <row r="185" spans="3:9" ht="13">
      <c r="C185" s="26"/>
      <c r="D185" s="26"/>
      <c r="E185" s="26"/>
      <c r="I185" s="26"/>
    </row>
    <row r="186" spans="3:9" ht="13">
      <c r="C186" s="26"/>
      <c r="D186" s="26"/>
      <c r="E186" s="26"/>
      <c r="I186" s="26"/>
    </row>
    <row r="187" spans="3:9" ht="13">
      <c r="C187" s="26"/>
      <c r="D187" s="26"/>
      <c r="E187" s="26"/>
      <c r="I187" s="26"/>
    </row>
    <row r="188" spans="3:9" ht="13">
      <c r="C188" s="26"/>
      <c r="D188" s="26"/>
      <c r="E188" s="26"/>
      <c r="I188" s="26"/>
    </row>
    <row r="189" spans="3:9" ht="13">
      <c r="C189" s="26"/>
      <c r="D189" s="26"/>
      <c r="E189" s="26"/>
      <c r="I189" s="26"/>
    </row>
    <row r="190" spans="3:9" ht="13">
      <c r="C190" s="26"/>
      <c r="D190" s="26"/>
      <c r="E190" s="26"/>
      <c r="I190" s="26"/>
    </row>
    <row r="191" spans="3:9" ht="13">
      <c r="C191" s="26"/>
      <c r="D191" s="26"/>
      <c r="E191" s="26"/>
      <c r="I191" s="26"/>
    </row>
    <row r="192" spans="3:9" ht="13">
      <c r="C192" s="26"/>
      <c r="D192" s="26"/>
      <c r="E192" s="26"/>
      <c r="I192" s="26"/>
    </row>
    <row r="193" spans="3:9" ht="13">
      <c r="C193" s="26"/>
      <c r="D193" s="26"/>
      <c r="E193" s="26"/>
      <c r="I193" s="26"/>
    </row>
    <row r="194" spans="3:9" ht="13">
      <c r="C194" s="26"/>
      <c r="D194" s="26"/>
      <c r="E194" s="26"/>
      <c r="I194" s="26"/>
    </row>
    <row r="195" spans="3:9" ht="13">
      <c r="C195" s="26"/>
      <c r="D195" s="26"/>
      <c r="E195" s="26"/>
      <c r="I195" s="26"/>
    </row>
    <row r="196" spans="3:9" ht="13">
      <c r="C196" s="26"/>
      <c r="D196" s="26"/>
      <c r="E196" s="26"/>
      <c r="I196" s="26"/>
    </row>
    <row r="197" spans="3:9" ht="13">
      <c r="C197" s="26"/>
      <c r="D197" s="26"/>
      <c r="E197" s="26"/>
      <c r="I197" s="26"/>
    </row>
    <row r="198" spans="3:9" ht="13">
      <c r="C198" s="26"/>
      <c r="D198" s="26"/>
      <c r="E198" s="26"/>
      <c r="I198" s="26"/>
    </row>
    <row r="199" spans="3:9" ht="13">
      <c r="C199" s="26"/>
      <c r="D199" s="26"/>
      <c r="E199" s="26"/>
      <c r="I199" s="26"/>
    </row>
    <row r="200" spans="3:9" ht="13">
      <c r="C200" s="26"/>
      <c r="D200" s="26"/>
      <c r="E200" s="26"/>
      <c r="I200" s="26"/>
    </row>
    <row r="201" spans="3:9" ht="13">
      <c r="C201" s="26"/>
      <c r="D201" s="26"/>
      <c r="E201" s="26"/>
      <c r="I201" s="26"/>
    </row>
    <row r="202" spans="3:9" ht="13">
      <c r="C202" s="26"/>
      <c r="D202" s="26"/>
      <c r="E202" s="26"/>
      <c r="I202" s="26"/>
    </row>
    <row r="203" spans="3:9" ht="13">
      <c r="C203" s="26"/>
      <c r="D203" s="26"/>
      <c r="E203" s="26"/>
      <c r="I203" s="26"/>
    </row>
    <row r="204" spans="3:9" ht="13">
      <c r="C204" s="26"/>
      <c r="D204" s="26"/>
      <c r="E204" s="26"/>
      <c r="I204" s="26"/>
    </row>
    <row r="205" spans="3:9" ht="13">
      <c r="C205" s="26"/>
      <c r="D205" s="26"/>
      <c r="E205" s="26"/>
      <c r="I205" s="26"/>
    </row>
    <row r="206" spans="3:9" ht="13">
      <c r="C206" s="26"/>
      <c r="D206" s="26"/>
      <c r="E206" s="26"/>
      <c r="I206" s="26"/>
    </row>
    <row r="207" spans="3:9" ht="13">
      <c r="C207" s="26"/>
      <c r="D207" s="26"/>
      <c r="E207" s="26"/>
      <c r="I207" s="26"/>
    </row>
    <row r="208" spans="3:9" ht="13">
      <c r="C208" s="26"/>
      <c r="D208" s="26"/>
      <c r="E208" s="26"/>
      <c r="I208" s="26"/>
    </row>
    <row r="209" spans="3:9" ht="13">
      <c r="C209" s="26"/>
      <c r="D209" s="26"/>
      <c r="E209" s="26"/>
      <c r="I209" s="26"/>
    </row>
    <row r="210" spans="3:9" ht="13">
      <c r="C210" s="26"/>
      <c r="D210" s="26"/>
      <c r="E210" s="26"/>
      <c r="I210" s="26"/>
    </row>
    <row r="211" spans="3:9" ht="13">
      <c r="C211" s="26"/>
      <c r="D211" s="26"/>
      <c r="E211" s="26"/>
      <c r="I211" s="26"/>
    </row>
    <row r="212" spans="3:9" ht="13">
      <c r="C212" s="26"/>
      <c r="D212" s="26"/>
      <c r="E212" s="26"/>
      <c r="I212" s="26"/>
    </row>
    <row r="213" spans="3:9" ht="13">
      <c r="C213" s="26"/>
      <c r="D213" s="26"/>
      <c r="E213" s="26"/>
      <c r="I213" s="26"/>
    </row>
    <row r="214" spans="3:9" ht="13">
      <c r="C214" s="26"/>
      <c r="D214" s="26"/>
      <c r="E214" s="26"/>
      <c r="I214" s="26"/>
    </row>
    <row r="215" spans="3:9" ht="13">
      <c r="C215" s="26"/>
      <c r="D215" s="26"/>
      <c r="E215" s="26"/>
      <c r="I215" s="26"/>
    </row>
    <row r="216" spans="3:9" ht="13">
      <c r="C216" s="26"/>
      <c r="D216" s="26"/>
      <c r="E216" s="26"/>
      <c r="I216" s="26"/>
    </row>
    <row r="217" spans="3:9" ht="13">
      <c r="C217" s="26"/>
      <c r="D217" s="26"/>
      <c r="E217" s="26"/>
      <c r="I217" s="26"/>
    </row>
    <row r="218" spans="3:9" ht="13">
      <c r="C218" s="26"/>
      <c r="D218" s="26"/>
      <c r="E218" s="26"/>
      <c r="I218" s="26"/>
    </row>
    <row r="219" spans="3:9" ht="13">
      <c r="C219" s="26"/>
      <c r="D219" s="26"/>
      <c r="E219" s="26"/>
      <c r="I219" s="26"/>
    </row>
    <row r="220" spans="3:9" ht="13">
      <c r="C220" s="26"/>
      <c r="D220" s="26"/>
      <c r="E220" s="26"/>
      <c r="I220" s="26"/>
    </row>
    <row r="221" spans="3:9" ht="13">
      <c r="C221" s="26"/>
      <c r="D221" s="26"/>
      <c r="E221" s="26"/>
      <c r="I221" s="26"/>
    </row>
    <row r="222" spans="3:9" ht="13">
      <c r="C222" s="26"/>
      <c r="D222" s="26"/>
      <c r="E222" s="26"/>
      <c r="I222" s="26"/>
    </row>
    <row r="223" spans="3:9" ht="13">
      <c r="C223" s="26"/>
      <c r="D223" s="26"/>
      <c r="E223" s="26"/>
      <c r="I223" s="26"/>
    </row>
    <row r="224" spans="3:9" ht="13">
      <c r="C224" s="26"/>
      <c r="D224" s="26"/>
      <c r="E224" s="26"/>
      <c r="I224" s="26"/>
    </row>
    <row r="225" spans="3:9" ht="13">
      <c r="C225" s="26"/>
      <c r="D225" s="26"/>
      <c r="E225" s="26"/>
      <c r="I225" s="26"/>
    </row>
    <row r="226" spans="3:9" ht="13">
      <c r="C226" s="26"/>
      <c r="D226" s="26"/>
      <c r="E226" s="26"/>
      <c r="I226" s="26"/>
    </row>
    <row r="227" spans="3:9" ht="13">
      <c r="C227" s="26"/>
      <c r="D227" s="26"/>
      <c r="E227" s="26"/>
      <c r="I227" s="26"/>
    </row>
    <row r="228" spans="3:9" ht="13">
      <c r="C228" s="26"/>
      <c r="D228" s="26"/>
      <c r="E228" s="26"/>
      <c r="I228" s="26"/>
    </row>
    <row r="229" spans="3:9" ht="13">
      <c r="C229" s="26"/>
      <c r="D229" s="26"/>
      <c r="E229" s="26"/>
      <c r="I229" s="26"/>
    </row>
    <row r="230" spans="3:9" ht="13">
      <c r="C230" s="26"/>
      <c r="D230" s="26"/>
      <c r="E230" s="26"/>
      <c r="I230" s="26"/>
    </row>
    <row r="231" spans="3:9" ht="13">
      <c r="C231" s="26"/>
      <c r="D231" s="26"/>
      <c r="E231" s="26"/>
      <c r="I231" s="26"/>
    </row>
    <row r="232" spans="3:9" ht="13">
      <c r="C232" s="26"/>
      <c r="D232" s="26"/>
      <c r="E232" s="26"/>
      <c r="I232" s="26"/>
    </row>
    <row r="233" spans="3:9" ht="13">
      <c r="C233" s="26"/>
      <c r="D233" s="26"/>
      <c r="E233" s="26"/>
      <c r="I233" s="26"/>
    </row>
    <row r="234" spans="3:9" ht="13">
      <c r="C234" s="26"/>
      <c r="D234" s="26"/>
      <c r="E234" s="26"/>
      <c r="I234" s="26"/>
    </row>
    <row r="235" spans="3:9" ht="13">
      <c r="C235" s="26"/>
      <c r="D235" s="26"/>
      <c r="E235" s="26"/>
      <c r="I235" s="26"/>
    </row>
    <row r="236" spans="3:9" ht="13">
      <c r="C236" s="26"/>
      <c r="D236" s="26"/>
      <c r="E236" s="26"/>
      <c r="I236" s="26"/>
    </row>
    <row r="237" spans="3:9" ht="13">
      <c r="C237" s="26"/>
      <c r="D237" s="26"/>
      <c r="E237" s="26"/>
      <c r="I237" s="26"/>
    </row>
    <row r="238" spans="3:9" ht="13">
      <c r="C238" s="26"/>
      <c r="D238" s="26"/>
      <c r="E238" s="26"/>
      <c r="I238" s="26"/>
    </row>
    <row r="239" spans="3:9" ht="13">
      <c r="C239" s="26"/>
      <c r="D239" s="26"/>
      <c r="E239" s="26"/>
      <c r="I239" s="26"/>
    </row>
    <row r="240" spans="3:9" ht="13">
      <c r="C240" s="26"/>
      <c r="D240" s="26"/>
      <c r="E240" s="26"/>
      <c r="I240" s="26"/>
    </row>
    <row r="241" spans="3:9" ht="13">
      <c r="C241" s="26"/>
      <c r="D241" s="26"/>
      <c r="E241" s="26"/>
      <c r="I241" s="26"/>
    </row>
    <row r="242" spans="3:9" ht="13">
      <c r="C242" s="26"/>
      <c r="D242" s="26"/>
      <c r="E242" s="26"/>
      <c r="I242" s="26"/>
    </row>
    <row r="243" spans="3:9" ht="13">
      <c r="C243" s="26"/>
      <c r="D243" s="26"/>
      <c r="E243" s="26"/>
      <c r="I243" s="26"/>
    </row>
    <row r="244" spans="3:9" ht="13">
      <c r="C244" s="26"/>
      <c r="D244" s="26"/>
      <c r="E244" s="26"/>
      <c r="I244" s="26"/>
    </row>
    <row r="245" spans="3:9" ht="13">
      <c r="C245" s="26"/>
      <c r="D245" s="26"/>
      <c r="E245" s="26"/>
      <c r="I245" s="26"/>
    </row>
    <row r="246" spans="3:9" ht="13">
      <c r="C246" s="26"/>
      <c r="D246" s="26"/>
      <c r="E246" s="26"/>
      <c r="I246" s="26"/>
    </row>
    <row r="247" spans="3:9" ht="13">
      <c r="C247" s="26"/>
      <c r="D247" s="26"/>
      <c r="E247" s="26"/>
      <c r="I247" s="26"/>
    </row>
    <row r="248" spans="3:9" ht="13">
      <c r="C248" s="26"/>
      <c r="D248" s="26"/>
      <c r="E248" s="26"/>
      <c r="I248" s="26"/>
    </row>
    <row r="249" spans="3:9" ht="13">
      <c r="C249" s="26"/>
      <c r="D249" s="26"/>
      <c r="E249" s="26"/>
      <c r="I249" s="26"/>
    </row>
    <row r="250" spans="3:9" ht="13">
      <c r="C250" s="26"/>
      <c r="D250" s="26"/>
      <c r="E250" s="26"/>
      <c r="I250" s="26"/>
    </row>
    <row r="251" spans="3:9" ht="13">
      <c r="C251" s="26"/>
      <c r="D251" s="26"/>
      <c r="E251" s="26"/>
      <c r="I251" s="26"/>
    </row>
    <row r="252" spans="3:9" ht="13">
      <c r="C252" s="26"/>
      <c r="D252" s="26"/>
      <c r="E252" s="26"/>
      <c r="I252" s="26"/>
    </row>
    <row r="253" spans="3:9" ht="13">
      <c r="C253" s="26"/>
      <c r="D253" s="26"/>
      <c r="E253" s="26"/>
      <c r="I253" s="26"/>
    </row>
    <row r="254" spans="3:9" ht="13">
      <c r="C254" s="26"/>
      <c r="D254" s="26"/>
      <c r="E254" s="26"/>
      <c r="I254" s="26"/>
    </row>
    <row r="255" spans="3:9" ht="13">
      <c r="C255" s="26"/>
      <c r="D255" s="26"/>
      <c r="E255" s="26"/>
      <c r="I255" s="26"/>
    </row>
    <row r="256" spans="3:9" ht="13">
      <c r="C256" s="26"/>
      <c r="D256" s="26"/>
      <c r="E256" s="26"/>
      <c r="I256" s="26"/>
    </row>
    <row r="257" spans="3:9" ht="13">
      <c r="C257" s="26"/>
      <c r="D257" s="26"/>
      <c r="E257" s="26"/>
      <c r="I257" s="26"/>
    </row>
    <row r="258" spans="3:9" ht="13">
      <c r="C258" s="26"/>
      <c r="D258" s="26"/>
      <c r="E258" s="26"/>
      <c r="I258" s="26"/>
    </row>
    <row r="259" spans="3:9" ht="13">
      <c r="C259" s="26"/>
      <c r="D259" s="26"/>
      <c r="E259" s="26"/>
      <c r="I259" s="26"/>
    </row>
    <row r="260" spans="3:9" ht="13">
      <c r="C260" s="26"/>
      <c r="D260" s="26"/>
      <c r="E260" s="26"/>
      <c r="I260" s="26"/>
    </row>
    <row r="261" spans="3:9" ht="13">
      <c r="C261" s="26"/>
      <c r="D261" s="26"/>
      <c r="E261" s="26"/>
      <c r="I261" s="26"/>
    </row>
    <row r="262" spans="3:9" ht="13">
      <c r="C262" s="26"/>
      <c r="D262" s="26"/>
      <c r="E262" s="26"/>
      <c r="I262" s="26"/>
    </row>
    <row r="263" spans="3:9" ht="13">
      <c r="C263" s="26"/>
      <c r="D263" s="26"/>
      <c r="E263" s="26"/>
      <c r="I263" s="26"/>
    </row>
    <row r="264" spans="3:9" ht="13">
      <c r="C264" s="26"/>
      <c r="D264" s="26"/>
      <c r="E264" s="26"/>
      <c r="I264" s="26"/>
    </row>
    <row r="265" spans="3:9" ht="13">
      <c r="C265" s="26"/>
      <c r="D265" s="26"/>
      <c r="E265" s="26"/>
      <c r="I265" s="26"/>
    </row>
    <row r="266" spans="3:9" ht="13">
      <c r="C266" s="26"/>
      <c r="D266" s="26"/>
      <c r="E266" s="26"/>
      <c r="I266" s="26"/>
    </row>
    <row r="267" spans="3:9" ht="13">
      <c r="C267" s="26"/>
      <c r="D267" s="26"/>
      <c r="E267" s="26"/>
      <c r="I267" s="26"/>
    </row>
    <row r="268" spans="3:9" ht="13">
      <c r="C268" s="26"/>
      <c r="D268" s="26"/>
      <c r="E268" s="26"/>
      <c r="I268" s="26"/>
    </row>
    <row r="269" spans="3:9" ht="13">
      <c r="C269" s="26"/>
      <c r="D269" s="26"/>
      <c r="E269" s="26"/>
      <c r="I269" s="26"/>
    </row>
    <row r="270" spans="3:9" ht="13">
      <c r="C270" s="26"/>
      <c r="D270" s="26"/>
      <c r="E270" s="26"/>
      <c r="I270" s="26"/>
    </row>
    <row r="271" spans="3:9" ht="13">
      <c r="C271" s="26"/>
      <c r="D271" s="26"/>
      <c r="E271" s="26"/>
      <c r="I271" s="26"/>
    </row>
    <row r="272" spans="3:9" ht="13">
      <c r="C272" s="26"/>
      <c r="D272" s="26"/>
      <c r="E272" s="26"/>
      <c r="I272" s="26"/>
    </row>
    <row r="273" spans="3:9" ht="13">
      <c r="C273" s="26"/>
      <c r="D273" s="26"/>
      <c r="E273" s="26"/>
      <c r="I273" s="26"/>
    </row>
    <row r="274" spans="3:9" ht="13">
      <c r="C274" s="26"/>
      <c r="D274" s="26"/>
      <c r="E274" s="26"/>
      <c r="I274" s="26"/>
    </row>
    <row r="275" spans="3:9" ht="13">
      <c r="C275" s="26"/>
      <c r="D275" s="26"/>
      <c r="E275" s="26"/>
      <c r="I275" s="26"/>
    </row>
    <row r="276" spans="3:9" ht="13">
      <c r="C276" s="26"/>
      <c r="D276" s="26"/>
      <c r="E276" s="26"/>
      <c r="I276" s="26"/>
    </row>
    <row r="277" spans="3:9" ht="13">
      <c r="C277" s="26"/>
      <c r="D277" s="26"/>
      <c r="E277" s="26"/>
      <c r="I277" s="26"/>
    </row>
    <row r="278" spans="3:9" ht="13">
      <c r="C278" s="26"/>
      <c r="D278" s="26"/>
      <c r="E278" s="26"/>
      <c r="I278" s="26"/>
    </row>
    <row r="279" spans="3:9" ht="13">
      <c r="C279" s="26"/>
      <c r="D279" s="26"/>
      <c r="E279" s="26"/>
      <c r="I279" s="26"/>
    </row>
    <row r="280" spans="3:9" ht="13">
      <c r="C280" s="26"/>
      <c r="D280" s="26"/>
      <c r="E280" s="26"/>
      <c r="I280" s="26"/>
    </row>
    <row r="281" spans="3:9" ht="13">
      <c r="C281" s="26"/>
      <c r="D281" s="26"/>
      <c r="E281" s="26"/>
      <c r="I281" s="26"/>
    </row>
    <row r="282" spans="3:9" ht="13">
      <c r="C282" s="26"/>
      <c r="D282" s="26"/>
      <c r="E282" s="26"/>
      <c r="I282" s="26"/>
    </row>
    <row r="283" spans="3:9" ht="13">
      <c r="C283" s="26"/>
      <c r="D283" s="26"/>
      <c r="E283" s="26"/>
      <c r="I283" s="26"/>
    </row>
    <row r="284" spans="3:9" ht="13">
      <c r="C284" s="26"/>
      <c r="D284" s="26"/>
      <c r="E284" s="26"/>
      <c r="I284" s="26"/>
    </row>
    <row r="285" spans="3:9" ht="13">
      <c r="C285" s="26"/>
      <c r="D285" s="26"/>
      <c r="E285" s="26"/>
      <c r="I285" s="26"/>
    </row>
    <row r="286" spans="3:9" ht="13">
      <c r="C286" s="26"/>
      <c r="D286" s="26"/>
      <c r="E286" s="26"/>
      <c r="I286" s="26"/>
    </row>
    <row r="287" spans="3:9" ht="13">
      <c r="C287" s="26"/>
      <c r="D287" s="26"/>
      <c r="E287" s="26"/>
      <c r="I287" s="26"/>
    </row>
    <row r="288" spans="3:9" ht="13">
      <c r="C288" s="26"/>
      <c r="D288" s="26"/>
      <c r="E288" s="26"/>
      <c r="I288" s="26"/>
    </row>
    <row r="289" spans="3:9" ht="13">
      <c r="C289" s="26"/>
      <c r="D289" s="26"/>
      <c r="E289" s="26"/>
      <c r="I289" s="26"/>
    </row>
    <row r="290" spans="3:9" ht="13">
      <c r="C290" s="26"/>
      <c r="D290" s="26"/>
      <c r="E290" s="26"/>
      <c r="I290" s="26"/>
    </row>
    <row r="291" spans="3:9" ht="13">
      <c r="C291" s="26"/>
      <c r="D291" s="26"/>
      <c r="E291" s="26"/>
      <c r="I291" s="26"/>
    </row>
    <row r="292" spans="3:9" ht="13">
      <c r="C292" s="26"/>
      <c r="D292" s="26"/>
      <c r="E292" s="26"/>
      <c r="I292" s="26"/>
    </row>
    <row r="293" spans="3:9" ht="13">
      <c r="C293" s="26"/>
      <c r="D293" s="26"/>
      <c r="E293" s="26"/>
      <c r="I293" s="26"/>
    </row>
    <row r="294" spans="3:9" ht="13">
      <c r="C294" s="26"/>
      <c r="D294" s="26"/>
      <c r="E294" s="26"/>
      <c r="I294" s="26"/>
    </row>
    <row r="295" spans="3:9" ht="13">
      <c r="C295" s="26"/>
      <c r="D295" s="26"/>
      <c r="E295" s="26"/>
      <c r="I295" s="26"/>
    </row>
    <row r="296" spans="3:9" ht="13">
      <c r="C296" s="26"/>
      <c r="D296" s="26"/>
      <c r="E296" s="26"/>
      <c r="I296" s="26"/>
    </row>
    <row r="297" spans="3:9" ht="13">
      <c r="C297" s="26"/>
      <c r="D297" s="26"/>
      <c r="E297" s="26"/>
      <c r="I297" s="26"/>
    </row>
    <row r="298" spans="3:9" ht="13">
      <c r="C298" s="26"/>
      <c r="D298" s="26"/>
      <c r="E298" s="26"/>
      <c r="I298" s="26"/>
    </row>
    <row r="299" spans="3:9" ht="13">
      <c r="C299" s="26"/>
      <c r="D299" s="26"/>
      <c r="E299" s="26"/>
      <c r="I299" s="26"/>
    </row>
    <row r="300" spans="3:9" ht="13">
      <c r="C300" s="26"/>
      <c r="D300" s="26"/>
      <c r="E300" s="26"/>
      <c r="I300" s="26"/>
    </row>
    <row r="301" spans="3:9" ht="13">
      <c r="C301" s="26"/>
      <c r="D301" s="26"/>
      <c r="E301" s="26"/>
      <c r="I301" s="26"/>
    </row>
    <row r="302" spans="3:9" ht="13">
      <c r="C302" s="26"/>
      <c r="D302" s="26"/>
      <c r="E302" s="26"/>
      <c r="I302" s="26"/>
    </row>
    <row r="303" spans="3:9" ht="13">
      <c r="C303" s="26"/>
      <c r="D303" s="26"/>
      <c r="E303" s="26"/>
      <c r="I303" s="26"/>
    </row>
    <row r="304" spans="3:9" ht="13">
      <c r="C304" s="26"/>
      <c r="D304" s="26"/>
      <c r="E304" s="26"/>
      <c r="I304" s="26"/>
    </row>
    <row r="305" spans="3:9" ht="13">
      <c r="C305" s="26"/>
      <c r="D305" s="26"/>
      <c r="E305" s="26"/>
      <c r="I305" s="26"/>
    </row>
    <row r="306" spans="3:9" ht="13">
      <c r="C306" s="26"/>
      <c r="D306" s="26"/>
      <c r="E306" s="26"/>
      <c r="I306" s="26"/>
    </row>
    <row r="307" spans="3:9" ht="13">
      <c r="C307" s="26"/>
      <c r="D307" s="26"/>
      <c r="E307" s="26"/>
      <c r="I307" s="26"/>
    </row>
    <row r="308" spans="3:9" ht="13">
      <c r="C308" s="26"/>
      <c r="D308" s="26"/>
      <c r="E308" s="26"/>
      <c r="I308" s="26"/>
    </row>
    <row r="309" spans="3:9" ht="13">
      <c r="C309" s="26"/>
      <c r="D309" s="26"/>
      <c r="E309" s="26"/>
      <c r="I309" s="26"/>
    </row>
    <row r="310" spans="3:9" ht="13">
      <c r="C310" s="26"/>
      <c r="D310" s="26"/>
      <c r="E310" s="26"/>
      <c r="I310" s="26"/>
    </row>
    <row r="311" spans="3:9" ht="13">
      <c r="C311" s="26"/>
      <c r="D311" s="26"/>
      <c r="E311" s="26"/>
      <c r="I311" s="26"/>
    </row>
    <row r="312" spans="3:9" ht="13">
      <c r="C312" s="26"/>
      <c r="D312" s="26"/>
      <c r="E312" s="26"/>
      <c r="I312" s="26"/>
    </row>
    <row r="313" spans="3:9" ht="13">
      <c r="C313" s="26"/>
      <c r="D313" s="26"/>
      <c r="E313" s="26"/>
      <c r="I313" s="26"/>
    </row>
    <row r="314" spans="3:9" ht="13">
      <c r="C314" s="26"/>
      <c r="D314" s="26"/>
      <c r="E314" s="26"/>
      <c r="I314" s="26"/>
    </row>
    <row r="315" spans="3:9" ht="13">
      <c r="C315" s="26"/>
      <c r="D315" s="26"/>
      <c r="E315" s="26"/>
      <c r="I315" s="26"/>
    </row>
    <row r="316" spans="3:9" ht="13">
      <c r="C316" s="26"/>
      <c r="D316" s="26"/>
      <c r="E316" s="26"/>
      <c r="I316" s="26"/>
    </row>
    <row r="317" spans="3:9" ht="13">
      <c r="C317" s="26"/>
      <c r="D317" s="26"/>
      <c r="E317" s="26"/>
      <c r="I317" s="26"/>
    </row>
    <row r="318" spans="3:9" ht="13">
      <c r="C318" s="26"/>
      <c r="D318" s="26"/>
      <c r="E318" s="26"/>
      <c r="I318" s="26"/>
    </row>
    <row r="319" spans="3:9" ht="13">
      <c r="C319" s="26"/>
      <c r="D319" s="26"/>
      <c r="E319" s="26"/>
      <c r="I319" s="26"/>
    </row>
    <row r="320" spans="3:9" ht="13">
      <c r="C320" s="26"/>
      <c r="D320" s="26"/>
      <c r="E320" s="26"/>
      <c r="I320" s="26"/>
    </row>
    <row r="321" spans="3:9" ht="13">
      <c r="C321" s="26"/>
      <c r="D321" s="26"/>
      <c r="E321" s="26"/>
      <c r="I321" s="26"/>
    </row>
    <row r="322" spans="3:9" ht="13">
      <c r="C322" s="26"/>
      <c r="D322" s="26"/>
      <c r="E322" s="26"/>
      <c r="I322" s="26"/>
    </row>
    <row r="323" spans="3:9" ht="13">
      <c r="C323" s="26"/>
      <c r="D323" s="26"/>
      <c r="E323" s="26"/>
      <c r="I323" s="26"/>
    </row>
    <row r="324" spans="3:9" ht="13">
      <c r="C324" s="26"/>
      <c r="D324" s="26"/>
      <c r="E324" s="26"/>
      <c r="I324" s="26"/>
    </row>
    <row r="325" spans="3:9" ht="13">
      <c r="C325" s="26"/>
      <c r="D325" s="26"/>
      <c r="E325" s="26"/>
      <c r="I325" s="26"/>
    </row>
    <row r="326" spans="3:9" ht="13">
      <c r="C326" s="26"/>
      <c r="D326" s="26"/>
      <c r="E326" s="26"/>
      <c r="I326" s="26"/>
    </row>
    <row r="327" spans="3:9" ht="13">
      <c r="C327" s="26"/>
      <c r="D327" s="26"/>
      <c r="E327" s="26"/>
      <c r="I327" s="26"/>
    </row>
    <row r="328" spans="3:9" ht="13">
      <c r="C328" s="26"/>
      <c r="D328" s="26"/>
      <c r="E328" s="26"/>
      <c r="I328" s="26"/>
    </row>
    <row r="329" spans="3:9" ht="13">
      <c r="C329" s="26"/>
      <c r="D329" s="26"/>
      <c r="E329" s="26"/>
      <c r="I329" s="26"/>
    </row>
    <row r="330" spans="3:9" ht="13">
      <c r="C330" s="26"/>
      <c r="D330" s="26"/>
      <c r="E330" s="26"/>
      <c r="I330" s="26"/>
    </row>
    <row r="331" spans="3:9" ht="13">
      <c r="C331" s="26"/>
      <c r="D331" s="26"/>
      <c r="E331" s="26"/>
      <c r="I331" s="26"/>
    </row>
    <row r="332" spans="3:9" ht="13">
      <c r="C332" s="26"/>
      <c r="D332" s="26"/>
      <c r="E332" s="26"/>
      <c r="I332" s="26"/>
    </row>
    <row r="333" spans="3:9" ht="13">
      <c r="C333" s="26"/>
      <c r="D333" s="26"/>
      <c r="E333" s="26"/>
      <c r="I333" s="26"/>
    </row>
    <row r="334" spans="3:9" ht="13">
      <c r="C334" s="26"/>
      <c r="D334" s="26"/>
      <c r="E334" s="26"/>
      <c r="I334" s="26"/>
    </row>
    <row r="335" spans="3:9" ht="13">
      <c r="C335" s="26"/>
      <c r="D335" s="26"/>
      <c r="E335" s="26"/>
      <c r="I335" s="26"/>
    </row>
    <row r="336" spans="3:9" ht="13">
      <c r="C336" s="26"/>
      <c r="D336" s="26"/>
      <c r="E336" s="26"/>
      <c r="I336" s="26"/>
    </row>
    <row r="337" spans="3:9" ht="13">
      <c r="C337" s="26"/>
      <c r="D337" s="26"/>
      <c r="E337" s="26"/>
      <c r="I337" s="26"/>
    </row>
    <row r="338" spans="3:9" ht="13">
      <c r="C338" s="26"/>
      <c r="D338" s="26"/>
      <c r="E338" s="26"/>
      <c r="I338" s="26"/>
    </row>
    <row r="339" spans="3:9" ht="13">
      <c r="C339" s="26"/>
      <c r="D339" s="26"/>
      <c r="E339" s="26"/>
      <c r="I339" s="26"/>
    </row>
    <row r="340" spans="3:9" ht="13">
      <c r="C340" s="26"/>
      <c r="D340" s="26"/>
      <c r="E340" s="26"/>
      <c r="I340" s="26"/>
    </row>
    <row r="341" spans="3:9" ht="13">
      <c r="C341" s="26"/>
      <c r="D341" s="26"/>
      <c r="E341" s="26"/>
      <c r="I341" s="26"/>
    </row>
    <row r="342" spans="3:9" ht="13">
      <c r="C342" s="26"/>
      <c r="D342" s="26"/>
      <c r="E342" s="26"/>
      <c r="I342" s="26"/>
    </row>
    <row r="343" spans="3:9" ht="13">
      <c r="C343" s="26"/>
      <c r="D343" s="26"/>
      <c r="E343" s="26"/>
      <c r="I343" s="26"/>
    </row>
    <row r="344" spans="3:9" ht="13">
      <c r="C344" s="26"/>
      <c r="D344" s="26"/>
      <c r="E344" s="26"/>
      <c r="I344" s="26"/>
    </row>
    <row r="345" spans="3:9" ht="13">
      <c r="C345" s="26"/>
      <c r="D345" s="26"/>
      <c r="E345" s="26"/>
      <c r="I345" s="26"/>
    </row>
    <row r="346" spans="3:9" ht="13">
      <c r="C346" s="26"/>
      <c r="D346" s="26"/>
      <c r="E346" s="26"/>
      <c r="I346" s="26"/>
    </row>
    <row r="347" spans="3:9" ht="13">
      <c r="C347" s="26"/>
      <c r="D347" s="26"/>
      <c r="E347" s="26"/>
      <c r="I347" s="26"/>
    </row>
    <row r="348" spans="3:9" ht="13">
      <c r="C348" s="26"/>
      <c r="D348" s="26"/>
      <c r="E348" s="26"/>
      <c r="I348" s="26"/>
    </row>
    <row r="349" spans="3:9" ht="13">
      <c r="C349" s="26"/>
      <c r="D349" s="26"/>
      <c r="E349" s="26"/>
      <c r="I349" s="26"/>
    </row>
    <row r="350" spans="3:9" ht="13">
      <c r="C350" s="26"/>
      <c r="D350" s="26"/>
      <c r="E350" s="26"/>
      <c r="I350" s="26"/>
    </row>
    <row r="351" spans="3:9" ht="13">
      <c r="C351" s="26"/>
      <c r="D351" s="26"/>
      <c r="E351" s="26"/>
      <c r="I351" s="26"/>
    </row>
    <row r="352" spans="3:9" ht="13">
      <c r="C352" s="26"/>
      <c r="D352" s="26"/>
      <c r="E352" s="26"/>
      <c r="I352" s="26"/>
    </row>
    <row r="353" spans="3:9" ht="13">
      <c r="C353" s="26"/>
      <c r="D353" s="26"/>
      <c r="E353" s="26"/>
      <c r="I353" s="26"/>
    </row>
    <row r="354" spans="3:9" ht="13">
      <c r="C354" s="26"/>
      <c r="D354" s="26"/>
      <c r="E354" s="26"/>
      <c r="I354" s="26"/>
    </row>
    <row r="355" spans="3:9" ht="13">
      <c r="C355" s="26"/>
      <c r="D355" s="26"/>
      <c r="E355" s="26"/>
      <c r="I355" s="26"/>
    </row>
    <row r="356" spans="3:9" ht="13">
      <c r="C356" s="26"/>
      <c r="D356" s="26"/>
      <c r="E356" s="26"/>
      <c r="I356" s="26"/>
    </row>
    <row r="357" spans="3:9" ht="13">
      <c r="C357" s="26"/>
      <c r="D357" s="26"/>
      <c r="E357" s="26"/>
      <c r="I357" s="26"/>
    </row>
    <row r="358" spans="3:9" ht="13">
      <c r="C358" s="26"/>
      <c r="D358" s="26"/>
      <c r="E358" s="26"/>
      <c r="I358" s="26"/>
    </row>
    <row r="359" spans="3:9" ht="13">
      <c r="C359" s="26"/>
      <c r="D359" s="26"/>
      <c r="E359" s="26"/>
      <c r="I359" s="26"/>
    </row>
    <row r="360" spans="3:9" ht="13">
      <c r="C360" s="26"/>
      <c r="D360" s="26"/>
      <c r="E360" s="26"/>
      <c r="I360" s="26"/>
    </row>
    <row r="361" spans="3:9" ht="13">
      <c r="C361" s="26"/>
      <c r="D361" s="26"/>
      <c r="E361" s="26"/>
      <c r="I361" s="26"/>
    </row>
    <row r="362" spans="3:9" ht="13">
      <c r="C362" s="26"/>
      <c r="D362" s="26"/>
      <c r="E362" s="26"/>
      <c r="I362" s="26"/>
    </row>
    <row r="363" spans="3:9" ht="13">
      <c r="C363" s="26"/>
      <c r="D363" s="26"/>
      <c r="E363" s="26"/>
      <c r="I363" s="26"/>
    </row>
    <row r="364" spans="3:9" ht="13">
      <c r="C364" s="26"/>
      <c r="D364" s="26"/>
      <c r="E364" s="26"/>
      <c r="I364" s="26"/>
    </row>
    <row r="365" spans="3:9" ht="13">
      <c r="C365" s="26"/>
      <c r="D365" s="26"/>
      <c r="E365" s="26"/>
      <c r="I365" s="26"/>
    </row>
    <row r="366" spans="3:9" ht="13">
      <c r="C366" s="26"/>
      <c r="D366" s="26"/>
      <c r="E366" s="26"/>
      <c r="I366" s="26"/>
    </row>
    <row r="367" spans="3:9" ht="13">
      <c r="C367" s="26"/>
      <c r="D367" s="26"/>
      <c r="E367" s="26"/>
      <c r="I367" s="26"/>
    </row>
    <row r="368" spans="3:9" ht="13">
      <c r="C368" s="26"/>
      <c r="D368" s="26"/>
      <c r="E368" s="26"/>
      <c r="I368" s="26"/>
    </row>
    <row r="369" spans="3:9" ht="13">
      <c r="C369" s="26"/>
      <c r="D369" s="26"/>
      <c r="E369" s="26"/>
      <c r="I369" s="26"/>
    </row>
    <row r="370" spans="3:9" ht="13">
      <c r="C370" s="26"/>
      <c r="D370" s="26"/>
      <c r="E370" s="26"/>
      <c r="I370" s="26"/>
    </row>
    <row r="371" spans="3:9" ht="13">
      <c r="C371" s="26"/>
      <c r="D371" s="26"/>
      <c r="E371" s="26"/>
      <c r="I371" s="26"/>
    </row>
    <row r="372" spans="3:9" ht="13">
      <c r="C372" s="26"/>
      <c r="D372" s="26"/>
      <c r="E372" s="26"/>
      <c r="I372" s="26"/>
    </row>
    <row r="373" spans="3:9" ht="13">
      <c r="C373" s="26"/>
      <c r="D373" s="26"/>
      <c r="E373" s="26"/>
      <c r="I373" s="26"/>
    </row>
    <row r="374" spans="3:9" ht="13">
      <c r="C374" s="26"/>
      <c r="D374" s="26"/>
      <c r="E374" s="26"/>
      <c r="I374" s="26"/>
    </row>
    <row r="375" spans="3:9" ht="13">
      <c r="C375" s="26"/>
      <c r="D375" s="26"/>
      <c r="E375" s="26"/>
      <c r="I375" s="26"/>
    </row>
    <row r="376" spans="3:9" ht="13">
      <c r="C376" s="26"/>
      <c r="D376" s="26"/>
      <c r="E376" s="26"/>
      <c r="I376" s="26"/>
    </row>
    <row r="377" spans="3:9" ht="13">
      <c r="C377" s="26"/>
      <c r="D377" s="26"/>
      <c r="E377" s="26"/>
      <c r="I377" s="26"/>
    </row>
    <row r="378" spans="3:9" ht="13">
      <c r="C378" s="26"/>
      <c r="D378" s="26"/>
      <c r="E378" s="26"/>
      <c r="I378" s="26"/>
    </row>
    <row r="379" spans="3:9" ht="13">
      <c r="C379" s="26"/>
      <c r="D379" s="26"/>
      <c r="E379" s="26"/>
      <c r="I379" s="26"/>
    </row>
    <row r="380" spans="3:9" ht="13">
      <c r="C380" s="26"/>
      <c r="D380" s="26"/>
      <c r="E380" s="26"/>
      <c r="I380" s="26"/>
    </row>
    <row r="381" spans="3:9" ht="13">
      <c r="C381" s="26"/>
      <c r="D381" s="26"/>
      <c r="E381" s="26"/>
      <c r="I381" s="26"/>
    </row>
    <row r="382" spans="3:9" ht="13">
      <c r="C382" s="26"/>
      <c r="D382" s="26"/>
      <c r="E382" s="26"/>
      <c r="I382" s="26"/>
    </row>
    <row r="383" spans="3:9" ht="13">
      <c r="C383" s="26"/>
      <c r="D383" s="26"/>
      <c r="E383" s="26"/>
      <c r="I383" s="26"/>
    </row>
    <row r="384" spans="3:9" ht="13">
      <c r="C384" s="26"/>
      <c r="D384" s="26"/>
      <c r="E384" s="26"/>
      <c r="I384" s="26"/>
    </row>
    <row r="385" spans="3:9" ht="13">
      <c r="C385" s="26"/>
      <c r="D385" s="26"/>
      <c r="E385" s="26"/>
      <c r="I385" s="26"/>
    </row>
    <row r="386" spans="3:9" ht="13">
      <c r="C386" s="26"/>
      <c r="D386" s="26"/>
      <c r="E386" s="26"/>
      <c r="I386" s="26"/>
    </row>
    <row r="387" spans="3:9" ht="13">
      <c r="C387" s="26"/>
      <c r="D387" s="26"/>
      <c r="E387" s="26"/>
      <c r="I387" s="26"/>
    </row>
    <row r="388" spans="3:9" ht="13">
      <c r="C388" s="26"/>
      <c r="D388" s="26"/>
      <c r="E388" s="26"/>
      <c r="I388" s="26"/>
    </row>
    <row r="389" spans="3:9" ht="13">
      <c r="C389" s="26"/>
      <c r="D389" s="26"/>
      <c r="E389" s="26"/>
      <c r="I389" s="26"/>
    </row>
    <row r="390" spans="3:9" ht="13">
      <c r="C390" s="26"/>
      <c r="D390" s="26"/>
      <c r="E390" s="26"/>
      <c r="I390" s="26"/>
    </row>
    <row r="391" spans="3:9" ht="13">
      <c r="C391" s="26"/>
      <c r="D391" s="26"/>
      <c r="E391" s="26"/>
      <c r="I391" s="26"/>
    </row>
    <row r="392" spans="3:9" ht="13">
      <c r="C392" s="26"/>
      <c r="D392" s="26"/>
      <c r="E392" s="26"/>
      <c r="I392" s="26"/>
    </row>
    <row r="393" spans="3:9" ht="13">
      <c r="C393" s="26"/>
      <c r="D393" s="26"/>
      <c r="E393" s="26"/>
      <c r="I393" s="26"/>
    </row>
    <row r="394" spans="3:9" ht="13">
      <c r="C394" s="26"/>
      <c r="D394" s="26"/>
      <c r="E394" s="26"/>
      <c r="I394" s="26"/>
    </row>
    <row r="395" spans="3:9" ht="13">
      <c r="C395" s="26"/>
      <c r="D395" s="26"/>
      <c r="E395" s="26"/>
      <c r="I395" s="26"/>
    </row>
    <row r="396" spans="3:9" ht="13">
      <c r="C396" s="26"/>
      <c r="D396" s="26"/>
      <c r="E396" s="26"/>
      <c r="I396" s="26"/>
    </row>
    <row r="397" spans="3:9" ht="13">
      <c r="C397" s="26"/>
      <c r="D397" s="26"/>
      <c r="E397" s="26"/>
      <c r="I397" s="26"/>
    </row>
    <row r="398" spans="3:9" ht="13">
      <c r="C398" s="26"/>
      <c r="D398" s="26"/>
      <c r="E398" s="26"/>
      <c r="I398" s="26"/>
    </row>
    <row r="399" spans="3:9" ht="13">
      <c r="C399" s="26"/>
      <c r="D399" s="26"/>
      <c r="E399" s="26"/>
      <c r="I399" s="26"/>
    </row>
    <row r="400" spans="3:9" ht="13">
      <c r="C400" s="26"/>
      <c r="D400" s="26"/>
      <c r="E400" s="26"/>
      <c r="I400" s="26"/>
    </row>
    <row r="401" spans="3:9" ht="13">
      <c r="C401" s="26"/>
      <c r="D401" s="26"/>
      <c r="E401" s="26"/>
      <c r="I401" s="26"/>
    </row>
    <row r="402" spans="3:9" ht="13">
      <c r="C402" s="26"/>
      <c r="D402" s="26"/>
      <c r="E402" s="26"/>
      <c r="I402" s="26"/>
    </row>
    <row r="403" spans="3:9" ht="13">
      <c r="C403" s="26"/>
      <c r="D403" s="26"/>
      <c r="E403" s="26"/>
      <c r="I403" s="26"/>
    </row>
    <row r="404" spans="3:9" ht="13">
      <c r="C404" s="26"/>
      <c r="D404" s="26"/>
      <c r="E404" s="26"/>
      <c r="I404" s="26"/>
    </row>
    <row r="405" spans="3:9" ht="13">
      <c r="C405" s="26"/>
      <c r="D405" s="26"/>
      <c r="E405" s="26"/>
      <c r="I405" s="26"/>
    </row>
    <row r="406" spans="3:9" ht="13">
      <c r="C406" s="26"/>
      <c r="D406" s="26"/>
      <c r="E406" s="26"/>
      <c r="I406" s="26"/>
    </row>
    <row r="407" spans="3:9" ht="13">
      <c r="C407" s="26"/>
      <c r="D407" s="26"/>
      <c r="E407" s="26"/>
      <c r="I407" s="26"/>
    </row>
    <row r="408" spans="3:9" ht="13">
      <c r="C408" s="26"/>
      <c r="D408" s="26"/>
      <c r="E408" s="26"/>
      <c r="I408" s="26"/>
    </row>
    <row r="409" spans="3:9" ht="13">
      <c r="C409" s="26"/>
      <c r="D409" s="26"/>
      <c r="E409" s="26"/>
      <c r="I409" s="26"/>
    </row>
    <row r="410" spans="3:9" ht="13">
      <c r="C410" s="26"/>
      <c r="D410" s="26"/>
      <c r="E410" s="26"/>
      <c r="I410" s="26"/>
    </row>
    <row r="411" spans="3:9" ht="13">
      <c r="C411" s="26"/>
      <c r="D411" s="26"/>
      <c r="E411" s="26"/>
      <c r="I411" s="26"/>
    </row>
    <row r="412" spans="3:9" ht="13">
      <c r="C412" s="26"/>
      <c r="D412" s="26"/>
      <c r="E412" s="26"/>
      <c r="I412" s="26"/>
    </row>
    <row r="413" spans="3:9" ht="13">
      <c r="C413" s="26"/>
      <c r="D413" s="26"/>
      <c r="E413" s="26"/>
      <c r="I413" s="26"/>
    </row>
    <row r="414" spans="3:9" ht="13">
      <c r="C414" s="26"/>
      <c r="D414" s="26"/>
      <c r="E414" s="26"/>
      <c r="I414" s="26"/>
    </row>
    <row r="415" spans="3:9" ht="13">
      <c r="C415" s="26"/>
      <c r="D415" s="26"/>
      <c r="E415" s="26"/>
      <c r="I415" s="26"/>
    </row>
    <row r="416" spans="3:9" ht="13">
      <c r="C416" s="26"/>
      <c r="D416" s="26"/>
      <c r="E416" s="26"/>
      <c r="I416" s="26"/>
    </row>
    <row r="417" spans="3:9" ht="13">
      <c r="C417" s="26"/>
      <c r="D417" s="26"/>
      <c r="E417" s="26"/>
      <c r="I417" s="26"/>
    </row>
    <row r="418" spans="3:9" ht="13">
      <c r="C418" s="26"/>
      <c r="D418" s="26"/>
      <c r="E418" s="26"/>
      <c r="I418" s="26"/>
    </row>
    <row r="419" spans="3:9" ht="13">
      <c r="C419" s="26"/>
      <c r="D419" s="26"/>
      <c r="E419" s="26"/>
      <c r="I419" s="26"/>
    </row>
    <row r="420" spans="3:9" ht="13">
      <c r="C420" s="26"/>
      <c r="D420" s="26"/>
      <c r="E420" s="26"/>
      <c r="I420" s="26"/>
    </row>
    <row r="421" spans="3:9" ht="13">
      <c r="C421" s="26"/>
      <c r="D421" s="26"/>
      <c r="E421" s="26"/>
      <c r="I421" s="26"/>
    </row>
    <row r="422" spans="3:9" ht="13">
      <c r="C422" s="26"/>
      <c r="D422" s="26"/>
      <c r="E422" s="26"/>
      <c r="I422" s="26"/>
    </row>
    <row r="423" spans="3:9" ht="13">
      <c r="C423" s="26"/>
      <c r="D423" s="26"/>
      <c r="E423" s="26"/>
      <c r="I423" s="26"/>
    </row>
    <row r="424" spans="3:9" ht="13">
      <c r="C424" s="26"/>
      <c r="D424" s="26"/>
      <c r="E424" s="26"/>
      <c r="I424" s="26"/>
    </row>
    <row r="425" spans="3:9" ht="13">
      <c r="C425" s="26"/>
      <c r="D425" s="26"/>
      <c r="E425" s="26"/>
      <c r="I425" s="26"/>
    </row>
    <row r="426" spans="3:9" ht="13">
      <c r="C426" s="26"/>
      <c r="D426" s="26"/>
      <c r="E426" s="26"/>
      <c r="I426" s="26"/>
    </row>
    <row r="427" spans="3:9" ht="13">
      <c r="C427" s="26"/>
      <c r="D427" s="26"/>
      <c r="E427" s="26"/>
      <c r="I427" s="26"/>
    </row>
    <row r="428" spans="3:9" ht="13">
      <c r="C428" s="26"/>
      <c r="D428" s="26"/>
      <c r="E428" s="26"/>
      <c r="I428" s="26"/>
    </row>
    <row r="429" spans="3:9" ht="13">
      <c r="C429" s="26"/>
      <c r="D429" s="26"/>
      <c r="E429" s="26"/>
      <c r="I429" s="26"/>
    </row>
    <row r="430" spans="3:9" ht="13">
      <c r="C430" s="26"/>
      <c r="D430" s="26"/>
      <c r="E430" s="26"/>
      <c r="I430" s="26"/>
    </row>
    <row r="431" spans="3:9" ht="13">
      <c r="C431" s="26"/>
      <c r="D431" s="26"/>
      <c r="E431" s="26"/>
      <c r="I431" s="26"/>
    </row>
    <row r="432" spans="3:9" ht="13">
      <c r="C432" s="26"/>
      <c r="D432" s="26"/>
      <c r="E432" s="26"/>
      <c r="I432" s="26"/>
    </row>
    <row r="433" spans="3:9" ht="13">
      <c r="C433" s="26"/>
      <c r="D433" s="26"/>
      <c r="E433" s="26"/>
      <c r="I433" s="26"/>
    </row>
    <row r="434" spans="3:9" ht="13">
      <c r="C434" s="26"/>
      <c r="D434" s="26"/>
      <c r="E434" s="26"/>
      <c r="I434" s="26"/>
    </row>
    <row r="435" spans="3:9" ht="13">
      <c r="C435" s="26"/>
      <c r="D435" s="26"/>
      <c r="E435" s="26"/>
      <c r="I435" s="26"/>
    </row>
    <row r="436" spans="3:9" ht="13">
      <c r="C436" s="26"/>
      <c r="D436" s="26"/>
      <c r="E436" s="26"/>
      <c r="I436" s="26"/>
    </row>
    <row r="437" spans="3:9" ht="13">
      <c r="C437" s="26"/>
      <c r="D437" s="26"/>
      <c r="E437" s="26"/>
      <c r="I437" s="26"/>
    </row>
    <row r="438" spans="3:9" ht="13">
      <c r="C438" s="26"/>
      <c r="D438" s="26"/>
      <c r="E438" s="26"/>
      <c r="I438" s="26"/>
    </row>
    <row r="439" spans="3:9" ht="13">
      <c r="C439" s="26"/>
      <c r="D439" s="26"/>
      <c r="E439" s="26"/>
      <c r="I439" s="26"/>
    </row>
    <row r="440" spans="3:9" ht="13">
      <c r="C440" s="26"/>
      <c r="D440" s="26"/>
      <c r="E440" s="26"/>
      <c r="I440" s="26"/>
    </row>
    <row r="441" spans="3:9" ht="13">
      <c r="C441" s="26"/>
      <c r="D441" s="26"/>
      <c r="E441" s="26"/>
      <c r="I441" s="26"/>
    </row>
    <row r="442" spans="3:9" ht="13">
      <c r="C442" s="26"/>
      <c r="D442" s="26"/>
      <c r="E442" s="26"/>
      <c r="I442" s="26"/>
    </row>
    <row r="443" spans="3:9" ht="13">
      <c r="C443" s="26"/>
      <c r="D443" s="26"/>
      <c r="E443" s="26"/>
      <c r="I443" s="26"/>
    </row>
    <row r="444" spans="3:9" ht="13">
      <c r="C444" s="26"/>
      <c r="D444" s="26"/>
      <c r="E444" s="26"/>
      <c r="I444" s="26"/>
    </row>
    <row r="445" spans="3:9" ht="13">
      <c r="C445" s="26"/>
      <c r="D445" s="26"/>
      <c r="E445" s="26"/>
      <c r="I445" s="26"/>
    </row>
    <row r="446" spans="3:9" ht="13">
      <c r="C446" s="26"/>
      <c r="D446" s="26"/>
      <c r="E446" s="26"/>
      <c r="I446" s="26"/>
    </row>
    <row r="447" spans="3:9" ht="13">
      <c r="C447" s="26"/>
      <c r="D447" s="26"/>
      <c r="E447" s="26"/>
      <c r="I447" s="26"/>
    </row>
    <row r="448" spans="3:9" ht="13">
      <c r="C448" s="26"/>
      <c r="D448" s="26"/>
      <c r="E448" s="26"/>
      <c r="I448" s="26"/>
    </row>
    <row r="449" spans="3:9" ht="13">
      <c r="C449" s="26"/>
      <c r="D449" s="26"/>
      <c r="E449" s="26"/>
      <c r="I449" s="26"/>
    </row>
    <row r="450" spans="3:9" ht="13">
      <c r="C450" s="26"/>
      <c r="D450" s="26"/>
      <c r="E450" s="26"/>
      <c r="I450" s="26"/>
    </row>
    <row r="451" spans="3:9" ht="13">
      <c r="C451" s="26"/>
      <c r="D451" s="26"/>
      <c r="E451" s="26"/>
      <c r="I451" s="26"/>
    </row>
    <row r="452" spans="3:9" ht="13">
      <c r="C452" s="26"/>
      <c r="D452" s="26"/>
      <c r="E452" s="26"/>
      <c r="I452" s="26"/>
    </row>
    <row r="453" spans="3:9" ht="13">
      <c r="C453" s="26"/>
      <c r="D453" s="26"/>
      <c r="E453" s="26"/>
      <c r="I453" s="26"/>
    </row>
    <row r="454" spans="3:9" ht="13">
      <c r="C454" s="26"/>
      <c r="D454" s="26"/>
      <c r="E454" s="26"/>
      <c r="I454" s="26"/>
    </row>
    <row r="455" spans="3:9" ht="13">
      <c r="C455" s="26"/>
      <c r="D455" s="26"/>
      <c r="E455" s="26"/>
      <c r="I455" s="26"/>
    </row>
    <row r="456" spans="3:9" ht="13">
      <c r="C456" s="26"/>
      <c r="D456" s="26"/>
      <c r="E456" s="26"/>
      <c r="I456" s="26"/>
    </row>
    <row r="457" spans="3:9" ht="13">
      <c r="C457" s="26"/>
      <c r="D457" s="26"/>
      <c r="E457" s="26"/>
      <c r="I457" s="26"/>
    </row>
    <row r="458" spans="3:9" ht="13">
      <c r="C458" s="26"/>
      <c r="D458" s="26"/>
      <c r="E458" s="26"/>
      <c r="I458" s="26"/>
    </row>
    <row r="459" spans="3:9" ht="13">
      <c r="C459" s="26"/>
      <c r="D459" s="26"/>
      <c r="E459" s="26"/>
      <c r="I459" s="26"/>
    </row>
    <row r="460" spans="3:9" ht="13">
      <c r="C460" s="26"/>
      <c r="D460" s="26"/>
      <c r="E460" s="26"/>
      <c r="I460" s="26"/>
    </row>
    <row r="461" spans="3:9" ht="13">
      <c r="C461" s="26"/>
      <c r="D461" s="26"/>
      <c r="E461" s="26"/>
      <c r="I461" s="26"/>
    </row>
    <row r="462" spans="3:9" ht="13">
      <c r="C462" s="26"/>
      <c r="D462" s="26"/>
      <c r="E462" s="26"/>
      <c r="I462" s="26"/>
    </row>
    <row r="463" spans="3:9" ht="13">
      <c r="C463" s="26"/>
      <c r="D463" s="26"/>
      <c r="E463" s="26"/>
      <c r="I463" s="26"/>
    </row>
    <row r="464" spans="3:9" ht="13">
      <c r="C464" s="26"/>
      <c r="D464" s="26"/>
      <c r="E464" s="26"/>
      <c r="I464" s="26"/>
    </row>
    <row r="465" spans="3:9" ht="13">
      <c r="C465" s="26"/>
      <c r="D465" s="26"/>
      <c r="E465" s="26"/>
      <c r="I465" s="26"/>
    </row>
    <row r="466" spans="3:9" ht="13">
      <c r="C466" s="26"/>
      <c r="D466" s="26"/>
      <c r="E466" s="26"/>
      <c r="I466" s="26"/>
    </row>
    <row r="467" spans="3:9" ht="13">
      <c r="C467" s="26"/>
      <c r="D467" s="26"/>
      <c r="E467" s="26"/>
      <c r="I467" s="26"/>
    </row>
    <row r="468" spans="3:9" ht="13">
      <c r="C468" s="26"/>
      <c r="D468" s="26"/>
      <c r="E468" s="26"/>
      <c r="I468" s="26"/>
    </row>
    <row r="469" spans="3:9" ht="13">
      <c r="C469" s="26"/>
      <c r="D469" s="26"/>
      <c r="E469" s="26"/>
      <c r="I469" s="26"/>
    </row>
    <row r="470" spans="3:9" ht="13">
      <c r="C470" s="26"/>
      <c r="D470" s="26"/>
      <c r="E470" s="26"/>
      <c r="I470" s="26"/>
    </row>
    <row r="471" spans="3:9" ht="13">
      <c r="C471" s="26"/>
      <c r="D471" s="26"/>
      <c r="E471" s="26"/>
      <c r="I471" s="26"/>
    </row>
    <row r="472" spans="3:9" ht="13">
      <c r="C472" s="26"/>
      <c r="D472" s="26"/>
      <c r="E472" s="26"/>
      <c r="I472" s="26"/>
    </row>
    <row r="473" spans="3:9" ht="13">
      <c r="C473" s="26"/>
      <c r="D473" s="26"/>
      <c r="E473" s="26"/>
      <c r="I473" s="26"/>
    </row>
    <row r="474" spans="3:9" ht="13">
      <c r="C474" s="26"/>
      <c r="D474" s="26"/>
      <c r="E474" s="26"/>
      <c r="I474" s="26"/>
    </row>
    <row r="475" spans="3:9" ht="13">
      <c r="C475" s="26"/>
      <c r="D475" s="26"/>
      <c r="E475" s="26"/>
      <c r="I475" s="26"/>
    </row>
    <row r="476" spans="3:9" ht="13">
      <c r="C476" s="26"/>
      <c r="D476" s="26"/>
      <c r="E476" s="26"/>
      <c r="I476" s="26"/>
    </row>
    <row r="477" spans="3:9" ht="13">
      <c r="C477" s="26"/>
      <c r="D477" s="26"/>
      <c r="E477" s="26"/>
      <c r="I477" s="26"/>
    </row>
    <row r="478" spans="3:9" ht="13">
      <c r="C478" s="26"/>
      <c r="D478" s="26"/>
      <c r="E478" s="26"/>
      <c r="I478" s="26"/>
    </row>
    <row r="479" spans="3:9" ht="13">
      <c r="C479" s="26"/>
      <c r="D479" s="26"/>
      <c r="E479" s="26"/>
      <c r="I479" s="26"/>
    </row>
    <row r="480" spans="3:9" ht="13">
      <c r="C480" s="26"/>
      <c r="D480" s="26"/>
      <c r="E480" s="26"/>
      <c r="I480" s="26"/>
    </row>
    <row r="481" spans="3:9" ht="13">
      <c r="C481" s="26"/>
      <c r="D481" s="26"/>
      <c r="E481" s="26"/>
      <c r="I481" s="26"/>
    </row>
    <row r="482" spans="3:9" ht="13">
      <c r="C482" s="26"/>
      <c r="D482" s="26"/>
      <c r="E482" s="26"/>
      <c r="I482" s="26"/>
    </row>
    <row r="483" spans="3:9" ht="13">
      <c r="C483" s="26"/>
      <c r="D483" s="26"/>
      <c r="E483" s="26"/>
      <c r="I483" s="26"/>
    </row>
    <row r="484" spans="3:9" ht="13">
      <c r="C484" s="26"/>
      <c r="D484" s="26"/>
      <c r="E484" s="26"/>
      <c r="I484" s="26"/>
    </row>
    <row r="485" spans="3:9" ht="13">
      <c r="C485" s="26"/>
      <c r="D485" s="26"/>
      <c r="E485" s="26"/>
      <c r="I485" s="26"/>
    </row>
    <row r="486" spans="3:9" ht="13">
      <c r="C486" s="26"/>
      <c r="D486" s="26"/>
      <c r="E486" s="26"/>
      <c r="I486" s="26"/>
    </row>
    <row r="487" spans="3:9" ht="13">
      <c r="C487" s="26"/>
      <c r="D487" s="26"/>
      <c r="E487" s="26"/>
      <c r="I487" s="26"/>
    </row>
    <row r="488" spans="3:9" ht="13">
      <c r="C488" s="26"/>
      <c r="D488" s="26"/>
      <c r="E488" s="26"/>
      <c r="I488" s="26"/>
    </row>
    <row r="489" spans="3:9" ht="13">
      <c r="C489" s="26"/>
      <c r="D489" s="26"/>
      <c r="E489" s="26"/>
      <c r="I489" s="26"/>
    </row>
    <row r="490" spans="3:9" ht="13">
      <c r="C490" s="26"/>
      <c r="D490" s="26"/>
      <c r="E490" s="26"/>
      <c r="I490" s="26"/>
    </row>
    <row r="491" spans="3:9" ht="13">
      <c r="C491" s="26"/>
      <c r="D491" s="26"/>
      <c r="E491" s="26"/>
      <c r="I491" s="26"/>
    </row>
    <row r="492" spans="3:9" ht="13">
      <c r="C492" s="26"/>
      <c r="D492" s="26"/>
      <c r="E492" s="26"/>
      <c r="I492" s="26"/>
    </row>
    <row r="493" spans="3:9" ht="13">
      <c r="C493" s="26"/>
      <c r="D493" s="26"/>
      <c r="E493" s="26"/>
      <c r="I493" s="26"/>
    </row>
    <row r="494" spans="3:9" ht="13">
      <c r="C494" s="26"/>
      <c r="D494" s="26"/>
      <c r="E494" s="26"/>
      <c r="I494" s="26"/>
    </row>
    <row r="495" spans="3:9" ht="13">
      <c r="C495" s="26"/>
      <c r="D495" s="26"/>
      <c r="E495" s="26"/>
      <c r="I495" s="26"/>
    </row>
    <row r="496" spans="3:9" ht="13">
      <c r="C496" s="26"/>
      <c r="D496" s="26"/>
      <c r="E496" s="26"/>
      <c r="I496" s="26"/>
    </row>
    <row r="497" spans="3:9" ht="13">
      <c r="C497" s="26"/>
      <c r="D497" s="26"/>
      <c r="E497" s="26"/>
      <c r="I497" s="26"/>
    </row>
    <row r="498" spans="3:9" ht="13">
      <c r="C498" s="26"/>
      <c r="D498" s="26"/>
      <c r="E498" s="26"/>
      <c r="I498" s="26"/>
    </row>
    <row r="499" spans="3:9" ht="13">
      <c r="C499" s="26"/>
      <c r="D499" s="26"/>
      <c r="E499" s="26"/>
      <c r="I499" s="26"/>
    </row>
    <row r="500" spans="3:9" ht="13">
      <c r="C500" s="26"/>
      <c r="D500" s="26"/>
      <c r="E500" s="26"/>
      <c r="I500" s="26"/>
    </row>
    <row r="501" spans="3:9" ht="13">
      <c r="C501" s="26"/>
      <c r="D501" s="26"/>
      <c r="E501" s="26"/>
      <c r="I501" s="26"/>
    </row>
    <row r="502" spans="3:9" ht="13">
      <c r="C502" s="26"/>
      <c r="D502" s="26"/>
      <c r="E502" s="26"/>
      <c r="I502" s="26"/>
    </row>
    <row r="503" spans="3:9" ht="13">
      <c r="C503" s="26"/>
      <c r="D503" s="26"/>
      <c r="E503" s="26"/>
      <c r="I503" s="26"/>
    </row>
    <row r="504" spans="3:9" ht="13">
      <c r="C504" s="26"/>
      <c r="D504" s="26"/>
      <c r="E504" s="26"/>
      <c r="I504" s="26"/>
    </row>
    <row r="505" spans="3:9" ht="13">
      <c r="C505" s="26"/>
      <c r="D505" s="26"/>
      <c r="E505" s="26"/>
      <c r="I505" s="26"/>
    </row>
    <row r="506" spans="3:9" ht="13">
      <c r="C506" s="26"/>
      <c r="D506" s="26"/>
      <c r="E506" s="26"/>
      <c r="I506" s="26"/>
    </row>
    <row r="507" spans="3:9" ht="13">
      <c r="C507" s="26"/>
      <c r="D507" s="26"/>
      <c r="E507" s="26"/>
      <c r="I507" s="26"/>
    </row>
    <row r="508" spans="3:9" ht="13">
      <c r="C508" s="26"/>
      <c r="D508" s="26"/>
      <c r="E508" s="26"/>
      <c r="I508" s="26"/>
    </row>
    <row r="509" spans="3:9" ht="13">
      <c r="C509" s="26"/>
      <c r="D509" s="26"/>
      <c r="E509" s="26"/>
      <c r="I509" s="26"/>
    </row>
    <row r="510" spans="3:9" ht="13">
      <c r="C510" s="26"/>
      <c r="D510" s="26"/>
      <c r="E510" s="26"/>
      <c r="I510" s="26"/>
    </row>
    <row r="511" spans="3:9" ht="13">
      <c r="C511" s="26"/>
      <c r="D511" s="26"/>
      <c r="E511" s="26"/>
      <c r="I511" s="26"/>
    </row>
    <row r="512" spans="3:9" ht="13">
      <c r="C512" s="26"/>
      <c r="D512" s="26"/>
      <c r="E512" s="26"/>
      <c r="I512" s="26"/>
    </row>
    <row r="513" spans="3:9" ht="13">
      <c r="C513" s="26"/>
      <c r="D513" s="26"/>
      <c r="E513" s="26"/>
      <c r="I513" s="26"/>
    </row>
    <row r="514" spans="3:9" ht="13">
      <c r="C514" s="26"/>
      <c r="D514" s="26"/>
      <c r="E514" s="26"/>
      <c r="I514" s="26"/>
    </row>
    <row r="515" spans="3:9" ht="13">
      <c r="C515" s="26"/>
      <c r="D515" s="26"/>
      <c r="E515" s="26"/>
      <c r="I515" s="26"/>
    </row>
    <row r="516" spans="3:9" ht="13">
      <c r="C516" s="26"/>
      <c r="D516" s="26"/>
      <c r="E516" s="26"/>
      <c r="I516" s="26"/>
    </row>
    <row r="517" spans="3:9" ht="13">
      <c r="C517" s="26"/>
      <c r="D517" s="26"/>
      <c r="E517" s="26"/>
      <c r="I517" s="26"/>
    </row>
    <row r="518" spans="3:9" ht="13">
      <c r="C518" s="26"/>
      <c r="D518" s="26"/>
      <c r="E518" s="26"/>
      <c r="I518" s="26"/>
    </row>
    <row r="519" spans="3:9" ht="13">
      <c r="C519" s="26"/>
      <c r="D519" s="26"/>
      <c r="E519" s="26"/>
      <c r="I519" s="26"/>
    </row>
    <row r="520" spans="3:9" ht="13">
      <c r="C520" s="26"/>
      <c r="D520" s="26"/>
      <c r="E520" s="26"/>
      <c r="I520" s="26"/>
    </row>
    <row r="521" spans="3:9" ht="13">
      <c r="C521" s="26"/>
      <c r="D521" s="26"/>
      <c r="E521" s="26"/>
      <c r="I521" s="26"/>
    </row>
    <row r="522" spans="3:9" ht="13">
      <c r="C522" s="26"/>
      <c r="D522" s="26"/>
      <c r="E522" s="26"/>
      <c r="I522" s="26"/>
    </row>
    <row r="523" spans="3:9" ht="13">
      <c r="C523" s="26"/>
      <c r="D523" s="26"/>
      <c r="E523" s="26"/>
      <c r="I523" s="26"/>
    </row>
    <row r="524" spans="3:9" ht="13">
      <c r="C524" s="26"/>
      <c r="D524" s="26"/>
      <c r="E524" s="26"/>
      <c r="I524" s="26"/>
    </row>
    <row r="525" spans="3:9" ht="13">
      <c r="C525" s="26"/>
      <c r="D525" s="26"/>
      <c r="E525" s="26"/>
      <c r="I525" s="26"/>
    </row>
    <row r="526" spans="3:9" ht="13">
      <c r="C526" s="26"/>
      <c r="D526" s="26"/>
      <c r="E526" s="26"/>
      <c r="I526" s="26"/>
    </row>
    <row r="527" spans="3:9" ht="13">
      <c r="C527" s="26"/>
      <c r="D527" s="26"/>
      <c r="E527" s="26"/>
      <c r="I527" s="26"/>
    </row>
    <row r="528" spans="3:9" ht="13">
      <c r="C528" s="26"/>
      <c r="D528" s="26"/>
      <c r="E528" s="26"/>
      <c r="I528" s="26"/>
    </row>
    <row r="529" spans="3:9" ht="13">
      <c r="C529" s="26"/>
      <c r="D529" s="26"/>
      <c r="E529" s="26"/>
      <c r="I529" s="26"/>
    </row>
    <row r="530" spans="3:9" ht="13">
      <c r="C530" s="26"/>
      <c r="D530" s="26"/>
      <c r="E530" s="26"/>
      <c r="I530" s="26"/>
    </row>
    <row r="531" spans="3:9" ht="13">
      <c r="C531" s="26"/>
      <c r="D531" s="26"/>
      <c r="E531" s="26"/>
      <c r="I531" s="26"/>
    </row>
    <row r="532" spans="3:9" ht="13">
      <c r="C532" s="26"/>
      <c r="D532" s="26"/>
      <c r="E532" s="26"/>
      <c r="I532" s="26"/>
    </row>
    <row r="533" spans="3:9" ht="13">
      <c r="C533" s="26"/>
      <c r="D533" s="26"/>
      <c r="E533" s="26"/>
      <c r="I533" s="26"/>
    </row>
    <row r="534" spans="3:9" ht="13">
      <c r="C534" s="26"/>
      <c r="D534" s="26"/>
      <c r="E534" s="26"/>
      <c r="I534" s="26"/>
    </row>
    <row r="535" spans="3:9" ht="13">
      <c r="C535" s="26"/>
      <c r="D535" s="26"/>
      <c r="E535" s="26"/>
      <c r="I535" s="26"/>
    </row>
    <row r="536" spans="3:9" ht="13">
      <c r="C536" s="26"/>
      <c r="D536" s="26"/>
      <c r="E536" s="26"/>
      <c r="I536" s="26"/>
    </row>
    <row r="537" spans="3:9" ht="13">
      <c r="C537" s="26"/>
      <c r="D537" s="26"/>
      <c r="E537" s="26"/>
      <c r="I537" s="26"/>
    </row>
    <row r="538" spans="3:9" ht="13">
      <c r="C538" s="26"/>
      <c r="D538" s="26"/>
      <c r="E538" s="26"/>
      <c r="I538" s="26"/>
    </row>
    <row r="539" spans="3:9" ht="13">
      <c r="C539" s="26"/>
      <c r="D539" s="26"/>
      <c r="E539" s="26"/>
      <c r="I539" s="26"/>
    </row>
    <row r="540" spans="3:9" ht="13">
      <c r="C540" s="26"/>
      <c r="D540" s="26"/>
      <c r="E540" s="26"/>
      <c r="I540" s="26"/>
    </row>
    <row r="541" spans="3:9" ht="13">
      <c r="C541" s="26"/>
      <c r="D541" s="26"/>
      <c r="E541" s="26"/>
      <c r="I541" s="26"/>
    </row>
    <row r="542" spans="3:9" ht="13">
      <c r="C542" s="26"/>
      <c r="D542" s="26"/>
      <c r="E542" s="26"/>
      <c r="I542" s="26"/>
    </row>
    <row r="543" spans="3:9" ht="13">
      <c r="C543" s="26"/>
      <c r="D543" s="26"/>
      <c r="E543" s="26"/>
      <c r="I543" s="26"/>
    </row>
    <row r="544" spans="3:9" ht="13">
      <c r="C544" s="26"/>
      <c r="D544" s="26"/>
      <c r="E544" s="26"/>
      <c r="I544" s="26"/>
    </row>
    <row r="545" spans="3:9" ht="13">
      <c r="C545" s="26"/>
      <c r="D545" s="26"/>
      <c r="E545" s="26"/>
      <c r="I545" s="26"/>
    </row>
    <row r="546" spans="3:9" ht="13">
      <c r="C546" s="26"/>
      <c r="D546" s="26"/>
      <c r="E546" s="26"/>
      <c r="I546" s="26"/>
    </row>
    <row r="547" spans="3:9" ht="13">
      <c r="C547" s="26"/>
      <c r="D547" s="26"/>
      <c r="E547" s="26"/>
      <c r="I547" s="26"/>
    </row>
    <row r="548" spans="3:9" ht="13">
      <c r="C548" s="26"/>
      <c r="D548" s="26"/>
      <c r="E548" s="26"/>
      <c r="I548" s="26"/>
    </row>
    <row r="549" spans="3:9" ht="13">
      <c r="C549" s="26"/>
      <c r="D549" s="26"/>
      <c r="E549" s="26"/>
      <c r="I549" s="26"/>
    </row>
    <row r="550" spans="3:9" ht="13">
      <c r="C550" s="26"/>
      <c r="D550" s="26"/>
      <c r="E550" s="26"/>
      <c r="I550" s="26"/>
    </row>
    <row r="551" spans="3:9" ht="13">
      <c r="C551" s="26"/>
      <c r="D551" s="26"/>
      <c r="E551" s="26"/>
      <c r="I551" s="26"/>
    </row>
    <row r="552" spans="3:9" ht="13">
      <c r="C552" s="26"/>
      <c r="D552" s="26"/>
      <c r="E552" s="26"/>
      <c r="I552" s="26"/>
    </row>
    <row r="553" spans="3:9" ht="13">
      <c r="C553" s="26"/>
      <c r="D553" s="26"/>
      <c r="E553" s="26"/>
      <c r="I553" s="26"/>
    </row>
    <row r="554" spans="3:9" ht="13">
      <c r="C554" s="26"/>
      <c r="D554" s="26"/>
      <c r="E554" s="26"/>
      <c r="I554" s="26"/>
    </row>
    <row r="555" spans="3:9" ht="13">
      <c r="C555" s="26"/>
      <c r="D555" s="26"/>
      <c r="E555" s="26"/>
      <c r="I555" s="26"/>
    </row>
    <row r="556" spans="3:9" ht="13">
      <c r="C556" s="26"/>
      <c r="D556" s="26"/>
      <c r="E556" s="26"/>
      <c r="I556" s="26"/>
    </row>
    <row r="557" spans="3:9" ht="13">
      <c r="C557" s="26"/>
      <c r="D557" s="26"/>
      <c r="E557" s="26"/>
      <c r="I557" s="26"/>
    </row>
    <row r="558" spans="3:9" ht="13">
      <c r="C558" s="26"/>
      <c r="D558" s="26"/>
      <c r="E558" s="26"/>
      <c r="I558" s="26"/>
    </row>
    <row r="559" spans="3:9" ht="13">
      <c r="C559" s="26"/>
      <c r="D559" s="26"/>
      <c r="E559" s="26"/>
      <c r="I559" s="26"/>
    </row>
    <row r="560" spans="3:9" ht="13">
      <c r="C560" s="26"/>
      <c r="D560" s="26"/>
      <c r="E560" s="26"/>
      <c r="I560" s="26"/>
    </row>
    <row r="561" spans="3:9" ht="13">
      <c r="C561" s="26"/>
      <c r="D561" s="26"/>
      <c r="E561" s="26"/>
      <c r="I561" s="26"/>
    </row>
    <row r="562" spans="3:9" ht="13">
      <c r="C562" s="26"/>
      <c r="D562" s="26"/>
      <c r="E562" s="26"/>
      <c r="I562" s="26"/>
    </row>
    <row r="563" spans="3:9" ht="13">
      <c r="C563" s="26"/>
      <c r="D563" s="26"/>
      <c r="E563" s="26"/>
      <c r="I563" s="26"/>
    </row>
    <row r="564" spans="3:9" ht="13">
      <c r="C564" s="26"/>
      <c r="D564" s="26"/>
      <c r="E564" s="26"/>
      <c r="I564" s="26"/>
    </row>
    <row r="565" spans="3:9" ht="13">
      <c r="C565" s="26"/>
      <c r="D565" s="26"/>
      <c r="E565" s="26"/>
      <c r="I565" s="26"/>
    </row>
    <row r="566" spans="3:9" ht="13">
      <c r="C566" s="26"/>
      <c r="D566" s="26"/>
      <c r="E566" s="26"/>
      <c r="I566" s="26"/>
    </row>
    <row r="567" spans="3:9" ht="13">
      <c r="C567" s="26"/>
      <c r="D567" s="26"/>
      <c r="E567" s="26"/>
      <c r="I567" s="26"/>
    </row>
    <row r="568" spans="3:9" ht="13">
      <c r="C568" s="26"/>
      <c r="D568" s="26"/>
      <c r="E568" s="26"/>
      <c r="I568" s="26"/>
    </row>
    <row r="569" spans="3:9" ht="13">
      <c r="C569" s="26"/>
      <c r="D569" s="26"/>
      <c r="E569" s="26"/>
      <c r="I569" s="26"/>
    </row>
    <row r="570" spans="3:9" ht="13">
      <c r="C570" s="26"/>
      <c r="D570" s="26"/>
      <c r="E570" s="26"/>
      <c r="I570" s="26"/>
    </row>
    <row r="571" spans="3:9" ht="13">
      <c r="C571" s="26"/>
      <c r="D571" s="26"/>
      <c r="E571" s="26"/>
      <c r="I571" s="26"/>
    </row>
    <row r="572" spans="3:9" ht="13">
      <c r="C572" s="26"/>
      <c r="D572" s="26"/>
      <c r="E572" s="26"/>
      <c r="I572" s="26"/>
    </row>
    <row r="573" spans="3:9" ht="13">
      <c r="C573" s="26"/>
      <c r="D573" s="26"/>
      <c r="E573" s="26"/>
      <c r="I573" s="26"/>
    </row>
    <row r="574" spans="3:9" ht="13">
      <c r="C574" s="26"/>
      <c r="D574" s="26"/>
      <c r="E574" s="26"/>
      <c r="I574" s="26"/>
    </row>
    <row r="575" spans="3:9" ht="13">
      <c r="C575" s="26"/>
      <c r="D575" s="26"/>
      <c r="E575" s="26"/>
      <c r="I575" s="26"/>
    </row>
    <row r="576" spans="3:9" ht="13">
      <c r="C576" s="26"/>
      <c r="D576" s="26"/>
      <c r="E576" s="26"/>
      <c r="I576" s="26"/>
    </row>
    <row r="577" spans="3:9" ht="13">
      <c r="C577" s="26"/>
      <c r="D577" s="26"/>
      <c r="E577" s="26"/>
      <c r="I577" s="26"/>
    </row>
    <row r="578" spans="3:9" ht="13">
      <c r="C578" s="26"/>
      <c r="D578" s="26"/>
      <c r="E578" s="26"/>
      <c r="I578" s="26"/>
    </row>
    <row r="579" spans="3:9" ht="13">
      <c r="C579" s="26"/>
      <c r="D579" s="26"/>
      <c r="E579" s="26"/>
      <c r="I579" s="26"/>
    </row>
    <row r="580" spans="3:9" ht="13">
      <c r="C580" s="26"/>
      <c r="D580" s="26"/>
      <c r="E580" s="26"/>
      <c r="I580" s="26"/>
    </row>
    <row r="581" spans="3:9" ht="13">
      <c r="C581" s="26"/>
      <c r="D581" s="26"/>
      <c r="E581" s="26"/>
      <c r="I581" s="26"/>
    </row>
    <row r="582" spans="3:9" ht="13">
      <c r="C582" s="26"/>
      <c r="D582" s="26"/>
      <c r="E582" s="26"/>
      <c r="I582" s="26"/>
    </row>
    <row r="583" spans="3:9" ht="13">
      <c r="C583" s="26"/>
      <c r="D583" s="26"/>
      <c r="E583" s="26"/>
      <c r="I583" s="26"/>
    </row>
    <row r="584" spans="3:9" ht="13">
      <c r="C584" s="26"/>
      <c r="D584" s="26"/>
      <c r="E584" s="26"/>
      <c r="I584" s="26"/>
    </row>
    <row r="585" spans="3:9" ht="13">
      <c r="C585" s="26"/>
      <c r="D585" s="26"/>
      <c r="E585" s="26"/>
      <c r="I585" s="26"/>
    </row>
    <row r="586" spans="3:9" ht="13">
      <c r="C586" s="26"/>
      <c r="D586" s="26"/>
      <c r="E586" s="26"/>
      <c r="I586" s="26"/>
    </row>
    <row r="587" spans="3:9" ht="13">
      <c r="C587" s="26"/>
      <c r="D587" s="26"/>
      <c r="E587" s="26"/>
      <c r="I587" s="26"/>
    </row>
    <row r="588" spans="3:9" ht="13">
      <c r="C588" s="26"/>
      <c r="D588" s="26"/>
      <c r="E588" s="26"/>
      <c r="I588" s="26"/>
    </row>
    <row r="589" spans="3:9" ht="13">
      <c r="C589" s="26"/>
      <c r="D589" s="26"/>
      <c r="E589" s="26"/>
      <c r="I589" s="26"/>
    </row>
    <row r="590" spans="3:9" ht="13">
      <c r="C590" s="26"/>
      <c r="D590" s="26"/>
      <c r="E590" s="26"/>
      <c r="I590" s="26"/>
    </row>
    <row r="591" spans="3:9" ht="13">
      <c r="C591" s="26"/>
      <c r="D591" s="26"/>
      <c r="E591" s="26"/>
      <c r="I591" s="26"/>
    </row>
    <row r="592" spans="3:9" ht="13">
      <c r="C592" s="26"/>
      <c r="D592" s="26"/>
      <c r="E592" s="26"/>
      <c r="I592" s="26"/>
    </row>
    <row r="593" spans="3:9" ht="13">
      <c r="C593" s="26"/>
      <c r="D593" s="26"/>
      <c r="E593" s="26"/>
      <c r="I593" s="26"/>
    </row>
    <row r="594" spans="3:9" ht="13">
      <c r="C594" s="26"/>
      <c r="D594" s="26"/>
      <c r="E594" s="26"/>
      <c r="I594" s="26"/>
    </row>
    <row r="595" spans="3:9" ht="13">
      <c r="C595" s="26"/>
      <c r="D595" s="26"/>
      <c r="E595" s="26"/>
      <c r="I595" s="26"/>
    </row>
    <row r="596" spans="3:9" ht="13">
      <c r="C596" s="26"/>
      <c r="D596" s="26"/>
      <c r="E596" s="26"/>
      <c r="I596" s="26"/>
    </row>
    <row r="597" spans="3:9" ht="13">
      <c r="C597" s="26"/>
      <c r="D597" s="26"/>
      <c r="E597" s="26"/>
      <c r="I597" s="26"/>
    </row>
    <row r="598" spans="3:9" ht="13">
      <c r="C598" s="26"/>
      <c r="D598" s="26"/>
      <c r="E598" s="26"/>
      <c r="I598" s="26"/>
    </row>
    <row r="599" spans="3:9" ht="13">
      <c r="C599" s="26"/>
      <c r="D599" s="26"/>
      <c r="E599" s="26"/>
      <c r="I599" s="26"/>
    </row>
    <row r="600" spans="3:9" ht="13">
      <c r="C600" s="26"/>
      <c r="D600" s="26"/>
      <c r="E600" s="26"/>
      <c r="I600" s="26"/>
    </row>
    <row r="601" spans="3:9" ht="13">
      <c r="C601" s="26"/>
      <c r="D601" s="26"/>
      <c r="E601" s="26"/>
      <c r="I601" s="26"/>
    </row>
    <row r="602" spans="3:9" ht="13">
      <c r="C602" s="26"/>
      <c r="D602" s="26"/>
      <c r="E602" s="26"/>
      <c r="I602" s="26"/>
    </row>
    <row r="603" spans="3:9" ht="13">
      <c r="C603" s="26"/>
      <c r="D603" s="26"/>
      <c r="E603" s="26"/>
      <c r="I603" s="26"/>
    </row>
    <row r="604" spans="3:9" ht="13">
      <c r="C604" s="26"/>
      <c r="D604" s="26"/>
      <c r="E604" s="26"/>
      <c r="I604" s="26"/>
    </row>
    <row r="605" spans="3:9" ht="13">
      <c r="C605" s="26"/>
      <c r="D605" s="26"/>
      <c r="E605" s="26"/>
      <c r="I605" s="26"/>
    </row>
    <row r="606" spans="3:9" ht="13">
      <c r="C606" s="26"/>
      <c r="D606" s="26"/>
      <c r="E606" s="26"/>
      <c r="I606" s="26"/>
    </row>
    <row r="607" spans="3:9" ht="13">
      <c r="C607" s="26"/>
      <c r="D607" s="26"/>
      <c r="E607" s="26"/>
      <c r="I607" s="26"/>
    </row>
    <row r="608" spans="3:9" ht="13">
      <c r="C608" s="26"/>
      <c r="D608" s="26"/>
      <c r="E608" s="26"/>
      <c r="I608" s="26"/>
    </row>
    <row r="609" spans="3:9" ht="13">
      <c r="C609" s="26"/>
      <c r="D609" s="26"/>
      <c r="E609" s="26"/>
      <c r="I609" s="26"/>
    </row>
    <row r="610" spans="3:9" ht="13">
      <c r="C610" s="26"/>
      <c r="D610" s="26"/>
      <c r="E610" s="26"/>
      <c r="I610" s="26"/>
    </row>
    <row r="611" spans="3:9" ht="13">
      <c r="C611" s="26"/>
      <c r="D611" s="26"/>
      <c r="E611" s="26"/>
      <c r="I611" s="26"/>
    </row>
    <row r="612" spans="3:9" ht="13">
      <c r="C612" s="26"/>
      <c r="D612" s="26"/>
      <c r="E612" s="26"/>
      <c r="I612" s="26"/>
    </row>
    <row r="613" spans="3:9" ht="13">
      <c r="C613" s="26"/>
      <c r="D613" s="26"/>
      <c r="E613" s="26"/>
      <c r="I613" s="26"/>
    </row>
    <row r="614" spans="3:9" ht="13">
      <c r="C614" s="26"/>
      <c r="D614" s="26"/>
      <c r="E614" s="26"/>
      <c r="I614" s="26"/>
    </row>
    <row r="615" spans="3:9" ht="13">
      <c r="C615" s="26"/>
      <c r="D615" s="26"/>
      <c r="E615" s="26"/>
      <c r="I615" s="26"/>
    </row>
    <row r="616" spans="3:9" ht="13">
      <c r="C616" s="26"/>
      <c r="D616" s="26"/>
      <c r="E616" s="26"/>
      <c r="I616" s="26"/>
    </row>
    <row r="617" spans="3:9" ht="13">
      <c r="C617" s="26"/>
      <c r="D617" s="26"/>
      <c r="E617" s="26"/>
      <c r="I617" s="26"/>
    </row>
    <row r="618" spans="3:9" ht="13">
      <c r="C618" s="26"/>
      <c r="D618" s="26"/>
      <c r="E618" s="26"/>
      <c r="I618" s="26"/>
    </row>
    <row r="619" spans="3:9" ht="13">
      <c r="C619" s="26"/>
      <c r="D619" s="26"/>
      <c r="E619" s="26"/>
      <c r="I619" s="26"/>
    </row>
    <row r="620" spans="3:9" ht="13">
      <c r="C620" s="26"/>
      <c r="D620" s="26"/>
      <c r="E620" s="26"/>
      <c r="I620" s="26"/>
    </row>
    <row r="621" spans="3:9" ht="13">
      <c r="C621" s="26"/>
      <c r="D621" s="26"/>
      <c r="E621" s="26"/>
      <c r="I621" s="26"/>
    </row>
    <row r="622" spans="3:9" ht="13">
      <c r="C622" s="26"/>
      <c r="D622" s="26"/>
      <c r="E622" s="26"/>
      <c r="I622" s="26"/>
    </row>
    <row r="623" spans="3:9" ht="13">
      <c r="C623" s="26"/>
      <c r="D623" s="26"/>
      <c r="E623" s="26"/>
      <c r="I623" s="26"/>
    </row>
    <row r="624" spans="3:9" ht="13">
      <c r="C624" s="26"/>
      <c r="D624" s="26"/>
      <c r="E624" s="26"/>
      <c r="I624" s="26"/>
    </row>
    <row r="625" spans="3:9" ht="13">
      <c r="C625" s="26"/>
      <c r="D625" s="26"/>
      <c r="E625" s="26"/>
      <c r="I625" s="26"/>
    </row>
    <row r="626" spans="3:9" ht="13">
      <c r="C626" s="26"/>
      <c r="D626" s="26"/>
      <c r="E626" s="26"/>
      <c r="I626" s="26"/>
    </row>
    <row r="627" spans="3:9" ht="13">
      <c r="C627" s="26"/>
      <c r="D627" s="26"/>
      <c r="E627" s="26"/>
      <c r="I627" s="26"/>
    </row>
    <row r="628" spans="3:9" ht="13">
      <c r="C628" s="26"/>
      <c r="D628" s="26"/>
      <c r="E628" s="26"/>
      <c r="I628" s="26"/>
    </row>
    <row r="629" spans="3:9" ht="13">
      <c r="C629" s="26"/>
      <c r="D629" s="26"/>
      <c r="E629" s="26"/>
      <c r="I629" s="26"/>
    </row>
    <row r="630" spans="3:9" ht="13">
      <c r="C630" s="26"/>
      <c r="D630" s="26"/>
      <c r="E630" s="26"/>
      <c r="I630" s="26"/>
    </row>
    <row r="631" spans="3:9" ht="13">
      <c r="C631" s="26"/>
      <c r="D631" s="26"/>
      <c r="E631" s="26"/>
      <c r="I631" s="26"/>
    </row>
    <row r="632" spans="3:9" ht="13">
      <c r="C632" s="26"/>
      <c r="D632" s="26"/>
      <c r="E632" s="26"/>
      <c r="I632" s="26"/>
    </row>
    <row r="633" spans="3:9" ht="13">
      <c r="C633" s="26"/>
      <c r="D633" s="26"/>
      <c r="E633" s="26"/>
      <c r="I633" s="26"/>
    </row>
    <row r="634" spans="3:9" ht="13">
      <c r="C634" s="26"/>
      <c r="D634" s="26"/>
      <c r="E634" s="26"/>
      <c r="I634" s="26"/>
    </row>
    <row r="635" spans="3:9" ht="13">
      <c r="C635" s="26"/>
      <c r="D635" s="26"/>
      <c r="E635" s="26"/>
      <c r="I635" s="26"/>
    </row>
    <row r="636" spans="3:9" ht="13">
      <c r="C636" s="26"/>
      <c r="D636" s="26"/>
      <c r="E636" s="26"/>
      <c r="I636" s="26"/>
    </row>
    <row r="637" spans="3:9" ht="13">
      <c r="C637" s="26"/>
      <c r="D637" s="26"/>
      <c r="E637" s="26"/>
      <c r="I637" s="26"/>
    </row>
    <row r="638" spans="3:9" ht="13">
      <c r="C638" s="26"/>
      <c r="D638" s="26"/>
      <c r="E638" s="26"/>
      <c r="I638" s="26"/>
    </row>
    <row r="639" spans="3:9" ht="13">
      <c r="C639" s="26"/>
      <c r="D639" s="26"/>
      <c r="E639" s="26"/>
      <c r="I639" s="26"/>
    </row>
    <row r="640" spans="3:9" ht="13">
      <c r="C640" s="26"/>
      <c r="D640" s="26"/>
      <c r="E640" s="26"/>
      <c r="I640" s="26"/>
    </row>
    <row r="641" spans="3:9" ht="13">
      <c r="C641" s="26"/>
      <c r="D641" s="26"/>
      <c r="E641" s="26"/>
      <c r="I641" s="26"/>
    </row>
    <row r="642" spans="3:9" ht="13">
      <c r="C642" s="26"/>
      <c r="D642" s="26"/>
      <c r="E642" s="26"/>
      <c r="I642" s="26"/>
    </row>
    <row r="643" spans="3:9" ht="13">
      <c r="C643" s="26"/>
      <c r="D643" s="26"/>
      <c r="E643" s="26"/>
      <c r="I643" s="26"/>
    </row>
    <row r="644" spans="3:9" ht="13">
      <c r="C644" s="26"/>
      <c r="D644" s="26"/>
      <c r="E644" s="26"/>
      <c r="I644" s="26"/>
    </row>
    <row r="645" spans="3:9" ht="13">
      <c r="C645" s="26"/>
      <c r="D645" s="26"/>
      <c r="E645" s="26"/>
      <c r="I645" s="26"/>
    </row>
    <row r="646" spans="3:9" ht="13">
      <c r="C646" s="26"/>
      <c r="D646" s="26"/>
      <c r="E646" s="26"/>
      <c r="I646" s="26"/>
    </row>
    <row r="647" spans="3:9" ht="13">
      <c r="C647" s="26"/>
      <c r="D647" s="26"/>
      <c r="E647" s="26"/>
      <c r="I647" s="26"/>
    </row>
    <row r="648" spans="3:9" ht="13">
      <c r="C648" s="26"/>
      <c r="D648" s="26"/>
      <c r="E648" s="26"/>
      <c r="I648" s="26"/>
    </row>
    <row r="649" spans="3:9" ht="13">
      <c r="C649" s="26"/>
      <c r="D649" s="26"/>
      <c r="E649" s="26"/>
      <c r="I649" s="26"/>
    </row>
    <row r="650" spans="3:9" ht="13">
      <c r="C650" s="26"/>
      <c r="D650" s="26"/>
      <c r="E650" s="26"/>
      <c r="I650" s="26"/>
    </row>
    <row r="651" spans="3:9" ht="13">
      <c r="C651" s="26"/>
      <c r="D651" s="26"/>
      <c r="E651" s="26"/>
      <c r="I651" s="26"/>
    </row>
    <row r="652" spans="3:9" ht="13">
      <c r="C652" s="26"/>
      <c r="D652" s="26"/>
      <c r="E652" s="26"/>
      <c r="I652" s="26"/>
    </row>
    <row r="653" spans="3:9" ht="13">
      <c r="C653" s="26"/>
      <c r="D653" s="26"/>
      <c r="E653" s="26"/>
      <c r="I653" s="26"/>
    </row>
    <row r="654" spans="3:9" ht="13">
      <c r="C654" s="26"/>
      <c r="D654" s="26"/>
      <c r="E654" s="26"/>
      <c r="I654" s="26"/>
    </row>
    <row r="655" spans="3:9" ht="13">
      <c r="C655" s="26"/>
      <c r="D655" s="26"/>
      <c r="E655" s="26"/>
      <c r="I655" s="26"/>
    </row>
    <row r="656" spans="3:9" ht="13">
      <c r="C656" s="26"/>
      <c r="D656" s="26"/>
      <c r="E656" s="26"/>
      <c r="I656" s="26"/>
    </row>
    <row r="657" spans="3:9" ht="13">
      <c r="C657" s="26"/>
      <c r="D657" s="26"/>
      <c r="E657" s="26"/>
      <c r="I657" s="26"/>
    </row>
    <row r="658" spans="3:9" ht="13">
      <c r="C658" s="26"/>
      <c r="D658" s="26"/>
      <c r="E658" s="26"/>
      <c r="I658" s="26"/>
    </row>
    <row r="659" spans="3:9" ht="13">
      <c r="C659" s="26"/>
      <c r="D659" s="26"/>
      <c r="E659" s="26"/>
      <c r="I659" s="26"/>
    </row>
    <row r="660" spans="3:9" ht="13">
      <c r="C660" s="26"/>
      <c r="D660" s="26"/>
      <c r="E660" s="26"/>
      <c r="I660" s="26"/>
    </row>
    <row r="661" spans="3:9" ht="13">
      <c r="C661" s="26"/>
      <c r="D661" s="26"/>
      <c r="E661" s="26"/>
      <c r="I661" s="26"/>
    </row>
    <row r="662" spans="3:9" ht="13">
      <c r="C662" s="26"/>
      <c r="D662" s="26"/>
      <c r="E662" s="26"/>
      <c r="I662" s="26"/>
    </row>
    <row r="663" spans="3:9" ht="13">
      <c r="C663" s="26"/>
      <c r="D663" s="26"/>
      <c r="E663" s="26"/>
      <c r="I663" s="26"/>
    </row>
    <row r="664" spans="3:9" ht="13">
      <c r="C664" s="26"/>
      <c r="D664" s="26"/>
      <c r="E664" s="26"/>
      <c r="I664" s="26"/>
    </row>
    <row r="665" spans="3:9" ht="13">
      <c r="C665" s="26"/>
      <c r="D665" s="26"/>
      <c r="E665" s="26"/>
      <c r="I665" s="26"/>
    </row>
    <row r="666" spans="3:9" ht="13">
      <c r="C666" s="26"/>
      <c r="D666" s="26"/>
      <c r="E666" s="26"/>
      <c r="I666" s="26"/>
    </row>
    <row r="667" spans="3:9" ht="13">
      <c r="C667" s="26"/>
      <c r="D667" s="26"/>
      <c r="E667" s="26"/>
      <c r="I667" s="26"/>
    </row>
    <row r="668" spans="3:9" ht="13">
      <c r="C668" s="26"/>
      <c r="D668" s="26"/>
      <c r="E668" s="26"/>
      <c r="I668" s="26"/>
    </row>
    <row r="669" spans="3:9" ht="13">
      <c r="C669" s="26"/>
      <c r="D669" s="26"/>
      <c r="E669" s="26"/>
      <c r="I669" s="26"/>
    </row>
    <row r="670" spans="3:9" ht="13">
      <c r="C670" s="26"/>
      <c r="D670" s="26"/>
      <c r="E670" s="26"/>
      <c r="I670" s="26"/>
    </row>
    <row r="671" spans="3:9" ht="13">
      <c r="C671" s="26"/>
      <c r="D671" s="26"/>
      <c r="E671" s="26"/>
      <c r="I671" s="26"/>
    </row>
    <row r="672" spans="3:9" ht="13">
      <c r="C672" s="26"/>
      <c r="D672" s="26"/>
      <c r="E672" s="26"/>
      <c r="I672" s="26"/>
    </row>
    <row r="673" spans="3:9" ht="13">
      <c r="C673" s="26"/>
      <c r="D673" s="26"/>
      <c r="E673" s="26"/>
      <c r="I673" s="26"/>
    </row>
    <row r="674" spans="3:9" ht="13">
      <c r="C674" s="26"/>
      <c r="D674" s="26"/>
      <c r="E674" s="26"/>
      <c r="I674" s="26"/>
    </row>
    <row r="675" spans="3:9" ht="13">
      <c r="C675" s="26"/>
      <c r="D675" s="26"/>
      <c r="E675" s="26"/>
      <c r="I675" s="26"/>
    </row>
    <row r="676" spans="3:9" ht="13">
      <c r="C676" s="26"/>
      <c r="D676" s="26"/>
      <c r="E676" s="26"/>
      <c r="I676" s="26"/>
    </row>
    <row r="677" spans="3:9" ht="13">
      <c r="C677" s="26"/>
      <c r="D677" s="26"/>
      <c r="E677" s="26"/>
      <c r="I677" s="26"/>
    </row>
    <row r="678" spans="3:9" ht="13">
      <c r="C678" s="26"/>
      <c r="D678" s="26"/>
      <c r="E678" s="26"/>
      <c r="I678" s="26"/>
    </row>
    <row r="679" spans="3:9" ht="13">
      <c r="C679" s="26"/>
      <c r="D679" s="26"/>
      <c r="E679" s="26"/>
      <c r="I679" s="26"/>
    </row>
    <row r="680" spans="3:9" ht="13">
      <c r="C680" s="26"/>
      <c r="D680" s="26"/>
      <c r="E680" s="26"/>
      <c r="I680" s="26"/>
    </row>
    <row r="681" spans="3:9" ht="13">
      <c r="C681" s="26"/>
      <c r="D681" s="26"/>
      <c r="E681" s="26"/>
      <c r="I681" s="26"/>
    </row>
    <row r="682" spans="3:9" ht="13">
      <c r="C682" s="26"/>
      <c r="D682" s="26"/>
      <c r="E682" s="26"/>
      <c r="I682" s="26"/>
    </row>
    <row r="683" spans="3:9" ht="13">
      <c r="C683" s="26"/>
      <c r="D683" s="26"/>
      <c r="E683" s="26"/>
      <c r="I683" s="26"/>
    </row>
    <row r="684" spans="3:9" ht="13">
      <c r="C684" s="26"/>
      <c r="D684" s="26"/>
      <c r="E684" s="26"/>
      <c r="I684" s="26"/>
    </row>
    <row r="685" spans="3:9" ht="13">
      <c r="C685" s="26"/>
      <c r="D685" s="26"/>
      <c r="E685" s="26"/>
      <c r="I685" s="26"/>
    </row>
    <row r="686" spans="3:9" ht="13">
      <c r="C686" s="26"/>
      <c r="D686" s="26"/>
      <c r="E686" s="26"/>
      <c r="I686" s="26"/>
    </row>
    <row r="687" spans="3:9" ht="13">
      <c r="C687" s="26"/>
      <c r="D687" s="26"/>
      <c r="E687" s="26"/>
      <c r="I687" s="26"/>
    </row>
    <row r="688" spans="3:9" ht="13">
      <c r="C688" s="26"/>
      <c r="D688" s="26"/>
      <c r="E688" s="26"/>
      <c r="I688" s="26"/>
    </row>
    <row r="689" spans="3:9" ht="13">
      <c r="C689" s="26"/>
      <c r="D689" s="26"/>
      <c r="E689" s="26"/>
      <c r="I689" s="26"/>
    </row>
    <row r="690" spans="3:9" ht="13">
      <c r="C690" s="26"/>
      <c r="D690" s="26"/>
      <c r="E690" s="26"/>
      <c r="I690" s="26"/>
    </row>
    <row r="691" spans="3:9" ht="13">
      <c r="C691" s="26"/>
      <c r="D691" s="26"/>
      <c r="E691" s="26"/>
      <c r="I691" s="26"/>
    </row>
    <row r="692" spans="3:9" ht="13">
      <c r="C692" s="26"/>
      <c r="D692" s="26"/>
      <c r="E692" s="26"/>
      <c r="I692" s="26"/>
    </row>
    <row r="693" spans="3:9" ht="13">
      <c r="C693" s="26"/>
      <c r="D693" s="26"/>
      <c r="E693" s="26"/>
      <c r="I693" s="26"/>
    </row>
    <row r="694" spans="3:9" ht="13">
      <c r="C694" s="26"/>
      <c r="D694" s="26"/>
      <c r="E694" s="26"/>
      <c r="I694" s="26"/>
    </row>
    <row r="695" spans="3:9" ht="13">
      <c r="C695" s="26"/>
      <c r="D695" s="26"/>
      <c r="E695" s="26"/>
      <c r="I695" s="26"/>
    </row>
    <row r="696" spans="3:9" ht="13">
      <c r="C696" s="26"/>
      <c r="D696" s="26"/>
      <c r="E696" s="26"/>
      <c r="I696" s="26"/>
    </row>
    <row r="697" spans="3:9" ht="13">
      <c r="C697" s="26"/>
      <c r="D697" s="26"/>
      <c r="E697" s="26"/>
      <c r="I697" s="26"/>
    </row>
    <row r="698" spans="3:9" ht="13">
      <c r="C698" s="26"/>
      <c r="D698" s="26"/>
      <c r="E698" s="26"/>
      <c r="I698" s="26"/>
    </row>
    <row r="699" spans="3:9" ht="13">
      <c r="C699" s="26"/>
      <c r="D699" s="26"/>
      <c r="E699" s="26"/>
      <c r="I699" s="26"/>
    </row>
    <row r="700" spans="3:9" ht="13">
      <c r="C700" s="26"/>
      <c r="D700" s="26"/>
      <c r="E700" s="26"/>
      <c r="I700" s="26"/>
    </row>
    <row r="701" spans="3:9" ht="13">
      <c r="C701" s="26"/>
      <c r="D701" s="26"/>
      <c r="E701" s="26"/>
      <c r="I701" s="26"/>
    </row>
    <row r="702" spans="3:9" ht="13">
      <c r="C702" s="26"/>
      <c r="D702" s="26"/>
      <c r="E702" s="26"/>
      <c r="I702" s="26"/>
    </row>
    <row r="703" spans="3:9" ht="13">
      <c r="C703" s="26"/>
      <c r="D703" s="26"/>
      <c r="E703" s="26"/>
      <c r="I703" s="26"/>
    </row>
    <row r="704" spans="3:9" ht="13">
      <c r="C704" s="26"/>
      <c r="D704" s="26"/>
      <c r="E704" s="26"/>
      <c r="I704" s="26"/>
    </row>
    <row r="705" spans="3:9" ht="13">
      <c r="C705" s="26"/>
      <c r="D705" s="26"/>
      <c r="E705" s="26"/>
      <c r="I705" s="26"/>
    </row>
    <row r="706" spans="3:9" ht="13">
      <c r="C706" s="26"/>
      <c r="D706" s="26"/>
      <c r="E706" s="26"/>
      <c r="I706" s="26"/>
    </row>
    <row r="707" spans="3:9" ht="13">
      <c r="C707" s="26"/>
      <c r="D707" s="26"/>
      <c r="E707" s="26"/>
      <c r="I707" s="26"/>
    </row>
    <row r="708" spans="3:9" ht="13">
      <c r="C708" s="26"/>
      <c r="D708" s="26"/>
      <c r="E708" s="26"/>
      <c r="I708" s="26"/>
    </row>
    <row r="709" spans="3:9" ht="13">
      <c r="C709" s="26"/>
      <c r="D709" s="26"/>
      <c r="E709" s="26"/>
      <c r="I709" s="26"/>
    </row>
    <row r="710" spans="3:9" ht="13">
      <c r="C710" s="26"/>
      <c r="D710" s="26"/>
      <c r="E710" s="26"/>
      <c r="I710" s="26"/>
    </row>
    <row r="711" spans="3:9" ht="13">
      <c r="C711" s="26"/>
      <c r="D711" s="26"/>
      <c r="E711" s="26"/>
      <c r="I711" s="26"/>
    </row>
    <row r="712" spans="3:9" ht="13">
      <c r="C712" s="26"/>
      <c r="D712" s="26"/>
      <c r="E712" s="26"/>
      <c r="I712" s="26"/>
    </row>
    <row r="713" spans="3:9" ht="13">
      <c r="C713" s="26"/>
      <c r="D713" s="26"/>
      <c r="E713" s="26"/>
      <c r="I713" s="26"/>
    </row>
    <row r="714" spans="3:9" ht="13">
      <c r="C714" s="26"/>
      <c r="D714" s="26"/>
      <c r="E714" s="26"/>
      <c r="I714" s="26"/>
    </row>
    <row r="715" spans="3:9" ht="13">
      <c r="C715" s="26"/>
      <c r="D715" s="26"/>
      <c r="E715" s="26"/>
      <c r="I715" s="26"/>
    </row>
    <row r="716" spans="3:9" ht="13">
      <c r="C716" s="26"/>
      <c r="D716" s="26"/>
      <c r="E716" s="26"/>
      <c r="I716" s="26"/>
    </row>
    <row r="717" spans="3:9" ht="13">
      <c r="C717" s="26"/>
      <c r="D717" s="26"/>
      <c r="E717" s="26"/>
      <c r="I717" s="26"/>
    </row>
    <row r="718" spans="3:9" ht="13">
      <c r="C718" s="26"/>
      <c r="D718" s="26"/>
      <c r="E718" s="26"/>
      <c r="I718" s="26"/>
    </row>
    <row r="719" spans="3:9" ht="13">
      <c r="C719" s="26"/>
      <c r="D719" s="26"/>
      <c r="E719" s="26"/>
      <c r="I719" s="26"/>
    </row>
    <row r="720" spans="3:9" ht="13">
      <c r="C720" s="26"/>
      <c r="D720" s="26"/>
      <c r="E720" s="26"/>
      <c r="I720" s="26"/>
    </row>
    <row r="721" spans="3:9" ht="13">
      <c r="C721" s="26"/>
      <c r="D721" s="26"/>
      <c r="E721" s="26"/>
      <c r="I721" s="26"/>
    </row>
    <row r="722" spans="3:9" ht="13">
      <c r="C722" s="26"/>
      <c r="D722" s="26"/>
      <c r="E722" s="26"/>
      <c r="I722" s="26"/>
    </row>
    <row r="723" spans="3:9" ht="13">
      <c r="C723" s="26"/>
      <c r="D723" s="26"/>
      <c r="E723" s="26"/>
      <c r="I723" s="26"/>
    </row>
    <row r="724" spans="3:9" ht="13">
      <c r="C724" s="26"/>
      <c r="D724" s="26"/>
      <c r="E724" s="26"/>
      <c r="I724" s="26"/>
    </row>
    <row r="725" spans="3:9" ht="13">
      <c r="C725" s="26"/>
      <c r="D725" s="26"/>
      <c r="E725" s="26"/>
      <c r="I725" s="26"/>
    </row>
    <row r="726" spans="3:9" ht="13">
      <c r="C726" s="26"/>
      <c r="D726" s="26"/>
      <c r="E726" s="26"/>
      <c r="I726" s="26"/>
    </row>
    <row r="727" spans="3:9" ht="13">
      <c r="C727" s="26"/>
      <c r="D727" s="26"/>
      <c r="E727" s="26"/>
      <c r="I727" s="26"/>
    </row>
    <row r="728" spans="3:9" ht="13">
      <c r="C728" s="26"/>
      <c r="D728" s="26"/>
      <c r="E728" s="26"/>
      <c r="I728" s="26"/>
    </row>
    <row r="729" spans="3:9" ht="13">
      <c r="C729" s="26"/>
      <c r="D729" s="26"/>
      <c r="E729" s="26"/>
      <c r="I729" s="26"/>
    </row>
    <row r="730" spans="3:9" ht="13">
      <c r="C730" s="26"/>
      <c r="D730" s="26"/>
      <c r="E730" s="26"/>
      <c r="I730" s="26"/>
    </row>
    <row r="731" spans="3:9" ht="13">
      <c r="C731" s="26"/>
      <c r="D731" s="26"/>
      <c r="E731" s="26"/>
      <c r="I731" s="26"/>
    </row>
    <row r="732" spans="3:9" ht="13">
      <c r="C732" s="26"/>
      <c r="D732" s="26"/>
      <c r="E732" s="26"/>
      <c r="I732" s="26"/>
    </row>
    <row r="733" spans="3:9" ht="13">
      <c r="C733" s="26"/>
      <c r="D733" s="26"/>
      <c r="E733" s="26"/>
      <c r="I733" s="26"/>
    </row>
    <row r="734" spans="3:9" ht="13">
      <c r="C734" s="26"/>
      <c r="D734" s="26"/>
      <c r="E734" s="26"/>
      <c r="I734" s="26"/>
    </row>
    <row r="735" spans="3:9" ht="13">
      <c r="C735" s="26"/>
      <c r="D735" s="26"/>
      <c r="E735" s="26"/>
      <c r="I735" s="26"/>
    </row>
    <row r="736" spans="3:9" ht="13">
      <c r="C736" s="26"/>
      <c r="D736" s="26"/>
      <c r="E736" s="26"/>
      <c r="I736" s="26"/>
    </row>
    <row r="737" spans="3:9" ht="13">
      <c r="C737" s="26"/>
      <c r="D737" s="26"/>
      <c r="E737" s="26"/>
      <c r="I737" s="26"/>
    </row>
    <row r="738" spans="3:9" ht="13">
      <c r="C738" s="26"/>
      <c r="D738" s="26"/>
      <c r="E738" s="26"/>
      <c r="I738" s="26"/>
    </row>
    <row r="739" spans="3:9" ht="13">
      <c r="C739" s="26"/>
      <c r="D739" s="26"/>
      <c r="E739" s="26"/>
      <c r="I739" s="26"/>
    </row>
    <row r="740" spans="3:9" ht="13">
      <c r="C740" s="26"/>
      <c r="D740" s="26"/>
      <c r="E740" s="26"/>
      <c r="I740" s="26"/>
    </row>
    <row r="741" spans="3:9" ht="13">
      <c r="C741" s="26"/>
      <c r="D741" s="26"/>
      <c r="E741" s="26"/>
      <c r="I741" s="26"/>
    </row>
    <row r="742" spans="3:9" ht="13">
      <c r="C742" s="26"/>
      <c r="D742" s="26"/>
      <c r="E742" s="26"/>
      <c r="I742" s="26"/>
    </row>
    <row r="743" spans="3:9" ht="13">
      <c r="C743" s="26"/>
      <c r="D743" s="26"/>
      <c r="E743" s="26"/>
      <c r="I743" s="26"/>
    </row>
    <row r="744" spans="3:9" ht="13">
      <c r="C744" s="26"/>
      <c r="D744" s="26"/>
      <c r="E744" s="26"/>
      <c r="I744" s="26"/>
    </row>
    <row r="745" spans="3:9" ht="13">
      <c r="C745" s="26"/>
      <c r="D745" s="26"/>
      <c r="E745" s="26"/>
      <c r="I745" s="26"/>
    </row>
    <row r="746" spans="3:9" ht="13">
      <c r="C746" s="26"/>
      <c r="D746" s="26"/>
      <c r="E746" s="26"/>
      <c r="I746" s="26"/>
    </row>
    <row r="747" spans="3:9" ht="13">
      <c r="C747" s="26"/>
      <c r="D747" s="26"/>
      <c r="E747" s="26"/>
      <c r="I747" s="26"/>
    </row>
    <row r="748" spans="3:9" ht="13">
      <c r="C748" s="26"/>
      <c r="D748" s="26"/>
      <c r="E748" s="26"/>
      <c r="I748" s="26"/>
    </row>
    <row r="749" spans="3:9" ht="13">
      <c r="C749" s="26"/>
      <c r="D749" s="26"/>
      <c r="E749" s="26"/>
      <c r="I749" s="26"/>
    </row>
    <row r="750" spans="3:9" ht="13">
      <c r="C750" s="26"/>
      <c r="D750" s="26"/>
      <c r="E750" s="26"/>
      <c r="I750" s="26"/>
    </row>
    <row r="751" spans="3:9" ht="13">
      <c r="C751" s="26"/>
      <c r="D751" s="26"/>
      <c r="E751" s="26"/>
      <c r="I751" s="26"/>
    </row>
    <row r="752" spans="3:9" ht="13">
      <c r="C752" s="26"/>
      <c r="D752" s="26"/>
      <c r="E752" s="26"/>
      <c r="I752" s="26"/>
    </row>
    <row r="753" spans="3:9" ht="13">
      <c r="C753" s="26"/>
      <c r="D753" s="26"/>
      <c r="E753" s="26"/>
      <c r="I753" s="26"/>
    </row>
    <row r="754" spans="3:9" ht="13">
      <c r="C754" s="26"/>
      <c r="D754" s="26"/>
      <c r="E754" s="26"/>
      <c r="I754" s="26"/>
    </row>
    <row r="755" spans="3:9" ht="13">
      <c r="C755" s="26"/>
      <c r="D755" s="26"/>
      <c r="E755" s="26"/>
      <c r="I755" s="26"/>
    </row>
    <row r="756" spans="3:9" ht="13">
      <c r="C756" s="26"/>
      <c r="D756" s="26"/>
      <c r="E756" s="26"/>
      <c r="I756" s="26"/>
    </row>
    <row r="757" spans="3:9" ht="13">
      <c r="C757" s="26"/>
      <c r="D757" s="26"/>
      <c r="E757" s="26"/>
      <c r="I757" s="26"/>
    </row>
    <row r="758" spans="3:9" ht="13">
      <c r="C758" s="26"/>
      <c r="D758" s="26"/>
      <c r="E758" s="26"/>
      <c r="I758" s="26"/>
    </row>
    <row r="759" spans="3:9" ht="13">
      <c r="C759" s="26"/>
      <c r="D759" s="26"/>
      <c r="E759" s="26"/>
      <c r="I759" s="26"/>
    </row>
    <row r="760" spans="3:9" ht="13">
      <c r="C760" s="26"/>
      <c r="D760" s="26"/>
      <c r="E760" s="26"/>
      <c r="I760" s="26"/>
    </row>
    <row r="761" spans="3:9" ht="13">
      <c r="C761" s="26"/>
      <c r="D761" s="26"/>
      <c r="E761" s="26"/>
      <c r="I761" s="26"/>
    </row>
    <row r="762" spans="3:9" ht="13">
      <c r="C762" s="26"/>
      <c r="D762" s="26"/>
      <c r="E762" s="26"/>
      <c r="I762" s="26"/>
    </row>
    <row r="763" spans="3:9" ht="13">
      <c r="C763" s="26"/>
      <c r="D763" s="26"/>
      <c r="E763" s="26"/>
      <c r="I763" s="26"/>
    </row>
    <row r="764" spans="3:9" ht="13">
      <c r="C764" s="26"/>
      <c r="D764" s="26"/>
      <c r="E764" s="26"/>
      <c r="I764" s="26"/>
    </row>
    <row r="765" spans="3:9" ht="13">
      <c r="C765" s="26"/>
      <c r="D765" s="26"/>
      <c r="E765" s="26"/>
      <c r="I765" s="26"/>
    </row>
    <row r="766" spans="3:9" ht="13">
      <c r="C766" s="26"/>
      <c r="D766" s="26"/>
      <c r="E766" s="26"/>
      <c r="I766" s="26"/>
    </row>
    <row r="767" spans="3:9" ht="13">
      <c r="C767" s="26"/>
      <c r="D767" s="26"/>
      <c r="E767" s="26"/>
      <c r="I767" s="26"/>
    </row>
    <row r="768" spans="3:9" ht="13">
      <c r="C768" s="26"/>
      <c r="D768" s="26"/>
      <c r="E768" s="26"/>
      <c r="I768" s="26"/>
    </row>
    <row r="769" spans="3:9" ht="13">
      <c r="C769" s="26"/>
      <c r="D769" s="26"/>
      <c r="E769" s="26"/>
      <c r="I769" s="26"/>
    </row>
    <row r="770" spans="3:9" ht="13">
      <c r="C770" s="26"/>
      <c r="D770" s="26"/>
      <c r="E770" s="26"/>
      <c r="I770" s="26"/>
    </row>
    <row r="771" spans="3:9" ht="13">
      <c r="C771" s="26"/>
      <c r="D771" s="26"/>
      <c r="E771" s="26"/>
      <c r="I771" s="26"/>
    </row>
    <row r="772" spans="3:9" ht="13">
      <c r="C772" s="26"/>
      <c r="D772" s="26"/>
      <c r="E772" s="26"/>
      <c r="I772" s="26"/>
    </row>
    <row r="773" spans="3:9" ht="13">
      <c r="C773" s="26"/>
      <c r="D773" s="26"/>
      <c r="E773" s="26"/>
      <c r="I773" s="26"/>
    </row>
    <row r="774" spans="3:9" ht="13">
      <c r="C774" s="26"/>
      <c r="D774" s="26"/>
      <c r="E774" s="26"/>
      <c r="I774" s="26"/>
    </row>
    <row r="775" spans="3:9" ht="13">
      <c r="C775" s="26"/>
      <c r="D775" s="26"/>
      <c r="E775" s="26"/>
      <c r="I775" s="26"/>
    </row>
    <row r="776" spans="3:9" ht="13">
      <c r="C776" s="26"/>
      <c r="D776" s="26"/>
      <c r="E776" s="26"/>
      <c r="I776" s="26"/>
    </row>
    <row r="777" spans="3:9" ht="13">
      <c r="C777" s="26"/>
      <c r="D777" s="26"/>
      <c r="E777" s="26"/>
      <c r="I777" s="26"/>
    </row>
    <row r="778" spans="3:9" ht="13">
      <c r="C778" s="26"/>
      <c r="D778" s="26"/>
      <c r="E778" s="26"/>
      <c r="I778" s="26"/>
    </row>
    <row r="779" spans="3:9" ht="13">
      <c r="C779" s="26"/>
      <c r="D779" s="26"/>
      <c r="E779" s="26"/>
      <c r="I779" s="26"/>
    </row>
    <row r="780" spans="3:9" ht="13">
      <c r="C780" s="26"/>
      <c r="D780" s="26"/>
      <c r="E780" s="26"/>
      <c r="I780" s="26"/>
    </row>
    <row r="781" spans="3:9" ht="13">
      <c r="C781" s="26"/>
      <c r="D781" s="26"/>
      <c r="E781" s="26"/>
      <c r="I781" s="26"/>
    </row>
    <row r="782" spans="3:9" ht="13">
      <c r="C782" s="26"/>
      <c r="D782" s="26"/>
      <c r="E782" s="26"/>
      <c r="I782" s="26"/>
    </row>
    <row r="783" spans="3:9" ht="13">
      <c r="C783" s="26"/>
      <c r="D783" s="26"/>
      <c r="E783" s="26"/>
      <c r="I783" s="26"/>
    </row>
    <row r="784" spans="3:9" ht="13">
      <c r="C784" s="26"/>
      <c r="D784" s="26"/>
      <c r="E784" s="26"/>
      <c r="I784" s="26"/>
    </row>
    <row r="785" spans="3:9" ht="13">
      <c r="C785" s="26"/>
      <c r="D785" s="26"/>
      <c r="E785" s="26"/>
      <c r="I785" s="26"/>
    </row>
    <row r="786" spans="3:9" ht="13">
      <c r="C786" s="26"/>
      <c r="D786" s="26"/>
      <c r="E786" s="26"/>
      <c r="I786" s="26"/>
    </row>
    <row r="787" spans="3:9" ht="13">
      <c r="C787" s="26"/>
      <c r="D787" s="26"/>
      <c r="E787" s="26"/>
      <c r="I787" s="26"/>
    </row>
    <row r="788" spans="3:9" ht="13">
      <c r="C788" s="26"/>
      <c r="D788" s="26"/>
      <c r="E788" s="26"/>
      <c r="I788" s="26"/>
    </row>
    <row r="789" spans="3:9" ht="13">
      <c r="C789" s="26"/>
      <c r="D789" s="26"/>
      <c r="E789" s="26"/>
      <c r="I789" s="26"/>
    </row>
    <row r="790" spans="3:9" ht="13">
      <c r="C790" s="26"/>
      <c r="D790" s="26"/>
      <c r="E790" s="26"/>
      <c r="I790" s="26"/>
    </row>
    <row r="791" spans="3:9" ht="13">
      <c r="C791" s="26"/>
      <c r="D791" s="26"/>
      <c r="E791" s="26"/>
      <c r="I791" s="26"/>
    </row>
    <row r="792" spans="3:9" ht="13">
      <c r="C792" s="26"/>
      <c r="D792" s="26"/>
      <c r="E792" s="26"/>
      <c r="I792" s="26"/>
    </row>
    <row r="793" spans="3:9" ht="13">
      <c r="C793" s="26"/>
      <c r="D793" s="26"/>
      <c r="E793" s="26"/>
      <c r="I793" s="26"/>
    </row>
    <row r="794" spans="3:9" ht="13">
      <c r="C794" s="26"/>
      <c r="D794" s="26"/>
      <c r="E794" s="26"/>
      <c r="I794" s="26"/>
    </row>
    <row r="795" spans="3:9" ht="13">
      <c r="C795" s="26"/>
      <c r="D795" s="26"/>
      <c r="E795" s="26"/>
      <c r="I795" s="26"/>
    </row>
    <row r="796" spans="3:9" ht="13">
      <c r="C796" s="26"/>
      <c r="D796" s="26"/>
      <c r="E796" s="26"/>
      <c r="I796" s="26"/>
    </row>
    <row r="797" spans="3:9" ht="13">
      <c r="C797" s="26"/>
      <c r="D797" s="26"/>
      <c r="E797" s="26"/>
      <c r="I797" s="26"/>
    </row>
    <row r="798" spans="3:9" ht="13">
      <c r="C798" s="26"/>
      <c r="D798" s="26"/>
      <c r="E798" s="26"/>
      <c r="I798" s="26"/>
    </row>
    <row r="799" spans="3:9" ht="13">
      <c r="C799" s="26"/>
      <c r="D799" s="26"/>
      <c r="E799" s="26"/>
      <c r="I799" s="26"/>
    </row>
    <row r="800" spans="3:9" ht="13">
      <c r="C800" s="26"/>
      <c r="D800" s="26"/>
      <c r="E800" s="26"/>
      <c r="I800" s="26"/>
    </row>
    <row r="801" spans="3:9" ht="13">
      <c r="C801" s="26"/>
      <c r="D801" s="26"/>
      <c r="E801" s="26"/>
      <c r="I801" s="26"/>
    </row>
    <row r="802" spans="3:9" ht="13">
      <c r="C802" s="26"/>
      <c r="D802" s="26"/>
      <c r="E802" s="26"/>
      <c r="I802" s="26"/>
    </row>
    <row r="803" spans="3:9" ht="13">
      <c r="C803" s="26"/>
      <c r="D803" s="26"/>
      <c r="E803" s="26"/>
      <c r="I803" s="26"/>
    </row>
    <row r="804" spans="3:9" ht="13">
      <c r="C804" s="26"/>
      <c r="D804" s="26"/>
      <c r="E804" s="26"/>
      <c r="I804" s="26"/>
    </row>
    <row r="805" spans="3:9" ht="13">
      <c r="C805" s="26"/>
      <c r="D805" s="26"/>
      <c r="E805" s="26"/>
      <c r="I805" s="26"/>
    </row>
    <row r="806" spans="3:9" ht="13">
      <c r="C806" s="26"/>
      <c r="D806" s="26"/>
      <c r="E806" s="26"/>
      <c r="I806" s="26"/>
    </row>
    <row r="807" spans="3:9" ht="13">
      <c r="C807" s="26"/>
      <c r="D807" s="26"/>
      <c r="E807" s="26"/>
      <c r="I807" s="26"/>
    </row>
    <row r="808" spans="3:9" ht="13">
      <c r="C808" s="26"/>
      <c r="D808" s="26"/>
      <c r="E808" s="26"/>
      <c r="I808" s="26"/>
    </row>
    <row r="809" spans="3:9" ht="13">
      <c r="C809" s="26"/>
      <c r="D809" s="26"/>
      <c r="E809" s="26"/>
      <c r="I809" s="26"/>
    </row>
    <row r="810" spans="3:9" ht="13">
      <c r="C810" s="26"/>
      <c r="D810" s="26"/>
      <c r="E810" s="26"/>
      <c r="I810" s="26"/>
    </row>
    <row r="811" spans="3:9" ht="13">
      <c r="C811" s="26"/>
      <c r="D811" s="26"/>
      <c r="E811" s="26"/>
      <c r="I811" s="26"/>
    </row>
    <row r="812" spans="3:9" ht="13">
      <c r="C812" s="26"/>
      <c r="D812" s="26"/>
      <c r="E812" s="26"/>
      <c r="I812" s="26"/>
    </row>
    <row r="813" spans="3:9" ht="13">
      <c r="C813" s="26"/>
      <c r="D813" s="26"/>
      <c r="E813" s="26"/>
      <c r="I813" s="26"/>
    </row>
    <row r="814" spans="3:9" ht="13">
      <c r="C814" s="26"/>
      <c r="D814" s="26"/>
      <c r="E814" s="26"/>
      <c r="I814" s="26"/>
    </row>
    <row r="815" spans="3:9" ht="13">
      <c r="C815" s="26"/>
      <c r="D815" s="26"/>
      <c r="E815" s="26"/>
      <c r="I815" s="26"/>
    </row>
    <row r="816" spans="3:9" ht="13">
      <c r="C816" s="26"/>
      <c r="D816" s="26"/>
      <c r="E816" s="26"/>
      <c r="I816" s="26"/>
    </row>
    <row r="817" spans="3:9" ht="13">
      <c r="C817" s="26"/>
      <c r="D817" s="26"/>
      <c r="E817" s="26"/>
      <c r="I817" s="26"/>
    </row>
    <row r="818" spans="3:9" ht="13">
      <c r="C818" s="26"/>
      <c r="D818" s="26"/>
      <c r="E818" s="26"/>
      <c r="I818" s="26"/>
    </row>
    <row r="819" spans="3:9" ht="13">
      <c r="C819" s="26"/>
      <c r="D819" s="26"/>
      <c r="E819" s="26"/>
      <c r="I819" s="26"/>
    </row>
    <row r="820" spans="3:9" ht="13">
      <c r="C820" s="26"/>
      <c r="D820" s="26"/>
      <c r="E820" s="26"/>
      <c r="I820" s="26"/>
    </row>
    <row r="821" spans="3:9" ht="13">
      <c r="C821" s="26"/>
      <c r="D821" s="26"/>
      <c r="E821" s="26"/>
      <c r="I821" s="26"/>
    </row>
    <row r="822" spans="3:9" ht="13">
      <c r="C822" s="26"/>
      <c r="D822" s="26"/>
      <c r="E822" s="26"/>
      <c r="I822" s="26"/>
    </row>
    <row r="823" spans="3:9" ht="13">
      <c r="C823" s="26"/>
      <c r="D823" s="26"/>
      <c r="E823" s="26"/>
      <c r="I823" s="26"/>
    </row>
    <row r="824" spans="3:9" ht="13">
      <c r="C824" s="26"/>
      <c r="D824" s="26"/>
      <c r="E824" s="26"/>
      <c r="I824" s="26"/>
    </row>
    <row r="825" spans="3:9" ht="13">
      <c r="C825" s="26"/>
      <c r="D825" s="26"/>
      <c r="E825" s="26"/>
      <c r="I825" s="26"/>
    </row>
    <row r="826" spans="3:9" ht="13">
      <c r="C826" s="26"/>
      <c r="D826" s="26"/>
      <c r="E826" s="26"/>
      <c r="I826" s="26"/>
    </row>
    <row r="827" spans="3:9" ht="13">
      <c r="C827" s="26"/>
      <c r="D827" s="26"/>
      <c r="E827" s="26"/>
      <c r="I827" s="26"/>
    </row>
    <row r="828" spans="3:9" ht="13">
      <c r="C828" s="26"/>
      <c r="D828" s="26"/>
      <c r="E828" s="26"/>
      <c r="I828" s="26"/>
    </row>
    <row r="829" spans="3:9" ht="13">
      <c r="C829" s="26"/>
      <c r="D829" s="26"/>
      <c r="E829" s="26"/>
      <c r="I829" s="26"/>
    </row>
    <row r="830" spans="3:9" ht="13">
      <c r="C830" s="26"/>
      <c r="D830" s="26"/>
      <c r="E830" s="26"/>
      <c r="I830" s="26"/>
    </row>
    <row r="831" spans="3:9" ht="13">
      <c r="C831" s="26"/>
      <c r="D831" s="26"/>
      <c r="E831" s="26"/>
      <c r="I831" s="26"/>
    </row>
    <row r="832" spans="3:9" ht="13">
      <c r="C832" s="26"/>
      <c r="D832" s="26"/>
      <c r="E832" s="26"/>
      <c r="I832" s="26"/>
    </row>
    <row r="833" spans="3:9" ht="13">
      <c r="C833" s="26"/>
      <c r="D833" s="26"/>
      <c r="E833" s="26"/>
      <c r="I833" s="26"/>
    </row>
    <row r="834" spans="3:9" ht="13">
      <c r="C834" s="26"/>
      <c r="D834" s="26"/>
      <c r="E834" s="26"/>
      <c r="I834" s="26"/>
    </row>
    <row r="835" spans="3:9" ht="13">
      <c r="C835" s="26"/>
      <c r="D835" s="26"/>
      <c r="E835" s="26"/>
      <c r="I835" s="26"/>
    </row>
    <row r="836" spans="3:9" ht="13">
      <c r="C836" s="26"/>
      <c r="D836" s="26"/>
      <c r="E836" s="26"/>
      <c r="I836" s="26"/>
    </row>
    <row r="837" spans="3:9" ht="13">
      <c r="C837" s="26"/>
      <c r="D837" s="26"/>
      <c r="E837" s="26"/>
      <c r="I837" s="26"/>
    </row>
    <row r="838" spans="3:9" ht="13">
      <c r="C838" s="26"/>
      <c r="D838" s="26"/>
      <c r="E838" s="26"/>
      <c r="I838" s="26"/>
    </row>
    <row r="839" spans="3:9" ht="13">
      <c r="C839" s="26"/>
      <c r="D839" s="26"/>
      <c r="E839" s="26"/>
      <c r="I839" s="26"/>
    </row>
    <row r="840" spans="3:9" ht="13">
      <c r="C840" s="26"/>
      <c r="D840" s="26"/>
      <c r="E840" s="26"/>
      <c r="I840" s="26"/>
    </row>
    <row r="841" spans="3:9" ht="13">
      <c r="C841" s="26"/>
      <c r="D841" s="26"/>
      <c r="E841" s="26"/>
      <c r="I841" s="26"/>
    </row>
    <row r="842" spans="3:9" ht="13">
      <c r="C842" s="26"/>
      <c r="D842" s="26"/>
      <c r="E842" s="26"/>
      <c r="I842" s="26"/>
    </row>
    <row r="843" spans="3:9" ht="13">
      <c r="C843" s="26"/>
      <c r="D843" s="26"/>
      <c r="E843" s="26"/>
      <c r="I843" s="26"/>
    </row>
    <row r="844" spans="3:9" ht="13">
      <c r="C844" s="26"/>
      <c r="D844" s="26"/>
      <c r="E844" s="26"/>
      <c r="I844" s="26"/>
    </row>
    <row r="845" spans="3:9" ht="13">
      <c r="C845" s="26"/>
      <c r="D845" s="26"/>
      <c r="E845" s="26"/>
      <c r="I845" s="26"/>
    </row>
    <row r="846" spans="3:9" ht="13">
      <c r="C846" s="26"/>
      <c r="D846" s="26"/>
      <c r="E846" s="26"/>
      <c r="I846" s="26"/>
    </row>
    <row r="847" spans="3:9" ht="13">
      <c r="C847" s="26"/>
      <c r="D847" s="26"/>
      <c r="E847" s="26"/>
      <c r="I847" s="26"/>
    </row>
    <row r="848" spans="3:9" ht="13">
      <c r="C848" s="26"/>
      <c r="D848" s="26"/>
      <c r="E848" s="26"/>
      <c r="I848" s="26"/>
    </row>
    <row r="849" spans="3:9" ht="13">
      <c r="C849" s="26"/>
      <c r="D849" s="26"/>
      <c r="E849" s="26"/>
      <c r="I849" s="26"/>
    </row>
    <row r="850" spans="3:9" ht="13">
      <c r="C850" s="26"/>
      <c r="D850" s="26"/>
      <c r="E850" s="26"/>
      <c r="I850" s="26"/>
    </row>
    <row r="851" spans="3:9" ht="13">
      <c r="C851" s="26"/>
      <c r="D851" s="26"/>
      <c r="E851" s="26"/>
      <c r="I851" s="26"/>
    </row>
    <row r="852" spans="3:9" ht="13">
      <c r="C852" s="26"/>
      <c r="D852" s="26"/>
      <c r="E852" s="26"/>
      <c r="I852" s="26"/>
    </row>
    <row r="853" spans="3:9" ht="13">
      <c r="C853" s="26"/>
      <c r="D853" s="26"/>
      <c r="E853" s="26"/>
      <c r="I853" s="26"/>
    </row>
    <row r="854" spans="3:9" ht="13">
      <c r="C854" s="26"/>
      <c r="D854" s="26"/>
      <c r="E854" s="26"/>
      <c r="I854" s="26"/>
    </row>
    <row r="855" spans="3:9" ht="13">
      <c r="C855" s="26"/>
      <c r="D855" s="26"/>
      <c r="E855" s="26"/>
      <c r="I855" s="26"/>
    </row>
    <row r="856" spans="3:9" ht="13">
      <c r="C856" s="26"/>
      <c r="D856" s="26"/>
      <c r="E856" s="26"/>
      <c r="I856" s="26"/>
    </row>
    <row r="857" spans="3:9" ht="13">
      <c r="C857" s="26"/>
      <c r="D857" s="26"/>
      <c r="E857" s="26"/>
      <c r="I857" s="26"/>
    </row>
    <row r="858" spans="3:9" ht="13">
      <c r="C858" s="26"/>
      <c r="D858" s="26"/>
      <c r="E858" s="26"/>
      <c r="I858" s="26"/>
    </row>
    <row r="859" spans="3:9" ht="13">
      <c r="C859" s="26"/>
      <c r="D859" s="26"/>
      <c r="E859" s="26"/>
      <c r="I859" s="26"/>
    </row>
    <row r="860" spans="3:9" ht="13">
      <c r="C860" s="26"/>
      <c r="D860" s="26"/>
      <c r="E860" s="26"/>
      <c r="I860" s="26"/>
    </row>
    <row r="861" spans="3:9" ht="13">
      <c r="C861" s="26"/>
      <c r="D861" s="26"/>
      <c r="E861" s="26"/>
      <c r="I861" s="26"/>
    </row>
    <row r="862" spans="3:9" ht="13">
      <c r="C862" s="26"/>
      <c r="D862" s="26"/>
      <c r="E862" s="26"/>
      <c r="I862" s="26"/>
    </row>
    <row r="863" spans="3:9" ht="13">
      <c r="C863" s="26"/>
      <c r="D863" s="26"/>
      <c r="E863" s="26"/>
      <c r="I863" s="26"/>
    </row>
    <row r="864" spans="3:9" ht="13">
      <c r="C864" s="26"/>
      <c r="D864" s="26"/>
      <c r="E864" s="26"/>
      <c r="I864" s="26"/>
    </row>
    <row r="865" spans="3:9" ht="13">
      <c r="C865" s="26"/>
      <c r="D865" s="26"/>
      <c r="E865" s="26"/>
      <c r="I865" s="26"/>
    </row>
    <row r="866" spans="3:9" ht="13">
      <c r="C866" s="26"/>
      <c r="D866" s="26"/>
      <c r="E866" s="26"/>
      <c r="I866" s="26"/>
    </row>
    <row r="867" spans="3:9" ht="13">
      <c r="C867" s="26"/>
      <c r="D867" s="26"/>
      <c r="E867" s="26"/>
      <c r="I867" s="26"/>
    </row>
    <row r="868" spans="3:9" ht="13">
      <c r="C868" s="26"/>
      <c r="D868" s="26"/>
      <c r="E868" s="26"/>
      <c r="I868" s="26"/>
    </row>
    <row r="869" spans="3:9" ht="13">
      <c r="C869" s="26"/>
      <c r="D869" s="26"/>
      <c r="E869" s="26"/>
      <c r="I869" s="26"/>
    </row>
    <row r="870" spans="3:9" ht="13">
      <c r="C870" s="26"/>
      <c r="D870" s="26"/>
      <c r="E870" s="26"/>
      <c r="I870" s="26"/>
    </row>
    <row r="871" spans="3:9" ht="13">
      <c r="C871" s="26"/>
      <c r="D871" s="26"/>
      <c r="E871" s="26"/>
      <c r="I871" s="26"/>
    </row>
    <row r="872" spans="3:9" ht="13">
      <c r="C872" s="26"/>
      <c r="D872" s="26"/>
      <c r="E872" s="26"/>
      <c r="I872" s="26"/>
    </row>
    <row r="873" spans="3:9" ht="13">
      <c r="C873" s="26"/>
      <c r="D873" s="26"/>
      <c r="E873" s="26"/>
      <c r="I873" s="26"/>
    </row>
    <row r="874" spans="3:9" ht="13">
      <c r="C874" s="26"/>
      <c r="D874" s="26"/>
      <c r="E874" s="26"/>
      <c r="I874" s="26"/>
    </row>
    <row r="875" spans="3:9" ht="13">
      <c r="C875" s="26"/>
      <c r="D875" s="26"/>
      <c r="E875" s="26"/>
      <c r="I875" s="26"/>
    </row>
    <row r="876" spans="3:9" ht="13">
      <c r="C876" s="26"/>
      <c r="D876" s="26"/>
      <c r="E876" s="26"/>
      <c r="I876" s="26"/>
    </row>
    <row r="877" spans="3:9" ht="13">
      <c r="C877" s="26"/>
      <c r="D877" s="26"/>
      <c r="E877" s="26"/>
      <c r="I877" s="26"/>
    </row>
    <row r="878" spans="3:9" ht="13">
      <c r="C878" s="26"/>
      <c r="D878" s="26"/>
      <c r="E878" s="26"/>
      <c r="I878" s="26"/>
    </row>
    <row r="879" spans="3:9" ht="13">
      <c r="C879" s="26"/>
      <c r="D879" s="26"/>
      <c r="E879" s="26"/>
      <c r="I879" s="26"/>
    </row>
    <row r="880" spans="3:9" ht="13">
      <c r="C880" s="26"/>
      <c r="D880" s="26"/>
      <c r="E880" s="26"/>
      <c r="I880" s="26"/>
    </row>
    <row r="881" spans="3:9" ht="13">
      <c r="C881" s="26"/>
      <c r="D881" s="26"/>
      <c r="E881" s="26"/>
      <c r="I881" s="26"/>
    </row>
    <row r="882" spans="3:9" ht="13">
      <c r="C882" s="26"/>
      <c r="D882" s="26"/>
      <c r="E882" s="26"/>
      <c r="I882" s="26"/>
    </row>
    <row r="883" spans="3:9" ht="13">
      <c r="C883" s="26"/>
      <c r="D883" s="26"/>
      <c r="E883" s="26"/>
      <c r="I883" s="26"/>
    </row>
    <row r="884" spans="3:9" ht="13">
      <c r="C884" s="26"/>
      <c r="D884" s="26"/>
      <c r="E884" s="26"/>
      <c r="I884" s="26"/>
    </row>
    <row r="885" spans="3:9" ht="13">
      <c r="C885" s="26"/>
      <c r="D885" s="26"/>
      <c r="E885" s="26"/>
      <c r="I885" s="26"/>
    </row>
    <row r="886" spans="3:9" ht="13">
      <c r="C886" s="26"/>
      <c r="D886" s="26"/>
      <c r="E886" s="26"/>
      <c r="I886" s="26"/>
    </row>
    <row r="887" spans="3:9" ht="13">
      <c r="C887" s="26"/>
      <c r="D887" s="26"/>
      <c r="E887" s="26"/>
      <c r="I887" s="26"/>
    </row>
    <row r="888" spans="3:9" ht="13">
      <c r="C888" s="26"/>
      <c r="D888" s="26"/>
      <c r="E888" s="26"/>
      <c r="I888" s="26"/>
    </row>
    <row r="889" spans="3:9" ht="13">
      <c r="C889" s="26"/>
      <c r="D889" s="26"/>
      <c r="E889" s="26"/>
      <c r="I889" s="26"/>
    </row>
    <row r="890" spans="3:9" ht="13">
      <c r="C890" s="26"/>
      <c r="D890" s="26"/>
      <c r="E890" s="26"/>
      <c r="I890" s="26"/>
    </row>
    <row r="891" spans="3:9" ht="13">
      <c r="C891" s="26"/>
      <c r="D891" s="26"/>
      <c r="E891" s="26"/>
      <c r="I891" s="26"/>
    </row>
    <row r="892" spans="3:9" ht="13">
      <c r="C892" s="26"/>
      <c r="D892" s="26"/>
      <c r="E892" s="26"/>
      <c r="I892" s="26"/>
    </row>
    <row r="893" spans="3:9" ht="13">
      <c r="C893" s="26"/>
      <c r="D893" s="26"/>
      <c r="E893" s="26"/>
      <c r="I893" s="26"/>
    </row>
    <row r="894" spans="3:9" ht="13">
      <c r="C894" s="26"/>
      <c r="D894" s="26"/>
      <c r="E894" s="26"/>
      <c r="I894" s="26"/>
    </row>
    <row r="895" spans="3:9" ht="13">
      <c r="C895" s="26"/>
      <c r="D895" s="26"/>
      <c r="E895" s="26"/>
      <c r="I895" s="26"/>
    </row>
    <row r="896" spans="3:9" ht="13">
      <c r="C896" s="26"/>
      <c r="D896" s="26"/>
      <c r="E896" s="26"/>
      <c r="I896" s="26"/>
    </row>
    <row r="897" spans="3:9" ht="13">
      <c r="C897" s="26"/>
      <c r="D897" s="26"/>
      <c r="E897" s="26"/>
      <c r="I897" s="26"/>
    </row>
    <row r="898" spans="3:9" ht="13">
      <c r="C898" s="26"/>
      <c r="D898" s="26"/>
      <c r="E898" s="26"/>
      <c r="I898" s="26"/>
    </row>
    <row r="899" spans="3:9" ht="13">
      <c r="C899" s="26"/>
      <c r="D899" s="26"/>
      <c r="E899" s="26"/>
      <c r="I899" s="26"/>
    </row>
    <row r="900" spans="3:9" ht="13">
      <c r="C900" s="26"/>
      <c r="D900" s="26"/>
      <c r="E900" s="26"/>
      <c r="I900" s="26"/>
    </row>
    <row r="901" spans="3:9" ht="13">
      <c r="C901" s="26"/>
      <c r="D901" s="26"/>
      <c r="E901" s="26"/>
      <c r="I901" s="26"/>
    </row>
    <row r="902" spans="3:9" ht="13">
      <c r="C902" s="26"/>
      <c r="D902" s="26"/>
      <c r="E902" s="26"/>
      <c r="I902" s="26"/>
    </row>
    <row r="903" spans="3:9" ht="13">
      <c r="C903" s="26"/>
      <c r="D903" s="26"/>
      <c r="E903" s="26"/>
      <c r="I903" s="26"/>
    </row>
    <row r="904" spans="3:9" ht="13">
      <c r="C904" s="26"/>
      <c r="D904" s="26"/>
      <c r="E904" s="26"/>
      <c r="I904" s="26"/>
    </row>
    <row r="905" spans="3:9" ht="13">
      <c r="C905" s="26"/>
      <c r="D905" s="26"/>
      <c r="E905" s="26"/>
      <c r="I905" s="26"/>
    </row>
    <row r="906" spans="3:9" ht="13">
      <c r="C906" s="26"/>
      <c r="D906" s="26"/>
      <c r="E906" s="26"/>
      <c r="I906" s="26"/>
    </row>
    <row r="907" spans="3:9" ht="13">
      <c r="C907" s="26"/>
      <c r="D907" s="26"/>
      <c r="E907" s="26"/>
      <c r="I907" s="26"/>
    </row>
    <row r="908" spans="3:9" ht="13">
      <c r="C908" s="26"/>
      <c r="D908" s="26"/>
      <c r="E908" s="26"/>
      <c r="I908" s="26"/>
    </row>
    <row r="909" spans="3:9" ht="13">
      <c r="C909" s="26"/>
      <c r="D909" s="26"/>
      <c r="E909" s="26"/>
      <c r="I909" s="26"/>
    </row>
    <row r="910" spans="3:9" ht="13">
      <c r="C910" s="26"/>
      <c r="D910" s="26"/>
      <c r="E910" s="26"/>
      <c r="I910" s="26"/>
    </row>
    <row r="911" spans="3:9" ht="13">
      <c r="C911" s="26"/>
      <c r="D911" s="26"/>
      <c r="E911" s="26"/>
      <c r="I911" s="26"/>
    </row>
    <row r="912" spans="3:9" ht="13">
      <c r="C912" s="26"/>
      <c r="D912" s="26"/>
      <c r="E912" s="26"/>
      <c r="I912" s="26"/>
    </row>
    <row r="913" spans="3:9" ht="13">
      <c r="C913" s="26"/>
      <c r="D913" s="26"/>
      <c r="E913" s="26"/>
      <c r="I913" s="26"/>
    </row>
    <row r="914" spans="3:9" ht="13">
      <c r="C914" s="26"/>
      <c r="D914" s="26"/>
      <c r="E914" s="26"/>
      <c r="I914" s="26"/>
    </row>
    <row r="915" spans="3:9" ht="13">
      <c r="C915" s="26"/>
      <c r="D915" s="26"/>
      <c r="E915" s="26"/>
      <c r="I915" s="26"/>
    </row>
    <row r="916" spans="3:9" ht="13">
      <c r="C916" s="26"/>
      <c r="D916" s="26"/>
      <c r="E916" s="26"/>
      <c r="I916" s="26"/>
    </row>
    <row r="917" spans="3:9" ht="13">
      <c r="C917" s="26"/>
      <c r="D917" s="26"/>
      <c r="E917" s="26"/>
      <c r="I917" s="26"/>
    </row>
    <row r="918" spans="3:9" ht="13">
      <c r="C918" s="26"/>
      <c r="D918" s="26"/>
      <c r="E918" s="26"/>
      <c r="I918" s="26"/>
    </row>
    <row r="919" spans="3:9" ht="13">
      <c r="C919" s="26"/>
      <c r="D919" s="26"/>
      <c r="E919" s="26"/>
      <c r="I919" s="26"/>
    </row>
    <row r="920" spans="3:9" ht="13">
      <c r="C920" s="26"/>
      <c r="D920" s="26"/>
      <c r="E920" s="26"/>
      <c r="I920" s="26"/>
    </row>
    <row r="921" spans="3:9" ht="13">
      <c r="C921" s="26"/>
      <c r="D921" s="26"/>
      <c r="E921" s="26"/>
      <c r="I921" s="26"/>
    </row>
    <row r="922" spans="3:9" ht="13">
      <c r="C922" s="26"/>
      <c r="D922" s="26"/>
      <c r="E922" s="26"/>
      <c r="I922" s="26"/>
    </row>
    <row r="923" spans="3:9" ht="13">
      <c r="C923" s="26"/>
      <c r="D923" s="26"/>
      <c r="E923" s="26"/>
      <c r="I923" s="26"/>
    </row>
    <row r="924" spans="3:9" ht="13">
      <c r="C924" s="26"/>
      <c r="D924" s="26"/>
      <c r="E924" s="26"/>
      <c r="I924" s="26"/>
    </row>
    <row r="925" spans="3:9" ht="13">
      <c r="C925" s="26"/>
      <c r="D925" s="26"/>
      <c r="E925" s="26"/>
      <c r="I925" s="26"/>
    </row>
    <row r="926" spans="3:9" ht="13">
      <c r="C926" s="26"/>
      <c r="D926" s="26"/>
      <c r="E926" s="26"/>
      <c r="I926" s="26"/>
    </row>
    <row r="927" spans="3:9" ht="13">
      <c r="C927" s="26"/>
      <c r="D927" s="26"/>
      <c r="E927" s="26"/>
      <c r="I927" s="26"/>
    </row>
    <row r="928" spans="3:9" ht="13">
      <c r="C928" s="26"/>
      <c r="D928" s="26"/>
      <c r="E928" s="26"/>
      <c r="I928" s="26"/>
    </row>
    <row r="929" spans="3:9" ht="13">
      <c r="C929" s="26"/>
      <c r="D929" s="26"/>
      <c r="E929" s="26"/>
      <c r="I929" s="26"/>
    </row>
    <row r="930" spans="3:9" ht="13">
      <c r="C930" s="26"/>
      <c r="D930" s="26"/>
      <c r="E930" s="26"/>
      <c r="I930" s="26"/>
    </row>
    <row r="931" spans="3:9" ht="13">
      <c r="C931" s="26"/>
      <c r="D931" s="26"/>
      <c r="E931" s="26"/>
      <c r="I931" s="26"/>
    </row>
    <row r="932" spans="3:9" ht="13">
      <c r="C932" s="26"/>
      <c r="D932" s="26"/>
      <c r="E932" s="26"/>
      <c r="I932" s="26"/>
    </row>
    <row r="933" spans="3:9" ht="13">
      <c r="C933" s="26"/>
      <c r="D933" s="26"/>
      <c r="E933" s="26"/>
      <c r="I933" s="26"/>
    </row>
    <row r="934" spans="3:9" ht="13">
      <c r="C934" s="26"/>
      <c r="D934" s="26"/>
      <c r="E934" s="26"/>
      <c r="I934" s="26"/>
    </row>
    <row r="935" spans="3:9" ht="13">
      <c r="C935" s="26"/>
      <c r="D935" s="26"/>
      <c r="E935" s="26"/>
      <c r="I935" s="26"/>
    </row>
    <row r="936" spans="3:9" ht="13">
      <c r="C936" s="26"/>
      <c r="D936" s="26"/>
      <c r="E936" s="26"/>
      <c r="I936" s="26"/>
    </row>
    <row r="937" spans="3:9" ht="13">
      <c r="C937" s="26"/>
      <c r="D937" s="26"/>
      <c r="E937" s="26"/>
      <c r="I937" s="26"/>
    </row>
    <row r="938" spans="3:9" ht="13">
      <c r="C938" s="26"/>
      <c r="D938" s="26"/>
      <c r="E938" s="26"/>
      <c r="I938" s="26"/>
    </row>
    <row r="939" spans="3:9" ht="13">
      <c r="C939" s="26"/>
      <c r="D939" s="26"/>
      <c r="E939" s="26"/>
      <c r="I939" s="26"/>
    </row>
    <row r="940" spans="3:9" ht="13">
      <c r="C940" s="26"/>
      <c r="D940" s="26"/>
      <c r="E940" s="26"/>
      <c r="I940" s="26"/>
    </row>
    <row r="941" spans="3:9" ht="13">
      <c r="C941" s="26"/>
      <c r="D941" s="26"/>
      <c r="E941" s="26"/>
      <c r="I941" s="26"/>
    </row>
    <row r="942" spans="3:9" ht="13">
      <c r="C942" s="26"/>
      <c r="D942" s="26"/>
      <c r="E942" s="26"/>
      <c r="I942" s="26"/>
    </row>
    <row r="943" spans="3:9" ht="13">
      <c r="C943" s="26"/>
      <c r="D943" s="26"/>
      <c r="E943" s="26"/>
      <c r="I943" s="26"/>
    </row>
    <row r="944" spans="3:9" ht="13">
      <c r="C944" s="26"/>
      <c r="D944" s="26"/>
      <c r="E944" s="26"/>
      <c r="I944" s="26"/>
    </row>
    <row r="945" spans="3:9" ht="13">
      <c r="C945" s="26"/>
      <c r="D945" s="26"/>
      <c r="E945" s="26"/>
      <c r="I945" s="26"/>
    </row>
    <row r="946" spans="3:9" ht="13">
      <c r="C946" s="26"/>
      <c r="D946" s="26"/>
      <c r="E946" s="26"/>
      <c r="I946" s="26"/>
    </row>
    <row r="947" spans="3:9" ht="13">
      <c r="C947" s="26"/>
      <c r="D947" s="26"/>
      <c r="E947" s="26"/>
      <c r="I947" s="26"/>
    </row>
    <row r="948" spans="3:9" ht="13">
      <c r="C948" s="26"/>
      <c r="D948" s="26"/>
      <c r="E948" s="26"/>
      <c r="I948" s="26"/>
    </row>
    <row r="949" spans="3:9" ht="13">
      <c r="C949" s="26"/>
      <c r="D949" s="26"/>
      <c r="E949" s="26"/>
      <c r="I949" s="26"/>
    </row>
    <row r="950" spans="3:9" ht="13">
      <c r="C950" s="26"/>
      <c r="D950" s="26"/>
      <c r="E950" s="26"/>
      <c r="I950" s="26"/>
    </row>
    <row r="951" spans="3:9" ht="13">
      <c r="C951" s="26"/>
      <c r="D951" s="26"/>
      <c r="E951" s="26"/>
      <c r="I951" s="26"/>
    </row>
    <row r="952" spans="3:9" ht="13">
      <c r="C952" s="26"/>
      <c r="D952" s="26"/>
      <c r="E952" s="26"/>
      <c r="I952" s="26"/>
    </row>
    <row r="953" spans="3:9" ht="13">
      <c r="C953" s="26"/>
      <c r="D953" s="26"/>
      <c r="E953" s="26"/>
      <c r="I953" s="26"/>
    </row>
    <row r="954" spans="3:9" ht="13">
      <c r="C954" s="26"/>
      <c r="D954" s="26"/>
      <c r="E954" s="26"/>
      <c r="I954" s="26"/>
    </row>
    <row r="955" spans="3:9" ht="13">
      <c r="C955" s="26"/>
      <c r="D955" s="26"/>
      <c r="E955" s="26"/>
      <c r="I955" s="26"/>
    </row>
    <row r="956" spans="3:9" ht="13">
      <c r="C956" s="26"/>
      <c r="D956" s="26"/>
      <c r="E956" s="26"/>
      <c r="I956" s="26"/>
    </row>
    <row r="957" spans="3:9" ht="13">
      <c r="C957" s="26"/>
      <c r="D957" s="26"/>
      <c r="E957" s="26"/>
      <c r="I957" s="26"/>
    </row>
    <row r="958" spans="3:9" ht="13">
      <c r="C958" s="26"/>
      <c r="D958" s="26"/>
      <c r="E958" s="26"/>
      <c r="I958" s="26"/>
    </row>
    <row r="959" spans="3:9" ht="13">
      <c r="C959" s="26"/>
      <c r="D959" s="26"/>
      <c r="E959" s="26"/>
      <c r="I959" s="26"/>
    </row>
    <row r="960" spans="3:9" ht="13">
      <c r="C960" s="26"/>
      <c r="D960" s="26"/>
      <c r="E960" s="26"/>
      <c r="I960" s="26"/>
    </row>
    <row r="961" spans="3:9" ht="13">
      <c r="C961" s="26"/>
      <c r="D961" s="26"/>
      <c r="E961" s="26"/>
      <c r="I961" s="26"/>
    </row>
    <row r="962" spans="3:9" ht="13">
      <c r="C962" s="26"/>
      <c r="D962" s="26"/>
      <c r="E962" s="26"/>
      <c r="I962" s="26"/>
    </row>
    <row r="963" spans="3:9" ht="13">
      <c r="C963" s="26"/>
      <c r="D963" s="26"/>
      <c r="E963" s="26"/>
      <c r="I963" s="26"/>
    </row>
    <row r="964" spans="3:9" ht="13">
      <c r="C964" s="26"/>
      <c r="D964" s="26"/>
      <c r="E964" s="26"/>
      <c r="I964" s="26"/>
    </row>
    <row r="965" spans="3:9" ht="13">
      <c r="C965" s="26"/>
      <c r="D965" s="26"/>
      <c r="E965" s="26"/>
      <c r="I965" s="26"/>
    </row>
    <row r="966" spans="3:9" ht="13">
      <c r="C966" s="26"/>
      <c r="D966" s="26"/>
      <c r="E966" s="26"/>
      <c r="I966" s="26"/>
    </row>
    <row r="967" spans="3:9" ht="13">
      <c r="C967" s="26"/>
      <c r="D967" s="26"/>
      <c r="E967" s="26"/>
      <c r="I967" s="26"/>
    </row>
    <row r="968" spans="3:9" ht="13">
      <c r="C968" s="26"/>
      <c r="D968" s="26"/>
      <c r="E968" s="26"/>
      <c r="I968" s="26"/>
    </row>
    <row r="969" spans="3:9" ht="13">
      <c r="C969" s="26"/>
      <c r="D969" s="26"/>
      <c r="E969" s="26"/>
      <c r="I969" s="26"/>
    </row>
    <row r="970" spans="3:9" ht="13">
      <c r="C970" s="26"/>
      <c r="D970" s="26"/>
      <c r="E970" s="26"/>
      <c r="I970" s="26"/>
    </row>
    <row r="971" spans="3:9" ht="13">
      <c r="C971" s="26"/>
      <c r="D971" s="26"/>
      <c r="E971" s="26"/>
      <c r="I971" s="26"/>
    </row>
    <row r="972" spans="3:9" ht="13">
      <c r="C972" s="26"/>
      <c r="D972" s="26"/>
      <c r="E972" s="26"/>
      <c r="I972" s="26"/>
    </row>
    <row r="973" spans="3:9" ht="13">
      <c r="C973" s="26"/>
      <c r="D973" s="26"/>
      <c r="E973" s="26"/>
      <c r="I973" s="26"/>
    </row>
    <row r="974" spans="3:9" ht="13">
      <c r="C974" s="26"/>
      <c r="D974" s="26"/>
      <c r="E974" s="26"/>
      <c r="I974" s="26"/>
    </row>
    <row r="975" spans="3:9" ht="13">
      <c r="C975" s="26"/>
      <c r="D975" s="26"/>
      <c r="E975" s="26"/>
      <c r="I975" s="26"/>
    </row>
    <row r="976" spans="3:9" ht="13">
      <c r="C976" s="26"/>
      <c r="D976" s="26"/>
      <c r="E976" s="26"/>
      <c r="I976" s="26"/>
    </row>
    <row r="977" spans="3:9" ht="13">
      <c r="C977" s="26"/>
      <c r="D977" s="26"/>
      <c r="E977" s="26"/>
      <c r="I977" s="26"/>
    </row>
    <row r="978" spans="3:9" ht="13">
      <c r="C978" s="26"/>
      <c r="D978" s="26"/>
      <c r="E978" s="26"/>
      <c r="I978" s="26"/>
    </row>
    <row r="979" spans="3:9" ht="13">
      <c r="C979" s="26"/>
      <c r="D979" s="26"/>
      <c r="E979" s="26"/>
      <c r="I979" s="26"/>
    </row>
    <row r="980" spans="3:9" ht="13">
      <c r="C980" s="26"/>
      <c r="D980" s="26"/>
      <c r="E980" s="26"/>
      <c r="I980" s="26"/>
    </row>
    <row r="981" spans="3:9" ht="13">
      <c r="C981" s="26"/>
      <c r="D981" s="26"/>
      <c r="E981" s="26"/>
      <c r="I981" s="26"/>
    </row>
    <row r="982" spans="3:9" ht="13">
      <c r="C982" s="26"/>
      <c r="D982" s="26"/>
      <c r="E982" s="26"/>
      <c r="I982" s="26"/>
    </row>
    <row r="983" spans="3:9" ht="13">
      <c r="C983" s="26"/>
      <c r="D983" s="26"/>
      <c r="E983" s="26"/>
      <c r="I983" s="26"/>
    </row>
    <row r="984" spans="3:9" ht="13">
      <c r="C984" s="26"/>
      <c r="D984" s="26"/>
      <c r="E984" s="26"/>
      <c r="I984" s="26"/>
    </row>
    <row r="985" spans="3:9" ht="13">
      <c r="C985" s="26"/>
      <c r="D985" s="26"/>
      <c r="E985" s="26"/>
      <c r="I985" s="26"/>
    </row>
    <row r="986" spans="3:9" ht="13">
      <c r="C986" s="26"/>
      <c r="D986" s="26"/>
      <c r="E986" s="26"/>
      <c r="I986" s="26"/>
    </row>
    <row r="987" spans="3:9" ht="13">
      <c r="C987" s="26"/>
      <c r="D987" s="26"/>
      <c r="E987" s="26"/>
      <c r="I987" s="26"/>
    </row>
    <row r="988" spans="3:9" ht="13">
      <c r="C988" s="26"/>
      <c r="D988" s="26"/>
      <c r="E988" s="26"/>
      <c r="I988" s="26"/>
    </row>
    <row r="989" spans="3:9" ht="13">
      <c r="C989" s="26"/>
      <c r="D989" s="26"/>
      <c r="E989" s="26"/>
      <c r="I989" s="26"/>
    </row>
    <row r="990" spans="3:9" ht="13">
      <c r="C990" s="26"/>
      <c r="D990" s="26"/>
      <c r="E990" s="26"/>
      <c r="I990" s="26"/>
    </row>
    <row r="991" spans="3:9" ht="13">
      <c r="C991" s="26"/>
      <c r="D991" s="26"/>
      <c r="E991" s="26"/>
      <c r="I991" s="26"/>
    </row>
    <row r="992" spans="3:9" ht="13">
      <c r="C992" s="26"/>
      <c r="D992" s="26"/>
      <c r="E992" s="26"/>
      <c r="I992" s="26"/>
    </row>
    <row r="993" spans="3:9" ht="13">
      <c r="C993" s="26"/>
      <c r="D993" s="26"/>
      <c r="E993" s="26"/>
      <c r="I993" s="26"/>
    </row>
    <row r="994" spans="3:9" ht="13">
      <c r="C994" s="26"/>
      <c r="D994" s="26"/>
      <c r="E994" s="26"/>
      <c r="I994" s="26"/>
    </row>
    <row r="995" spans="3:9" ht="13">
      <c r="C995" s="26"/>
      <c r="D995" s="26"/>
      <c r="E995" s="26"/>
      <c r="I995" s="26"/>
    </row>
    <row r="996" spans="3:9" ht="13">
      <c r="C996" s="26"/>
      <c r="D996" s="26"/>
      <c r="E996" s="26"/>
      <c r="I996" s="26"/>
    </row>
    <row r="997" spans="3:9" ht="13">
      <c r="C997" s="26"/>
      <c r="D997" s="26"/>
      <c r="E997" s="26"/>
      <c r="I997" s="26"/>
    </row>
    <row r="998" spans="3:9" ht="13">
      <c r="C998" s="26"/>
      <c r="D998" s="26"/>
      <c r="E998" s="26"/>
      <c r="I998" s="26"/>
    </row>
    <row r="999" spans="3:9" ht="13">
      <c r="C999" s="26"/>
      <c r="D999" s="26"/>
      <c r="E999" s="26"/>
      <c r="I999" s="26"/>
    </row>
    <row r="1000" spans="3:9" ht="13">
      <c r="C1000" s="26"/>
      <c r="D1000" s="26"/>
      <c r="E1000" s="26"/>
      <c r="I1000" s="26"/>
    </row>
    <row r="1001" spans="3:9" ht="13">
      <c r="C1001" s="26"/>
      <c r="D1001" s="26"/>
      <c r="E1001" s="26"/>
      <c r="I1001" s="26"/>
    </row>
    <row r="1002" spans="3:9" ht="13">
      <c r="C1002" s="26"/>
      <c r="D1002" s="26"/>
      <c r="E1002" s="26"/>
      <c r="I1002" s="26"/>
    </row>
    <row r="1003" spans="3:9" ht="13">
      <c r="C1003" s="26"/>
      <c r="D1003" s="26"/>
      <c r="E1003" s="26"/>
      <c r="I1003" s="26"/>
    </row>
    <row r="1004" spans="3:9" ht="13">
      <c r="C1004" s="26"/>
      <c r="D1004" s="26"/>
      <c r="E1004" s="26"/>
      <c r="I1004" s="26"/>
    </row>
    <row r="1005" spans="3:9" ht="13">
      <c r="C1005" s="26"/>
      <c r="D1005" s="26"/>
      <c r="E1005" s="26"/>
      <c r="I1005" s="26"/>
    </row>
    <row r="1006" spans="3:9" ht="13">
      <c r="C1006" s="26"/>
      <c r="D1006" s="26"/>
      <c r="E1006" s="26"/>
      <c r="I1006" s="26"/>
    </row>
    <row r="1007" spans="3:9" ht="13">
      <c r="C1007" s="26"/>
      <c r="D1007" s="26"/>
      <c r="E1007" s="26"/>
      <c r="I1007" s="26"/>
    </row>
    <row r="1008" spans="3:9" ht="13">
      <c r="C1008" s="26"/>
      <c r="D1008" s="26"/>
      <c r="E1008" s="26"/>
      <c r="I1008" s="26"/>
    </row>
    <row r="1009" spans="3:9" ht="13">
      <c r="C1009" s="26"/>
      <c r="D1009" s="26"/>
      <c r="E1009" s="26"/>
      <c r="I1009" s="26"/>
    </row>
    <row r="1010" spans="3:9" ht="13">
      <c r="C1010" s="26"/>
      <c r="D1010" s="26"/>
      <c r="E1010" s="26"/>
      <c r="I1010" s="26"/>
    </row>
    <row r="1011" spans="3:9" ht="13">
      <c r="C1011" s="26"/>
      <c r="D1011" s="26"/>
      <c r="E1011" s="26"/>
      <c r="I1011" s="26"/>
    </row>
    <row r="1012" spans="3:9" ht="13">
      <c r="C1012" s="26"/>
      <c r="D1012" s="26"/>
      <c r="E1012" s="26"/>
      <c r="I1012" s="26"/>
    </row>
    <row r="1013" spans="3:9" ht="13">
      <c r="C1013" s="26"/>
      <c r="D1013" s="26"/>
      <c r="E1013" s="26"/>
      <c r="I1013" s="26"/>
    </row>
    <row r="1014" spans="3:9" ht="13">
      <c r="C1014" s="26"/>
      <c r="D1014" s="26"/>
      <c r="E1014" s="26"/>
      <c r="I1014" s="26"/>
    </row>
    <row r="1015" spans="3:9" ht="13">
      <c r="C1015" s="26"/>
      <c r="D1015" s="26"/>
      <c r="E1015" s="26"/>
      <c r="I1015" s="26"/>
    </row>
    <row r="1016" spans="3:9" ht="13">
      <c r="C1016" s="26"/>
      <c r="D1016" s="26"/>
      <c r="E1016" s="26"/>
      <c r="I1016" s="26"/>
    </row>
    <row r="1017" spans="3:9" ht="13">
      <c r="C1017" s="26"/>
      <c r="D1017" s="26"/>
      <c r="E1017" s="26"/>
      <c r="I1017" s="26"/>
    </row>
    <row r="1018" spans="3:9" ht="13">
      <c r="C1018" s="26"/>
      <c r="D1018" s="26"/>
      <c r="E1018" s="26"/>
      <c r="I1018" s="26"/>
    </row>
    <row r="1019" spans="3:9" ht="13">
      <c r="C1019" s="26"/>
      <c r="D1019" s="26"/>
      <c r="E1019" s="26"/>
      <c r="I1019"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J1013"/>
  <sheetViews>
    <sheetView workbookViewId="0"/>
  </sheetViews>
  <sheetFormatPr baseColWidth="10" defaultColWidth="14.5" defaultRowHeight="15.75" customHeight="1"/>
  <cols>
    <col min="1" max="1" width="14.5" customWidth="1"/>
    <col min="2" max="2" width="12.33203125" customWidth="1"/>
    <col min="3" max="4" width="5.83203125" customWidth="1"/>
    <col min="5" max="5" width="11.6640625" customWidth="1"/>
    <col min="6" max="6" width="10.1640625" customWidth="1"/>
    <col min="7" max="7" width="11.5" customWidth="1"/>
    <col min="8" max="8" width="15.33203125" customWidth="1"/>
    <col min="9" max="9" width="16.5" customWidth="1"/>
    <col min="10" max="10" width="14.5" hidden="1"/>
  </cols>
  <sheetData>
    <row r="1" spans="1:10" ht="15.75" customHeight="1">
      <c r="A1" s="1" t="s">
        <v>0</v>
      </c>
      <c r="B1" s="63" t="s">
        <v>3374</v>
      </c>
      <c r="C1" s="2" t="s">
        <v>2</v>
      </c>
      <c r="D1" s="2" t="s">
        <v>3</v>
      </c>
      <c r="E1" s="3" t="s">
        <v>3342</v>
      </c>
      <c r="F1" s="3" t="s">
        <v>11</v>
      </c>
      <c r="G1" s="3" t="s">
        <v>3375</v>
      </c>
      <c r="H1" s="1" t="s">
        <v>1</v>
      </c>
      <c r="I1" s="1" t="s">
        <v>14</v>
      </c>
      <c r="J1" s="64" t="s">
        <v>3376</v>
      </c>
    </row>
    <row r="2" spans="1:10" ht="15.75" customHeight="1">
      <c r="A2" s="7" t="s">
        <v>2280</v>
      </c>
      <c r="B2" s="8">
        <v>43739</v>
      </c>
      <c r="C2" s="9" t="s">
        <v>306</v>
      </c>
      <c r="D2" s="9" t="s">
        <v>36</v>
      </c>
      <c r="G2" s="15"/>
      <c r="H2" s="15"/>
      <c r="I2" s="7"/>
      <c r="J2" s="7"/>
    </row>
    <row r="3" spans="1:10" ht="15.75" customHeight="1">
      <c r="A3" s="7" t="s">
        <v>3377</v>
      </c>
      <c r="B3" s="8">
        <v>43692</v>
      </c>
      <c r="C3" s="9" t="s">
        <v>57</v>
      </c>
      <c r="D3" s="9" t="s">
        <v>95</v>
      </c>
      <c r="G3" s="15"/>
      <c r="H3" s="15"/>
      <c r="I3" s="7" t="s">
        <v>60</v>
      </c>
      <c r="J3" s="7"/>
    </row>
    <row r="4" spans="1:10" ht="15.75" customHeight="1">
      <c r="A4" s="7" t="s">
        <v>210</v>
      </c>
      <c r="B4" s="8">
        <v>43344</v>
      </c>
      <c r="C4" s="9" t="s">
        <v>211</v>
      </c>
      <c r="D4" s="9" t="s">
        <v>36</v>
      </c>
      <c r="G4" s="15">
        <v>43624</v>
      </c>
      <c r="H4" s="15">
        <v>43647</v>
      </c>
      <c r="I4" s="7"/>
      <c r="J4" s="7"/>
    </row>
    <row r="5" spans="1:10" ht="15.75" customHeight="1">
      <c r="A5" s="7" t="s">
        <v>2480</v>
      </c>
      <c r="B5" s="8">
        <v>43313</v>
      </c>
      <c r="C5" s="9" t="s">
        <v>329</v>
      </c>
      <c r="D5" s="9" t="s">
        <v>95</v>
      </c>
      <c r="I5" s="7"/>
      <c r="J5" s="7"/>
    </row>
    <row r="6" spans="1:10" ht="15.75" customHeight="1">
      <c r="A6" s="7" t="s">
        <v>3378</v>
      </c>
      <c r="B6" s="8">
        <v>43221</v>
      </c>
      <c r="C6" s="9" t="s">
        <v>57</v>
      </c>
      <c r="D6" s="9" t="s">
        <v>84</v>
      </c>
      <c r="E6" s="15">
        <v>43591</v>
      </c>
      <c r="F6" s="9">
        <f t="shared" ref="F6:F7" si="0">ROUND(((E6-B6)/365)*12,0)</f>
        <v>12</v>
      </c>
      <c r="G6" s="15">
        <v>43559</v>
      </c>
      <c r="I6" s="7"/>
      <c r="J6" s="7"/>
    </row>
    <row r="7" spans="1:10" ht="15.75" customHeight="1">
      <c r="A7" s="7" t="s">
        <v>3379</v>
      </c>
      <c r="B7" s="15">
        <v>43191</v>
      </c>
      <c r="C7" s="9" t="s">
        <v>234</v>
      </c>
      <c r="D7" s="9" t="s">
        <v>63</v>
      </c>
      <c r="E7" s="15">
        <v>43609</v>
      </c>
      <c r="F7" s="9">
        <f t="shared" si="0"/>
        <v>14</v>
      </c>
      <c r="G7" s="15">
        <v>43609</v>
      </c>
      <c r="H7" s="15"/>
      <c r="I7" s="7"/>
      <c r="J7" s="7"/>
    </row>
    <row r="8" spans="1:10" ht="15.75" customHeight="1">
      <c r="A8" s="7" t="s">
        <v>3002</v>
      </c>
      <c r="B8" s="15">
        <v>43101</v>
      </c>
      <c r="C8" s="9" t="s">
        <v>57</v>
      </c>
      <c r="D8" s="9" t="s">
        <v>36</v>
      </c>
      <c r="H8" s="15"/>
      <c r="I8" s="7"/>
      <c r="J8" s="7"/>
    </row>
    <row r="9" spans="1:10" ht="15.75" customHeight="1">
      <c r="A9" s="7" t="s">
        <v>479</v>
      </c>
      <c r="B9" s="15">
        <v>42954</v>
      </c>
      <c r="C9" s="9" t="s">
        <v>178</v>
      </c>
      <c r="D9" s="9" t="s">
        <v>128</v>
      </c>
      <c r="H9" s="15">
        <v>43249</v>
      </c>
      <c r="I9" s="7"/>
      <c r="J9" s="7" t="s">
        <v>3380</v>
      </c>
    </row>
    <row r="10" spans="1:10" ht="15.75" customHeight="1">
      <c r="A10" s="7" t="s">
        <v>3381</v>
      </c>
      <c r="B10" s="15">
        <v>42948</v>
      </c>
      <c r="C10" s="9" t="s">
        <v>176</v>
      </c>
      <c r="D10" s="9" t="s">
        <v>63</v>
      </c>
      <c r="E10" s="15">
        <v>43268</v>
      </c>
      <c r="F10" s="9">
        <f t="shared" ref="F10:F11" si="1">ROUND(((E10-B10)/365)*12,0)</f>
        <v>11</v>
      </c>
      <c r="G10" s="15">
        <v>43268</v>
      </c>
      <c r="I10" s="7"/>
    </row>
    <row r="11" spans="1:10" ht="15.75" customHeight="1">
      <c r="A11" s="7" t="s">
        <v>3382</v>
      </c>
      <c r="B11" s="15">
        <v>42929</v>
      </c>
      <c r="C11" s="9" t="s">
        <v>3383</v>
      </c>
      <c r="D11" s="9" t="s">
        <v>63</v>
      </c>
      <c r="E11" s="15">
        <v>43511</v>
      </c>
      <c r="F11" s="9">
        <f t="shared" si="1"/>
        <v>19</v>
      </c>
      <c r="G11" s="15"/>
      <c r="H11" s="15"/>
      <c r="I11" s="7" t="s">
        <v>3384</v>
      </c>
      <c r="J11" s="7"/>
    </row>
    <row r="12" spans="1:10" ht="15.75" customHeight="1">
      <c r="A12" s="7" t="s">
        <v>252</v>
      </c>
      <c r="B12" s="15">
        <v>42842</v>
      </c>
      <c r="C12" s="9" t="s">
        <v>211</v>
      </c>
      <c r="D12" s="9" t="s">
        <v>95</v>
      </c>
      <c r="E12" s="15">
        <v>43563</v>
      </c>
      <c r="G12" s="15">
        <v>43218</v>
      </c>
      <c r="H12" s="15">
        <v>43606</v>
      </c>
      <c r="I12" s="7" t="s">
        <v>42</v>
      </c>
      <c r="J12" s="7"/>
    </row>
    <row r="13" spans="1:10" ht="15.75" customHeight="1">
      <c r="A13" s="7" t="s">
        <v>3385</v>
      </c>
      <c r="B13" s="15">
        <v>42811</v>
      </c>
      <c r="C13" s="9" t="s">
        <v>57</v>
      </c>
      <c r="D13" s="9" t="s">
        <v>95</v>
      </c>
      <c r="E13" s="15">
        <v>43237</v>
      </c>
      <c r="F13" s="9">
        <f>ROUND(((E13-B13)/365)*12,0)</f>
        <v>14</v>
      </c>
      <c r="G13" s="15">
        <v>42856</v>
      </c>
      <c r="I13" s="7" t="s">
        <v>60</v>
      </c>
      <c r="J13" s="7"/>
    </row>
    <row r="14" spans="1:10" ht="15.75" customHeight="1">
      <c r="A14" s="7" t="s">
        <v>3386</v>
      </c>
      <c r="B14" s="15">
        <v>42736</v>
      </c>
      <c r="C14" s="9" t="s">
        <v>154</v>
      </c>
      <c r="D14" s="9" t="s">
        <v>63</v>
      </c>
      <c r="E14" s="15">
        <v>43257</v>
      </c>
      <c r="F14" s="9"/>
      <c r="G14" s="15">
        <v>43257</v>
      </c>
      <c r="I14" s="7"/>
      <c r="J14" s="7"/>
    </row>
    <row r="15" spans="1:10" ht="15.75" customHeight="1">
      <c r="A15" s="7" t="s">
        <v>3387</v>
      </c>
      <c r="B15" s="15">
        <v>42598</v>
      </c>
      <c r="C15" s="9" t="s">
        <v>57</v>
      </c>
      <c r="D15" s="9" t="s">
        <v>36</v>
      </c>
      <c r="E15" s="15">
        <v>42868</v>
      </c>
      <c r="F15" s="9">
        <f>ROUND(((E15-B15)/365)*12,0)</f>
        <v>9</v>
      </c>
      <c r="G15" s="15">
        <v>42856</v>
      </c>
      <c r="I15" s="7" t="s">
        <v>60</v>
      </c>
      <c r="J15" s="7" t="s">
        <v>3388</v>
      </c>
    </row>
    <row r="16" spans="1:10" ht="15.75" customHeight="1">
      <c r="A16" s="7" t="s">
        <v>3389</v>
      </c>
      <c r="B16" s="15">
        <v>42536</v>
      </c>
      <c r="C16" s="9" t="s">
        <v>57</v>
      </c>
      <c r="D16" s="9" t="s">
        <v>36</v>
      </c>
      <c r="F16" s="15"/>
      <c r="G16" s="15">
        <v>42838</v>
      </c>
      <c r="I16" s="7" t="s">
        <v>60</v>
      </c>
      <c r="J16" s="7" t="s">
        <v>3390</v>
      </c>
    </row>
    <row r="17" spans="1:10" ht="15.75" customHeight="1">
      <c r="A17" s="7"/>
      <c r="C17" s="26"/>
      <c r="D17" s="26"/>
      <c r="J17" s="7"/>
    </row>
    <row r="18" spans="1:10" ht="15.75" customHeight="1">
      <c r="C18" s="26"/>
      <c r="D18" s="26"/>
      <c r="J18" s="7" t="s">
        <v>3391</v>
      </c>
    </row>
    <row r="19" spans="1:10" ht="13">
      <c r="C19" s="26"/>
      <c r="D19" s="26"/>
    </row>
    <row r="20" spans="1:10" ht="13">
      <c r="C20" s="26"/>
      <c r="D20" s="26"/>
    </row>
    <row r="21" spans="1:10" ht="13">
      <c r="C21" s="26"/>
      <c r="D21" s="26"/>
    </row>
    <row r="22" spans="1:10" ht="13">
      <c r="C22" s="26"/>
      <c r="D22" s="26"/>
    </row>
    <row r="23" spans="1:10" ht="13">
      <c r="C23" s="26"/>
      <c r="D23" s="26"/>
    </row>
    <row r="24" spans="1:10" ht="13">
      <c r="C24" s="26"/>
      <c r="D24" s="26"/>
    </row>
    <row r="25" spans="1:10" ht="13">
      <c r="C25" s="26"/>
      <c r="D25" s="26"/>
    </row>
    <row r="26" spans="1:10" ht="13">
      <c r="C26" s="26"/>
      <c r="D26" s="26"/>
    </row>
    <row r="27" spans="1:10" ht="13">
      <c r="C27" s="26"/>
      <c r="D27" s="26"/>
    </row>
    <row r="28" spans="1:10" ht="13">
      <c r="C28" s="26"/>
      <c r="D28" s="26"/>
    </row>
    <row r="29" spans="1:10" ht="13">
      <c r="C29" s="26"/>
      <c r="D29" s="26"/>
    </row>
    <row r="30" spans="1:10" ht="13">
      <c r="C30" s="26"/>
      <c r="D30" s="26"/>
    </row>
    <row r="31" spans="1:10" ht="13">
      <c r="C31" s="26"/>
      <c r="D31" s="26"/>
    </row>
    <row r="32" spans="1:10" ht="13">
      <c r="C32" s="26"/>
      <c r="D32" s="26"/>
    </row>
    <row r="33" spans="3:4" ht="13">
      <c r="C33" s="26"/>
      <c r="D33" s="26"/>
    </row>
    <row r="34" spans="3:4" ht="13">
      <c r="C34" s="26"/>
      <c r="D34" s="26"/>
    </row>
    <row r="35" spans="3:4" ht="13">
      <c r="C35" s="26"/>
      <c r="D35" s="26"/>
    </row>
    <row r="36" spans="3:4" ht="13">
      <c r="C36" s="26"/>
      <c r="D36" s="26"/>
    </row>
    <row r="37" spans="3:4" ht="13">
      <c r="C37" s="26"/>
      <c r="D37" s="26"/>
    </row>
    <row r="38" spans="3:4" ht="13">
      <c r="C38" s="26"/>
      <c r="D38" s="26"/>
    </row>
    <row r="39" spans="3:4" ht="13">
      <c r="C39" s="26"/>
      <c r="D39" s="26"/>
    </row>
    <row r="40" spans="3:4" ht="13">
      <c r="C40" s="26"/>
      <c r="D40" s="26"/>
    </row>
    <row r="41" spans="3:4" ht="13">
      <c r="C41" s="26"/>
      <c r="D41" s="26"/>
    </row>
    <row r="42" spans="3:4" ht="13">
      <c r="C42" s="26"/>
      <c r="D42" s="26"/>
    </row>
    <row r="43" spans="3:4" ht="13">
      <c r="C43" s="26"/>
      <c r="D43" s="26"/>
    </row>
    <row r="44" spans="3:4" ht="13">
      <c r="C44" s="26"/>
      <c r="D44" s="26"/>
    </row>
    <row r="45" spans="3:4" ht="13">
      <c r="C45" s="26"/>
      <c r="D45" s="26"/>
    </row>
    <row r="46" spans="3:4" ht="13">
      <c r="C46" s="26"/>
      <c r="D46" s="26"/>
    </row>
    <row r="47" spans="3:4" ht="13">
      <c r="C47" s="26"/>
      <c r="D47" s="26"/>
    </row>
    <row r="48" spans="3:4" ht="13">
      <c r="C48" s="26"/>
      <c r="D48" s="26"/>
    </row>
    <row r="49" spans="3:4" ht="13">
      <c r="C49" s="26"/>
      <c r="D49" s="26"/>
    </row>
    <row r="50" spans="3:4" ht="13">
      <c r="C50" s="26"/>
      <c r="D50" s="26"/>
    </row>
    <row r="51" spans="3:4" ht="13">
      <c r="C51" s="26"/>
      <c r="D51" s="26"/>
    </row>
    <row r="52" spans="3:4" ht="13">
      <c r="C52" s="26"/>
      <c r="D52" s="26"/>
    </row>
    <row r="53" spans="3:4" ht="13">
      <c r="C53" s="26"/>
      <c r="D53" s="26"/>
    </row>
    <row r="54" spans="3:4" ht="13">
      <c r="C54" s="26"/>
      <c r="D54" s="26"/>
    </row>
    <row r="55" spans="3:4" ht="13">
      <c r="C55" s="26"/>
      <c r="D55" s="26"/>
    </row>
    <row r="56" spans="3:4" ht="13">
      <c r="C56" s="26"/>
      <c r="D56" s="26"/>
    </row>
    <row r="57" spans="3:4" ht="13">
      <c r="C57" s="26"/>
      <c r="D57" s="26"/>
    </row>
    <row r="58" spans="3:4" ht="13">
      <c r="C58" s="26"/>
      <c r="D58" s="26"/>
    </row>
    <row r="59" spans="3:4" ht="13">
      <c r="C59" s="26"/>
      <c r="D59" s="26"/>
    </row>
    <row r="60" spans="3:4" ht="13">
      <c r="C60" s="26"/>
      <c r="D60" s="26"/>
    </row>
    <row r="61" spans="3:4" ht="13">
      <c r="C61" s="26"/>
      <c r="D61" s="26"/>
    </row>
    <row r="62" spans="3:4" ht="13">
      <c r="C62" s="26"/>
      <c r="D62" s="26"/>
    </row>
    <row r="63" spans="3:4" ht="13">
      <c r="C63" s="26"/>
      <c r="D63" s="26"/>
    </row>
    <row r="64" spans="3:4" ht="13">
      <c r="C64" s="26"/>
      <c r="D64" s="26"/>
    </row>
    <row r="65" spans="3:4" ht="13">
      <c r="C65" s="26"/>
      <c r="D65" s="26"/>
    </row>
    <row r="66" spans="3:4" ht="13">
      <c r="C66" s="26"/>
      <c r="D66" s="26"/>
    </row>
    <row r="67" spans="3:4" ht="13">
      <c r="C67" s="26"/>
      <c r="D67" s="26"/>
    </row>
    <row r="68" spans="3:4" ht="13">
      <c r="C68" s="26"/>
      <c r="D68" s="26"/>
    </row>
    <row r="69" spans="3:4" ht="13">
      <c r="C69" s="26"/>
      <c r="D69" s="26"/>
    </row>
    <row r="70" spans="3:4" ht="13">
      <c r="C70" s="26"/>
      <c r="D70" s="26"/>
    </row>
    <row r="71" spans="3:4" ht="13">
      <c r="C71" s="26"/>
      <c r="D71" s="26"/>
    </row>
    <row r="72" spans="3:4" ht="13">
      <c r="C72" s="26"/>
      <c r="D72" s="26"/>
    </row>
    <row r="73" spans="3:4" ht="13">
      <c r="C73" s="26"/>
      <c r="D73" s="26"/>
    </row>
    <row r="74" spans="3:4" ht="13">
      <c r="C74" s="26"/>
      <c r="D74" s="26"/>
    </row>
    <row r="75" spans="3:4" ht="13">
      <c r="C75" s="26"/>
      <c r="D75" s="26"/>
    </row>
    <row r="76" spans="3:4" ht="13">
      <c r="C76" s="26"/>
      <c r="D76" s="26"/>
    </row>
    <row r="77" spans="3:4" ht="13">
      <c r="C77" s="26"/>
      <c r="D77" s="26"/>
    </row>
    <row r="78" spans="3:4" ht="13">
      <c r="C78" s="26"/>
      <c r="D78" s="26"/>
    </row>
    <row r="79" spans="3:4" ht="13">
      <c r="C79" s="26"/>
      <c r="D79" s="26"/>
    </row>
    <row r="80" spans="3:4" ht="13">
      <c r="C80" s="26"/>
      <c r="D80" s="26"/>
    </row>
    <row r="81" spans="3:4" ht="13">
      <c r="C81" s="26"/>
      <c r="D81" s="26"/>
    </row>
    <row r="82" spans="3:4" ht="13">
      <c r="C82" s="26"/>
      <c r="D82" s="26"/>
    </row>
    <row r="83" spans="3:4" ht="13">
      <c r="C83" s="26"/>
      <c r="D83" s="26"/>
    </row>
    <row r="84" spans="3:4" ht="13">
      <c r="C84" s="26"/>
      <c r="D84" s="26"/>
    </row>
    <row r="85" spans="3:4" ht="13">
      <c r="C85" s="26"/>
      <c r="D85" s="26"/>
    </row>
    <row r="86" spans="3:4" ht="13">
      <c r="C86" s="26"/>
      <c r="D86" s="26"/>
    </row>
    <row r="87" spans="3:4" ht="13">
      <c r="C87" s="26"/>
      <c r="D87" s="26"/>
    </row>
    <row r="88" spans="3:4" ht="13">
      <c r="C88" s="26"/>
      <c r="D88" s="26"/>
    </row>
    <row r="89" spans="3:4" ht="13">
      <c r="C89" s="26"/>
      <c r="D89" s="26"/>
    </row>
    <row r="90" spans="3:4" ht="13">
      <c r="C90" s="26"/>
      <c r="D90" s="26"/>
    </row>
    <row r="91" spans="3:4" ht="13">
      <c r="C91" s="26"/>
      <c r="D91" s="26"/>
    </row>
    <row r="92" spans="3:4" ht="13">
      <c r="C92" s="26"/>
      <c r="D92" s="26"/>
    </row>
    <row r="93" spans="3:4" ht="13">
      <c r="C93" s="26"/>
      <c r="D93" s="26"/>
    </row>
    <row r="94" spans="3:4" ht="13">
      <c r="C94" s="26"/>
      <c r="D94" s="26"/>
    </row>
    <row r="95" spans="3:4" ht="13">
      <c r="C95" s="26"/>
      <c r="D95" s="26"/>
    </row>
    <row r="96" spans="3:4" ht="13">
      <c r="C96" s="26"/>
      <c r="D96" s="26"/>
    </row>
    <row r="97" spans="3:4" ht="13">
      <c r="C97" s="26"/>
      <c r="D97" s="26"/>
    </row>
    <row r="98" spans="3:4" ht="13">
      <c r="C98" s="26"/>
      <c r="D98" s="26"/>
    </row>
    <row r="99" spans="3:4" ht="13">
      <c r="C99" s="26"/>
      <c r="D99" s="26"/>
    </row>
    <row r="100" spans="3:4" ht="13">
      <c r="C100" s="26"/>
      <c r="D100" s="26"/>
    </row>
    <row r="101" spans="3:4" ht="13">
      <c r="C101" s="26"/>
      <c r="D101" s="26"/>
    </row>
    <row r="102" spans="3:4" ht="13">
      <c r="C102" s="26"/>
      <c r="D102" s="26"/>
    </row>
    <row r="103" spans="3:4" ht="13">
      <c r="C103" s="26"/>
      <c r="D103" s="26"/>
    </row>
    <row r="104" spans="3:4" ht="13">
      <c r="C104" s="26"/>
      <c r="D104" s="26"/>
    </row>
    <row r="105" spans="3:4" ht="13">
      <c r="C105" s="26"/>
      <c r="D105" s="26"/>
    </row>
    <row r="106" spans="3:4" ht="13">
      <c r="C106" s="26"/>
      <c r="D106" s="26"/>
    </row>
    <row r="107" spans="3:4" ht="13">
      <c r="C107" s="26"/>
      <c r="D107" s="26"/>
    </row>
    <row r="108" spans="3:4" ht="13">
      <c r="C108" s="26"/>
      <c r="D108" s="26"/>
    </row>
    <row r="109" spans="3:4" ht="13">
      <c r="C109" s="26"/>
      <c r="D109" s="26"/>
    </row>
    <row r="110" spans="3:4" ht="13">
      <c r="C110" s="26"/>
      <c r="D110" s="26"/>
    </row>
    <row r="111" spans="3:4" ht="13">
      <c r="C111" s="26"/>
      <c r="D111" s="26"/>
    </row>
    <row r="112" spans="3:4" ht="13">
      <c r="C112" s="26"/>
      <c r="D112" s="26"/>
    </row>
    <row r="113" spans="3:4" ht="13">
      <c r="C113" s="26"/>
      <c r="D113" s="26"/>
    </row>
    <row r="114" spans="3:4" ht="13">
      <c r="C114" s="26"/>
      <c r="D114" s="26"/>
    </row>
    <row r="115" spans="3:4" ht="13">
      <c r="C115" s="26"/>
      <c r="D115" s="26"/>
    </row>
    <row r="116" spans="3:4" ht="13">
      <c r="C116" s="26"/>
      <c r="D116" s="26"/>
    </row>
    <row r="117" spans="3:4" ht="13">
      <c r="C117" s="26"/>
      <c r="D117" s="26"/>
    </row>
    <row r="118" spans="3:4" ht="13">
      <c r="C118" s="26"/>
      <c r="D118" s="26"/>
    </row>
    <row r="119" spans="3:4" ht="13">
      <c r="C119" s="26"/>
      <c r="D119" s="26"/>
    </row>
    <row r="120" spans="3:4" ht="13">
      <c r="C120" s="26"/>
      <c r="D120" s="26"/>
    </row>
    <row r="121" spans="3:4" ht="13">
      <c r="C121" s="26"/>
      <c r="D121" s="26"/>
    </row>
    <row r="122" spans="3:4" ht="13">
      <c r="C122" s="26"/>
      <c r="D122" s="26"/>
    </row>
    <row r="123" spans="3:4" ht="13">
      <c r="C123" s="26"/>
      <c r="D123" s="26"/>
    </row>
    <row r="124" spans="3:4" ht="13">
      <c r="C124" s="26"/>
      <c r="D124" s="26"/>
    </row>
    <row r="125" spans="3:4" ht="13">
      <c r="C125" s="26"/>
      <c r="D125" s="26"/>
    </row>
    <row r="126" spans="3:4" ht="13">
      <c r="C126" s="26"/>
      <c r="D126" s="26"/>
    </row>
    <row r="127" spans="3:4" ht="13">
      <c r="C127" s="26"/>
      <c r="D127" s="26"/>
    </row>
    <row r="128" spans="3:4" ht="13">
      <c r="C128" s="26"/>
      <c r="D128" s="26"/>
    </row>
    <row r="129" spans="3:4" ht="13">
      <c r="C129" s="26"/>
      <c r="D129" s="26"/>
    </row>
    <row r="130" spans="3:4" ht="13">
      <c r="C130" s="26"/>
      <c r="D130" s="26"/>
    </row>
    <row r="131" spans="3:4" ht="13">
      <c r="C131" s="26"/>
      <c r="D131" s="26"/>
    </row>
    <row r="132" spans="3:4" ht="13">
      <c r="C132" s="26"/>
      <c r="D132" s="26"/>
    </row>
    <row r="133" spans="3:4" ht="13">
      <c r="C133" s="26"/>
      <c r="D133" s="26"/>
    </row>
    <row r="134" spans="3:4" ht="13">
      <c r="C134" s="26"/>
      <c r="D134" s="26"/>
    </row>
    <row r="135" spans="3:4" ht="13">
      <c r="C135" s="26"/>
      <c r="D135" s="26"/>
    </row>
    <row r="136" spans="3:4" ht="13">
      <c r="C136" s="26"/>
      <c r="D136" s="26"/>
    </row>
    <row r="137" spans="3:4" ht="13">
      <c r="C137" s="26"/>
      <c r="D137" s="26"/>
    </row>
    <row r="138" spans="3:4" ht="13">
      <c r="C138" s="26"/>
      <c r="D138" s="26"/>
    </row>
    <row r="139" spans="3:4" ht="13">
      <c r="C139" s="26"/>
      <c r="D139" s="26"/>
    </row>
    <row r="140" spans="3:4" ht="13">
      <c r="C140" s="26"/>
      <c r="D140" s="26"/>
    </row>
    <row r="141" spans="3:4" ht="13">
      <c r="C141" s="26"/>
      <c r="D141" s="26"/>
    </row>
    <row r="142" spans="3:4" ht="13">
      <c r="C142" s="26"/>
      <c r="D142" s="26"/>
    </row>
    <row r="143" spans="3:4" ht="13">
      <c r="C143" s="26"/>
      <c r="D143" s="26"/>
    </row>
    <row r="144" spans="3:4" ht="13">
      <c r="C144" s="26"/>
      <c r="D144" s="26"/>
    </row>
    <row r="145" spans="3:4" ht="13">
      <c r="C145" s="26"/>
      <c r="D145" s="26"/>
    </row>
    <row r="146" spans="3:4" ht="13">
      <c r="C146" s="26"/>
      <c r="D146" s="26"/>
    </row>
    <row r="147" spans="3:4" ht="13">
      <c r="C147" s="26"/>
      <c r="D147" s="26"/>
    </row>
    <row r="148" spans="3:4" ht="13">
      <c r="C148" s="26"/>
      <c r="D148" s="26"/>
    </row>
    <row r="149" spans="3:4" ht="13">
      <c r="C149" s="26"/>
      <c r="D149" s="26"/>
    </row>
    <row r="150" spans="3:4" ht="13">
      <c r="C150" s="26"/>
      <c r="D150" s="26"/>
    </row>
    <row r="151" spans="3:4" ht="13">
      <c r="C151" s="26"/>
      <c r="D151" s="26"/>
    </row>
    <row r="152" spans="3:4" ht="13">
      <c r="C152" s="26"/>
      <c r="D152" s="26"/>
    </row>
    <row r="153" spans="3:4" ht="13">
      <c r="C153" s="26"/>
      <c r="D153" s="26"/>
    </row>
    <row r="154" spans="3:4" ht="13">
      <c r="C154" s="26"/>
      <c r="D154" s="26"/>
    </row>
    <row r="155" spans="3:4" ht="13">
      <c r="C155" s="26"/>
      <c r="D155" s="26"/>
    </row>
    <row r="156" spans="3:4" ht="13">
      <c r="C156" s="26"/>
      <c r="D156" s="26"/>
    </row>
    <row r="157" spans="3:4" ht="13">
      <c r="C157" s="26"/>
      <c r="D157" s="26"/>
    </row>
    <row r="158" spans="3:4" ht="13">
      <c r="C158" s="26"/>
      <c r="D158" s="26"/>
    </row>
    <row r="159" spans="3:4" ht="13">
      <c r="C159" s="26"/>
      <c r="D159" s="26"/>
    </row>
    <row r="160" spans="3:4" ht="13">
      <c r="C160" s="26"/>
      <c r="D160" s="26"/>
    </row>
    <row r="161" spans="3:4" ht="13">
      <c r="C161" s="26"/>
      <c r="D161" s="26"/>
    </row>
    <row r="162" spans="3:4" ht="13">
      <c r="C162" s="26"/>
      <c r="D162" s="26"/>
    </row>
    <row r="163" spans="3:4" ht="13">
      <c r="C163" s="26"/>
      <c r="D163" s="26"/>
    </row>
    <row r="164" spans="3:4" ht="13">
      <c r="C164" s="26"/>
      <c r="D164" s="26"/>
    </row>
    <row r="165" spans="3:4" ht="13">
      <c r="C165" s="26"/>
      <c r="D165" s="26"/>
    </row>
    <row r="166" spans="3:4" ht="13">
      <c r="C166" s="26"/>
      <c r="D166" s="26"/>
    </row>
    <row r="167" spans="3:4" ht="13">
      <c r="C167" s="26"/>
      <c r="D167" s="26"/>
    </row>
    <row r="168" spans="3:4" ht="13">
      <c r="C168" s="26"/>
      <c r="D168" s="26"/>
    </row>
    <row r="169" spans="3:4" ht="13">
      <c r="C169" s="26"/>
      <c r="D169" s="26"/>
    </row>
    <row r="170" spans="3:4" ht="13">
      <c r="C170" s="26"/>
      <c r="D170" s="26"/>
    </row>
    <row r="171" spans="3:4" ht="13">
      <c r="C171" s="26"/>
      <c r="D171" s="26"/>
    </row>
    <row r="172" spans="3:4" ht="13">
      <c r="C172" s="26"/>
      <c r="D172" s="26"/>
    </row>
    <row r="173" spans="3:4" ht="13">
      <c r="C173" s="26"/>
      <c r="D173" s="26"/>
    </row>
    <row r="174" spans="3:4" ht="13">
      <c r="C174" s="26"/>
      <c r="D174" s="26"/>
    </row>
    <row r="175" spans="3:4" ht="13">
      <c r="C175" s="26"/>
      <c r="D175" s="26"/>
    </row>
    <row r="176" spans="3:4" ht="13">
      <c r="C176" s="26"/>
      <c r="D176" s="26"/>
    </row>
    <row r="177" spans="3:4" ht="13">
      <c r="C177" s="26"/>
      <c r="D177" s="26"/>
    </row>
    <row r="178" spans="3:4" ht="13">
      <c r="C178" s="26"/>
      <c r="D178" s="26"/>
    </row>
    <row r="179" spans="3:4" ht="13">
      <c r="C179" s="26"/>
      <c r="D179" s="26"/>
    </row>
    <row r="180" spans="3:4" ht="13">
      <c r="C180" s="26"/>
      <c r="D180" s="26"/>
    </row>
    <row r="181" spans="3:4" ht="13">
      <c r="C181" s="26"/>
      <c r="D181" s="26"/>
    </row>
    <row r="182" spans="3:4" ht="13">
      <c r="C182" s="26"/>
      <c r="D182" s="26"/>
    </row>
    <row r="183" spans="3:4" ht="13">
      <c r="C183" s="26"/>
      <c r="D183" s="26"/>
    </row>
    <row r="184" spans="3:4" ht="13">
      <c r="C184" s="26"/>
      <c r="D184" s="26"/>
    </row>
    <row r="185" spans="3:4" ht="13">
      <c r="C185" s="26"/>
      <c r="D185" s="26"/>
    </row>
    <row r="186" spans="3:4" ht="13">
      <c r="C186" s="26"/>
      <c r="D186" s="26"/>
    </row>
    <row r="187" spans="3:4" ht="13">
      <c r="C187" s="26"/>
      <c r="D187" s="26"/>
    </row>
    <row r="188" spans="3:4" ht="13">
      <c r="C188" s="26"/>
      <c r="D188" s="26"/>
    </row>
    <row r="189" spans="3:4" ht="13">
      <c r="C189" s="26"/>
      <c r="D189" s="26"/>
    </row>
    <row r="190" spans="3:4" ht="13">
      <c r="C190" s="26"/>
      <c r="D190" s="26"/>
    </row>
    <row r="191" spans="3:4" ht="13">
      <c r="C191" s="26"/>
      <c r="D191" s="26"/>
    </row>
    <row r="192" spans="3:4" ht="13">
      <c r="C192" s="26"/>
      <c r="D192" s="26"/>
    </row>
    <row r="193" spans="3:4" ht="13">
      <c r="C193" s="26"/>
      <c r="D193" s="26"/>
    </row>
    <row r="194" spans="3:4" ht="13">
      <c r="C194" s="26"/>
      <c r="D194" s="26"/>
    </row>
    <row r="195" spans="3:4" ht="13">
      <c r="C195" s="26"/>
      <c r="D195" s="26"/>
    </row>
    <row r="196" spans="3:4" ht="13">
      <c r="C196" s="26"/>
      <c r="D196" s="26"/>
    </row>
    <row r="197" spans="3:4" ht="13">
      <c r="C197" s="26"/>
      <c r="D197" s="26"/>
    </row>
    <row r="198" spans="3:4" ht="13">
      <c r="C198" s="26"/>
      <c r="D198" s="26"/>
    </row>
    <row r="199" spans="3:4" ht="13">
      <c r="C199" s="26"/>
      <c r="D199" s="26"/>
    </row>
    <row r="200" spans="3:4" ht="13">
      <c r="C200" s="26"/>
      <c r="D200" s="26"/>
    </row>
    <row r="201" spans="3:4" ht="13">
      <c r="C201" s="26"/>
      <c r="D201" s="26"/>
    </row>
    <row r="202" spans="3:4" ht="13">
      <c r="C202" s="26"/>
      <c r="D202" s="26"/>
    </row>
    <row r="203" spans="3:4" ht="13">
      <c r="C203" s="26"/>
      <c r="D203" s="26"/>
    </row>
    <row r="204" spans="3:4" ht="13">
      <c r="C204" s="26"/>
      <c r="D204" s="26"/>
    </row>
    <row r="205" spans="3:4" ht="13">
      <c r="C205" s="26"/>
      <c r="D205" s="26"/>
    </row>
    <row r="206" spans="3:4" ht="13">
      <c r="C206" s="26"/>
      <c r="D206" s="26"/>
    </row>
    <row r="207" spans="3:4" ht="13">
      <c r="C207" s="26"/>
      <c r="D207" s="26"/>
    </row>
    <row r="208" spans="3:4" ht="13">
      <c r="C208" s="26"/>
      <c r="D208" s="26"/>
    </row>
    <row r="209" spans="3:4" ht="13">
      <c r="C209" s="26"/>
      <c r="D209" s="26"/>
    </row>
    <row r="210" spans="3:4" ht="13">
      <c r="C210" s="26"/>
      <c r="D210" s="26"/>
    </row>
    <row r="211" spans="3:4" ht="13">
      <c r="C211" s="26"/>
      <c r="D211" s="26"/>
    </row>
    <row r="212" spans="3:4" ht="13">
      <c r="C212" s="26"/>
      <c r="D212" s="26"/>
    </row>
    <row r="213" spans="3:4" ht="13">
      <c r="C213" s="26"/>
      <c r="D213" s="26"/>
    </row>
    <row r="214" spans="3:4" ht="13">
      <c r="C214" s="26"/>
      <c r="D214" s="26"/>
    </row>
    <row r="215" spans="3:4" ht="13">
      <c r="C215" s="26"/>
      <c r="D215" s="26"/>
    </row>
    <row r="216" spans="3:4" ht="13">
      <c r="C216" s="26"/>
      <c r="D216" s="26"/>
    </row>
    <row r="217" spans="3:4" ht="13">
      <c r="C217" s="26"/>
      <c r="D217" s="26"/>
    </row>
    <row r="218" spans="3:4" ht="13">
      <c r="C218" s="26"/>
      <c r="D218" s="26"/>
    </row>
    <row r="219" spans="3:4" ht="13">
      <c r="C219" s="26"/>
      <c r="D219" s="26"/>
    </row>
    <row r="220" spans="3:4" ht="13">
      <c r="C220" s="26"/>
      <c r="D220" s="26"/>
    </row>
    <row r="221" spans="3:4" ht="13">
      <c r="C221" s="26"/>
      <c r="D221" s="26"/>
    </row>
    <row r="222" spans="3:4" ht="13">
      <c r="C222" s="26"/>
      <c r="D222" s="26"/>
    </row>
    <row r="223" spans="3:4" ht="13">
      <c r="C223" s="26"/>
      <c r="D223" s="26"/>
    </row>
    <row r="224" spans="3:4" ht="13">
      <c r="C224" s="26"/>
      <c r="D224" s="26"/>
    </row>
    <row r="225" spans="3:4" ht="13">
      <c r="C225" s="26"/>
      <c r="D225" s="26"/>
    </row>
    <row r="226" spans="3:4" ht="13">
      <c r="C226" s="26"/>
      <c r="D226" s="26"/>
    </row>
    <row r="227" spans="3:4" ht="13">
      <c r="C227" s="26"/>
      <c r="D227" s="26"/>
    </row>
    <row r="228" spans="3:4" ht="13">
      <c r="C228" s="26"/>
      <c r="D228" s="26"/>
    </row>
    <row r="229" spans="3:4" ht="13">
      <c r="C229" s="26"/>
      <c r="D229" s="26"/>
    </row>
    <row r="230" spans="3:4" ht="13">
      <c r="C230" s="26"/>
      <c r="D230" s="26"/>
    </row>
    <row r="231" spans="3:4" ht="13">
      <c r="C231" s="26"/>
      <c r="D231" s="26"/>
    </row>
    <row r="232" spans="3:4" ht="13">
      <c r="C232" s="26"/>
      <c r="D232" s="26"/>
    </row>
    <row r="233" spans="3:4" ht="13">
      <c r="C233" s="26"/>
      <c r="D233" s="26"/>
    </row>
    <row r="234" spans="3:4" ht="13">
      <c r="C234" s="26"/>
      <c r="D234" s="26"/>
    </row>
    <row r="235" spans="3:4" ht="13">
      <c r="C235" s="26"/>
      <c r="D235" s="26"/>
    </row>
    <row r="236" spans="3:4" ht="13">
      <c r="C236" s="26"/>
      <c r="D236" s="26"/>
    </row>
    <row r="237" spans="3:4" ht="13">
      <c r="C237" s="26"/>
      <c r="D237" s="26"/>
    </row>
    <row r="238" spans="3:4" ht="13">
      <c r="C238" s="26"/>
      <c r="D238" s="26"/>
    </row>
    <row r="239" spans="3:4" ht="13">
      <c r="C239" s="26"/>
      <c r="D239" s="26"/>
    </row>
    <row r="240" spans="3:4" ht="13">
      <c r="C240" s="26"/>
      <c r="D240" s="26"/>
    </row>
    <row r="241" spans="3:4" ht="13">
      <c r="C241" s="26"/>
      <c r="D241" s="26"/>
    </row>
    <row r="242" spans="3:4" ht="13">
      <c r="C242" s="26"/>
      <c r="D242" s="26"/>
    </row>
    <row r="243" spans="3:4" ht="13">
      <c r="C243" s="26"/>
      <c r="D243" s="26"/>
    </row>
    <row r="244" spans="3:4" ht="13">
      <c r="C244" s="26"/>
      <c r="D244" s="26"/>
    </row>
    <row r="245" spans="3:4" ht="13">
      <c r="C245" s="26"/>
      <c r="D245" s="26"/>
    </row>
    <row r="246" spans="3:4" ht="13">
      <c r="C246" s="26"/>
      <c r="D246" s="26"/>
    </row>
    <row r="247" spans="3:4" ht="13">
      <c r="C247" s="26"/>
      <c r="D247" s="26"/>
    </row>
    <row r="248" spans="3:4" ht="13">
      <c r="C248" s="26"/>
      <c r="D248" s="26"/>
    </row>
    <row r="249" spans="3:4" ht="13">
      <c r="C249" s="26"/>
      <c r="D249" s="26"/>
    </row>
    <row r="250" spans="3:4" ht="13">
      <c r="C250" s="26"/>
      <c r="D250" s="26"/>
    </row>
    <row r="251" spans="3:4" ht="13">
      <c r="C251" s="26"/>
      <c r="D251" s="26"/>
    </row>
    <row r="252" spans="3:4" ht="13">
      <c r="C252" s="26"/>
      <c r="D252" s="26"/>
    </row>
    <row r="253" spans="3:4" ht="13">
      <c r="C253" s="26"/>
      <c r="D253" s="26"/>
    </row>
    <row r="254" spans="3:4" ht="13">
      <c r="C254" s="26"/>
      <c r="D254" s="26"/>
    </row>
    <row r="255" spans="3:4" ht="13">
      <c r="C255" s="26"/>
      <c r="D255" s="26"/>
    </row>
    <row r="256" spans="3:4" ht="13">
      <c r="C256" s="26"/>
      <c r="D256" s="26"/>
    </row>
    <row r="257" spans="3:4" ht="13">
      <c r="C257" s="26"/>
      <c r="D257" s="26"/>
    </row>
    <row r="258" spans="3:4" ht="13">
      <c r="C258" s="26"/>
      <c r="D258" s="26"/>
    </row>
    <row r="259" spans="3:4" ht="13">
      <c r="C259" s="26"/>
      <c r="D259" s="26"/>
    </row>
    <row r="260" spans="3:4" ht="13">
      <c r="C260" s="26"/>
      <c r="D260" s="26"/>
    </row>
    <row r="261" spans="3:4" ht="13">
      <c r="C261" s="26"/>
      <c r="D261" s="26"/>
    </row>
    <row r="262" spans="3:4" ht="13">
      <c r="C262" s="26"/>
      <c r="D262" s="26"/>
    </row>
    <row r="263" spans="3:4" ht="13">
      <c r="C263" s="26"/>
      <c r="D263" s="26"/>
    </row>
    <row r="264" spans="3:4" ht="13">
      <c r="C264" s="26"/>
      <c r="D264" s="26"/>
    </row>
    <row r="265" spans="3:4" ht="13">
      <c r="C265" s="26"/>
      <c r="D265" s="26"/>
    </row>
    <row r="266" spans="3:4" ht="13">
      <c r="C266" s="26"/>
      <c r="D266" s="26"/>
    </row>
    <row r="267" spans="3:4" ht="13">
      <c r="C267" s="26"/>
      <c r="D267" s="26"/>
    </row>
    <row r="268" spans="3:4" ht="13">
      <c r="C268" s="26"/>
      <c r="D268" s="26"/>
    </row>
    <row r="269" spans="3:4" ht="13">
      <c r="C269" s="26"/>
      <c r="D269" s="26"/>
    </row>
    <row r="270" spans="3:4" ht="13">
      <c r="C270" s="26"/>
      <c r="D270" s="26"/>
    </row>
    <row r="271" spans="3:4" ht="13">
      <c r="C271" s="26"/>
      <c r="D271" s="26"/>
    </row>
    <row r="272" spans="3:4" ht="13">
      <c r="C272" s="26"/>
      <c r="D272" s="26"/>
    </row>
    <row r="273" spans="3:4" ht="13">
      <c r="C273" s="26"/>
      <c r="D273" s="26"/>
    </row>
    <row r="274" spans="3:4" ht="13">
      <c r="C274" s="26"/>
      <c r="D274" s="26"/>
    </row>
    <row r="275" spans="3:4" ht="13">
      <c r="C275" s="26"/>
      <c r="D275" s="26"/>
    </row>
    <row r="276" spans="3:4" ht="13">
      <c r="C276" s="26"/>
      <c r="D276" s="26"/>
    </row>
    <row r="277" spans="3:4" ht="13">
      <c r="C277" s="26"/>
      <c r="D277" s="26"/>
    </row>
    <row r="278" spans="3:4" ht="13">
      <c r="C278" s="26"/>
      <c r="D278" s="26"/>
    </row>
    <row r="279" spans="3:4" ht="13">
      <c r="C279" s="26"/>
      <c r="D279" s="26"/>
    </row>
    <row r="280" spans="3:4" ht="13">
      <c r="C280" s="26"/>
      <c r="D280" s="26"/>
    </row>
    <row r="281" spans="3:4" ht="13">
      <c r="C281" s="26"/>
      <c r="D281" s="26"/>
    </row>
    <row r="282" spans="3:4" ht="13">
      <c r="C282" s="26"/>
      <c r="D282" s="26"/>
    </row>
    <row r="283" spans="3:4" ht="13">
      <c r="C283" s="26"/>
      <c r="D283" s="26"/>
    </row>
    <row r="284" spans="3:4" ht="13">
      <c r="C284" s="26"/>
      <c r="D284" s="26"/>
    </row>
    <row r="285" spans="3:4" ht="13">
      <c r="C285" s="26"/>
      <c r="D285" s="26"/>
    </row>
    <row r="286" spans="3:4" ht="13">
      <c r="C286" s="26"/>
      <c r="D286" s="26"/>
    </row>
    <row r="287" spans="3:4" ht="13">
      <c r="C287" s="26"/>
      <c r="D287" s="26"/>
    </row>
    <row r="288" spans="3:4" ht="13">
      <c r="C288" s="26"/>
      <c r="D288" s="26"/>
    </row>
    <row r="289" spans="3:4" ht="13">
      <c r="C289" s="26"/>
      <c r="D289" s="26"/>
    </row>
    <row r="290" spans="3:4" ht="13">
      <c r="C290" s="26"/>
      <c r="D290" s="26"/>
    </row>
    <row r="291" spans="3:4" ht="13">
      <c r="C291" s="26"/>
      <c r="D291" s="26"/>
    </row>
    <row r="292" spans="3:4" ht="13">
      <c r="C292" s="26"/>
      <c r="D292" s="26"/>
    </row>
    <row r="293" spans="3:4" ht="13">
      <c r="C293" s="26"/>
      <c r="D293" s="26"/>
    </row>
    <row r="294" spans="3:4" ht="13">
      <c r="C294" s="26"/>
      <c r="D294" s="26"/>
    </row>
    <row r="295" spans="3:4" ht="13">
      <c r="C295" s="26"/>
      <c r="D295" s="26"/>
    </row>
    <row r="296" spans="3:4" ht="13">
      <c r="C296" s="26"/>
      <c r="D296" s="26"/>
    </row>
    <row r="297" spans="3:4" ht="13">
      <c r="C297" s="26"/>
      <c r="D297" s="26"/>
    </row>
    <row r="298" spans="3:4" ht="13">
      <c r="C298" s="26"/>
      <c r="D298" s="26"/>
    </row>
    <row r="299" spans="3:4" ht="13">
      <c r="C299" s="26"/>
      <c r="D299" s="26"/>
    </row>
    <row r="300" spans="3:4" ht="13">
      <c r="C300" s="26"/>
      <c r="D300" s="26"/>
    </row>
    <row r="301" spans="3:4" ht="13">
      <c r="C301" s="26"/>
      <c r="D301" s="26"/>
    </row>
    <row r="302" spans="3:4" ht="13">
      <c r="C302" s="26"/>
      <c r="D302" s="26"/>
    </row>
    <row r="303" spans="3:4" ht="13">
      <c r="C303" s="26"/>
      <c r="D303" s="26"/>
    </row>
    <row r="304" spans="3:4" ht="13">
      <c r="C304" s="26"/>
      <c r="D304" s="26"/>
    </row>
    <row r="305" spans="3:4" ht="13">
      <c r="C305" s="26"/>
      <c r="D305" s="26"/>
    </row>
    <row r="306" spans="3:4" ht="13">
      <c r="C306" s="26"/>
      <c r="D306" s="26"/>
    </row>
    <row r="307" spans="3:4" ht="13">
      <c r="C307" s="26"/>
      <c r="D307" s="26"/>
    </row>
    <row r="308" spans="3:4" ht="13">
      <c r="C308" s="26"/>
      <c r="D308" s="26"/>
    </row>
    <row r="309" spans="3:4" ht="13">
      <c r="C309" s="26"/>
      <c r="D309" s="26"/>
    </row>
    <row r="310" spans="3:4" ht="13">
      <c r="C310" s="26"/>
      <c r="D310" s="26"/>
    </row>
    <row r="311" spans="3:4" ht="13">
      <c r="C311" s="26"/>
      <c r="D311" s="26"/>
    </row>
    <row r="312" spans="3:4" ht="13">
      <c r="C312" s="26"/>
      <c r="D312" s="26"/>
    </row>
    <row r="313" spans="3:4" ht="13">
      <c r="C313" s="26"/>
      <c r="D313" s="26"/>
    </row>
    <row r="314" spans="3:4" ht="13">
      <c r="C314" s="26"/>
      <c r="D314" s="26"/>
    </row>
    <row r="315" spans="3:4" ht="13">
      <c r="C315" s="26"/>
      <c r="D315" s="26"/>
    </row>
    <row r="316" spans="3:4" ht="13">
      <c r="C316" s="26"/>
      <c r="D316" s="26"/>
    </row>
    <row r="317" spans="3:4" ht="13">
      <c r="C317" s="26"/>
      <c r="D317" s="26"/>
    </row>
    <row r="318" spans="3:4" ht="13">
      <c r="C318" s="26"/>
      <c r="D318" s="26"/>
    </row>
    <row r="319" spans="3:4" ht="13">
      <c r="C319" s="26"/>
      <c r="D319" s="26"/>
    </row>
    <row r="320" spans="3:4" ht="13">
      <c r="C320" s="26"/>
      <c r="D320" s="26"/>
    </row>
    <row r="321" spans="3:4" ht="13">
      <c r="C321" s="26"/>
      <c r="D321" s="26"/>
    </row>
    <row r="322" spans="3:4" ht="13">
      <c r="C322" s="26"/>
      <c r="D322" s="26"/>
    </row>
    <row r="323" spans="3:4" ht="13">
      <c r="C323" s="26"/>
      <c r="D323" s="26"/>
    </row>
    <row r="324" spans="3:4" ht="13">
      <c r="C324" s="26"/>
      <c r="D324" s="26"/>
    </row>
    <row r="325" spans="3:4" ht="13">
      <c r="C325" s="26"/>
      <c r="D325" s="26"/>
    </row>
    <row r="326" spans="3:4" ht="13">
      <c r="C326" s="26"/>
      <c r="D326" s="26"/>
    </row>
    <row r="327" spans="3:4" ht="13">
      <c r="C327" s="26"/>
      <c r="D327" s="26"/>
    </row>
    <row r="328" spans="3:4" ht="13">
      <c r="C328" s="26"/>
      <c r="D328" s="26"/>
    </row>
    <row r="329" spans="3:4" ht="13">
      <c r="C329" s="26"/>
      <c r="D329" s="26"/>
    </row>
    <row r="330" spans="3:4" ht="13">
      <c r="C330" s="26"/>
      <c r="D330" s="26"/>
    </row>
    <row r="331" spans="3:4" ht="13">
      <c r="C331" s="26"/>
      <c r="D331" s="26"/>
    </row>
    <row r="332" spans="3:4" ht="13">
      <c r="C332" s="26"/>
      <c r="D332" s="26"/>
    </row>
    <row r="333" spans="3:4" ht="13">
      <c r="C333" s="26"/>
      <c r="D333" s="26"/>
    </row>
    <row r="334" spans="3:4" ht="13">
      <c r="C334" s="26"/>
      <c r="D334" s="26"/>
    </row>
    <row r="335" spans="3:4" ht="13">
      <c r="C335" s="26"/>
      <c r="D335" s="26"/>
    </row>
    <row r="336" spans="3:4" ht="13">
      <c r="C336" s="26"/>
      <c r="D336" s="26"/>
    </row>
    <row r="337" spans="3:4" ht="13">
      <c r="C337" s="26"/>
      <c r="D337" s="26"/>
    </row>
    <row r="338" spans="3:4" ht="13">
      <c r="C338" s="26"/>
      <c r="D338" s="26"/>
    </row>
    <row r="339" spans="3:4" ht="13">
      <c r="C339" s="26"/>
      <c r="D339" s="26"/>
    </row>
    <row r="340" spans="3:4" ht="13">
      <c r="C340" s="26"/>
      <c r="D340" s="26"/>
    </row>
    <row r="341" spans="3:4" ht="13">
      <c r="C341" s="26"/>
      <c r="D341" s="26"/>
    </row>
    <row r="342" spans="3:4" ht="13">
      <c r="C342" s="26"/>
      <c r="D342" s="26"/>
    </row>
    <row r="343" spans="3:4" ht="13">
      <c r="C343" s="26"/>
      <c r="D343" s="26"/>
    </row>
    <row r="344" spans="3:4" ht="13">
      <c r="C344" s="26"/>
      <c r="D344" s="26"/>
    </row>
    <row r="345" spans="3:4" ht="13">
      <c r="C345" s="26"/>
      <c r="D345" s="26"/>
    </row>
    <row r="346" spans="3:4" ht="13">
      <c r="C346" s="26"/>
      <c r="D346" s="26"/>
    </row>
    <row r="347" spans="3:4" ht="13">
      <c r="C347" s="26"/>
      <c r="D347" s="26"/>
    </row>
    <row r="348" spans="3:4" ht="13">
      <c r="C348" s="26"/>
      <c r="D348" s="26"/>
    </row>
    <row r="349" spans="3:4" ht="13">
      <c r="C349" s="26"/>
      <c r="D349" s="26"/>
    </row>
    <row r="350" spans="3:4" ht="13">
      <c r="C350" s="26"/>
      <c r="D350" s="26"/>
    </row>
    <row r="351" spans="3:4" ht="13">
      <c r="C351" s="26"/>
      <c r="D351" s="26"/>
    </row>
    <row r="352" spans="3:4" ht="13">
      <c r="C352" s="26"/>
      <c r="D352" s="26"/>
    </row>
    <row r="353" spans="3:4" ht="13">
      <c r="C353" s="26"/>
      <c r="D353" s="26"/>
    </row>
    <row r="354" spans="3:4" ht="13">
      <c r="C354" s="26"/>
      <c r="D354" s="26"/>
    </row>
    <row r="355" spans="3:4" ht="13">
      <c r="C355" s="26"/>
      <c r="D355" s="26"/>
    </row>
    <row r="356" spans="3:4" ht="13">
      <c r="C356" s="26"/>
      <c r="D356" s="26"/>
    </row>
    <row r="357" spans="3:4" ht="13">
      <c r="C357" s="26"/>
      <c r="D357" s="26"/>
    </row>
    <row r="358" spans="3:4" ht="13">
      <c r="C358" s="26"/>
      <c r="D358" s="26"/>
    </row>
    <row r="359" spans="3:4" ht="13">
      <c r="C359" s="26"/>
      <c r="D359" s="26"/>
    </row>
    <row r="360" spans="3:4" ht="13">
      <c r="C360" s="26"/>
      <c r="D360" s="26"/>
    </row>
    <row r="361" spans="3:4" ht="13">
      <c r="C361" s="26"/>
      <c r="D361" s="26"/>
    </row>
    <row r="362" spans="3:4" ht="13">
      <c r="C362" s="26"/>
      <c r="D362" s="26"/>
    </row>
    <row r="363" spans="3:4" ht="13">
      <c r="C363" s="26"/>
      <c r="D363" s="26"/>
    </row>
    <row r="364" spans="3:4" ht="13">
      <c r="C364" s="26"/>
      <c r="D364" s="26"/>
    </row>
    <row r="365" spans="3:4" ht="13">
      <c r="C365" s="26"/>
      <c r="D365" s="26"/>
    </row>
    <row r="366" spans="3:4" ht="13">
      <c r="C366" s="26"/>
      <c r="D366" s="26"/>
    </row>
    <row r="367" spans="3:4" ht="13">
      <c r="C367" s="26"/>
      <c r="D367" s="26"/>
    </row>
    <row r="368" spans="3:4" ht="13">
      <c r="C368" s="26"/>
      <c r="D368" s="26"/>
    </row>
    <row r="369" spans="3:4" ht="13">
      <c r="C369" s="26"/>
      <c r="D369" s="26"/>
    </row>
    <row r="370" spans="3:4" ht="13">
      <c r="C370" s="26"/>
      <c r="D370" s="26"/>
    </row>
    <row r="371" spans="3:4" ht="13">
      <c r="C371" s="26"/>
      <c r="D371" s="26"/>
    </row>
    <row r="372" spans="3:4" ht="13">
      <c r="C372" s="26"/>
      <c r="D372" s="26"/>
    </row>
    <row r="373" spans="3:4" ht="13">
      <c r="C373" s="26"/>
      <c r="D373" s="26"/>
    </row>
    <row r="374" spans="3:4" ht="13">
      <c r="C374" s="26"/>
      <c r="D374" s="26"/>
    </row>
    <row r="375" spans="3:4" ht="13">
      <c r="C375" s="26"/>
      <c r="D375" s="26"/>
    </row>
    <row r="376" spans="3:4" ht="13">
      <c r="C376" s="26"/>
      <c r="D376" s="26"/>
    </row>
    <row r="377" spans="3:4" ht="13">
      <c r="C377" s="26"/>
      <c r="D377" s="26"/>
    </row>
    <row r="378" spans="3:4" ht="13">
      <c r="C378" s="26"/>
      <c r="D378" s="26"/>
    </row>
    <row r="379" spans="3:4" ht="13">
      <c r="C379" s="26"/>
      <c r="D379" s="26"/>
    </row>
    <row r="380" spans="3:4" ht="13">
      <c r="C380" s="26"/>
      <c r="D380" s="26"/>
    </row>
    <row r="381" spans="3:4" ht="13">
      <c r="C381" s="26"/>
      <c r="D381" s="26"/>
    </row>
    <row r="382" spans="3:4" ht="13">
      <c r="C382" s="26"/>
      <c r="D382" s="26"/>
    </row>
    <row r="383" spans="3:4" ht="13">
      <c r="C383" s="26"/>
      <c r="D383" s="26"/>
    </row>
    <row r="384" spans="3:4" ht="13">
      <c r="C384" s="26"/>
      <c r="D384" s="26"/>
    </row>
    <row r="385" spans="3:4" ht="13">
      <c r="C385" s="26"/>
      <c r="D385" s="26"/>
    </row>
    <row r="386" spans="3:4" ht="13">
      <c r="C386" s="26"/>
      <c r="D386" s="26"/>
    </row>
    <row r="387" spans="3:4" ht="13">
      <c r="C387" s="26"/>
      <c r="D387" s="26"/>
    </row>
    <row r="388" spans="3:4" ht="13">
      <c r="C388" s="26"/>
      <c r="D388" s="26"/>
    </row>
    <row r="389" spans="3:4" ht="13">
      <c r="C389" s="26"/>
      <c r="D389" s="26"/>
    </row>
    <row r="390" spans="3:4" ht="13">
      <c r="C390" s="26"/>
      <c r="D390" s="26"/>
    </row>
    <row r="391" spans="3:4" ht="13">
      <c r="C391" s="26"/>
      <c r="D391" s="26"/>
    </row>
    <row r="392" spans="3:4" ht="13">
      <c r="C392" s="26"/>
      <c r="D392" s="26"/>
    </row>
    <row r="393" spans="3:4" ht="13">
      <c r="C393" s="26"/>
      <c r="D393" s="26"/>
    </row>
    <row r="394" spans="3:4" ht="13">
      <c r="C394" s="26"/>
      <c r="D394" s="26"/>
    </row>
    <row r="395" spans="3:4" ht="13">
      <c r="C395" s="26"/>
      <c r="D395" s="26"/>
    </row>
    <row r="396" spans="3:4" ht="13">
      <c r="C396" s="26"/>
      <c r="D396" s="26"/>
    </row>
    <row r="397" spans="3:4" ht="13">
      <c r="C397" s="26"/>
      <c r="D397" s="26"/>
    </row>
    <row r="398" spans="3:4" ht="13">
      <c r="C398" s="26"/>
      <c r="D398" s="26"/>
    </row>
    <row r="399" spans="3:4" ht="13">
      <c r="C399" s="26"/>
      <c r="D399" s="26"/>
    </row>
    <row r="400" spans="3:4" ht="13">
      <c r="C400" s="26"/>
      <c r="D400" s="26"/>
    </row>
    <row r="401" spans="3:4" ht="13">
      <c r="C401" s="26"/>
      <c r="D401" s="26"/>
    </row>
    <row r="402" spans="3:4" ht="13">
      <c r="C402" s="26"/>
      <c r="D402" s="26"/>
    </row>
    <row r="403" spans="3:4" ht="13">
      <c r="C403" s="26"/>
      <c r="D403" s="26"/>
    </row>
    <row r="404" spans="3:4" ht="13">
      <c r="C404" s="26"/>
      <c r="D404" s="26"/>
    </row>
    <row r="405" spans="3:4" ht="13">
      <c r="C405" s="26"/>
      <c r="D405" s="26"/>
    </row>
    <row r="406" spans="3:4" ht="13">
      <c r="C406" s="26"/>
      <c r="D406" s="26"/>
    </row>
    <row r="407" spans="3:4" ht="13">
      <c r="C407" s="26"/>
      <c r="D407" s="26"/>
    </row>
    <row r="408" spans="3:4" ht="13">
      <c r="C408" s="26"/>
      <c r="D408" s="26"/>
    </row>
    <row r="409" spans="3:4" ht="13">
      <c r="C409" s="26"/>
      <c r="D409" s="26"/>
    </row>
    <row r="410" spans="3:4" ht="13">
      <c r="C410" s="26"/>
      <c r="D410" s="26"/>
    </row>
    <row r="411" spans="3:4" ht="13">
      <c r="C411" s="26"/>
      <c r="D411" s="26"/>
    </row>
    <row r="412" spans="3:4" ht="13">
      <c r="C412" s="26"/>
      <c r="D412" s="26"/>
    </row>
    <row r="413" spans="3:4" ht="13">
      <c r="C413" s="26"/>
      <c r="D413" s="26"/>
    </row>
    <row r="414" spans="3:4" ht="13">
      <c r="C414" s="26"/>
      <c r="D414" s="26"/>
    </row>
    <row r="415" spans="3:4" ht="13">
      <c r="C415" s="26"/>
      <c r="D415" s="26"/>
    </row>
    <row r="416" spans="3:4" ht="13">
      <c r="C416" s="26"/>
      <c r="D416" s="26"/>
    </row>
    <row r="417" spans="3:4" ht="13">
      <c r="C417" s="26"/>
      <c r="D417" s="26"/>
    </row>
    <row r="418" spans="3:4" ht="13">
      <c r="C418" s="26"/>
      <c r="D418" s="26"/>
    </row>
    <row r="419" spans="3:4" ht="13">
      <c r="C419" s="26"/>
      <c r="D419" s="26"/>
    </row>
    <row r="420" spans="3:4" ht="13">
      <c r="C420" s="26"/>
      <c r="D420" s="26"/>
    </row>
    <row r="421" spans="3:4" ht="13">
      <c r="C421" s="26"/>
      <c r="D421" s="26"/>
    </row>
    <row r="422" spans="3:4" ht="13">
      <c r="C422" s="26"/>
      <c r="D422" s="26"/>
    </row>
    <row r="423" spans="3:4" ht="13">
      <c r="C423" s="26"/>
      <c r="D423" s="26"/>
    </row>
    <row r="424" spans="3:4" ht="13">
      <c r="C424" s="26"/>
      <c r="D424" s="26"/>
    </row>
    <row r="425" spans="3:4" ht="13">
      <c r="C425" s="26"/>
      <c r="D425" s="26"/>
    </row>
    <row r="426" spans="3:4" ht="13">
      <c r="C426" s="26"/>
      <c r="D426" s="26"/>
    </row>
    <row r="427" spans="3:4" ht="13">
      <c r="C427" s="26"/>
      <c r="D427" s="26"/>
    </row>
    <row r="428" spans="3:4" ht="13">
      <c r="C428" s="26"/>
      <c r="D428" s="26"/>
    </row>
    <row r="429" spans="3:4" ht="13">
      <c r="C429" s="26"/>
      <c r="D429" s="26"/>
    </row>
    <row r="430" spans="3:4" ht="13">
      <c r="C430" s="26"/>
      <c r="D430" s="26"/>
    </row>
    <row r="431" spans="3:4" ht="13">
      <c r="C431" s="26"/>
      <c r="D431" s="26"/>
    </row>
    <row r="432" spans="3:4" ht="13">
      <c r="C432" s="26"/>
      <c r="D432" s="26"/>
    </row>
    <row r="433" spans="3:4" ht="13">
      <c r="C433" s="26"/>
      <c r="D433" s="26"/>
    </row>
    <row r="434" spans="3:4" ht="13">
      <c r="C434" s="26"/>
      <c r="D434" s="26"/>
    </row>
    <row r="435" spans="3:4" ht="13">
      <c r="C435" s="26"/>
      <c r="D435" s="26"/>
    </row>
    <row r="436" spans="3:4" ht="13">
      <c r="C436" s="26"/>
      <c r="D436" s="26"/>
    </row>
    <row r="437" spans="3:4" ht="13">
      <c r="C437" s="26"/>
      <c r="D437" s="26"/>
    </row>
    <row r="438" spans="3:4" ht="13">
      <c r="C438" s="26"/>
      <c r="D438" s="26"/>
    </row>
    <row r="439" spans="3:4" ht="13">
      <c r="C439" s="26"/>
      <c r="D439" s="26"/>
    </row>
    <row r="440" spans="3:4" ht="13">
      <c r="C440" s="26"/>
      <c r="D440" s="26"/>
    </row>
    <row r="441" spans="3:4" ht="13">
      <c r="C441" s="26"/>
      <c r="D441" s="26"/>
    </row>
    <row r="442" spans="3:4" ht="13">
      <c r="C442" s="26"/>
      <c r="D442" s="26"/>
    </row>
    <row r="443" spans="3:4" ht="13">
      <c r="C443" s="26"/>
      <c r="D443" s="26"/>
    </row>
    <row r="444" spans="3:4" ht="13">
      <c r="C444" s="26"/>
      <c r="D444" s="26"/>
    </row>
    <row r="445" spans="3:4" ht="13">
      <c r="C445" s="26"/>
      <c r="D445" s="26"/>
    </row>
    <row r="446" spans="3:4" ht="13">
      <c r="C446" s="26"/>
      <c r="D446" s="26"/>
    </row>
    <row r="447" spans="3:4" ht="13">
      <c r="C447" s="26"/>
      <c r="D447" s="26"/>
    </row>
    <row r="448" spans="3:4" ht="13">
      <c r="C448" s="26"/>
      <c r="D448" s="26"/>
    </row>
    <row r="449" spans="3:4" ht="13">
      <c r="C449" s="26"/>
      <c r="D449" s="26"/>
    </row>
    <row r="450" spans="3:4" ht="13">
      <c r="C450" s="26"/>
      <c r="D450" s="26"/>
    </row>
    <row r="451" spans="3:4" ht="13">
      <c r="C451" s="26"/>
      <c r="D451" s="26"/>
    </row>
    <row r="452" spans="3:4" ht="13">
      <c r="C452" s="26"/>
      <c r="D452" s="26"/>
    </row>
    <row r="453" spans="3:4" ht="13">
      <c r="C453" s="26"/>
      <c r="D453" s="26"/>
    </row>
    <row r="454" spans="3:4" ht="13">
      <c r="C454" s="26"/>
      <c r="D454" s="26"/>
    </row>
    <row r="455" spans="3:4" ht="13">
      <c r="C455" s="26"/>
      <c r="D455" s="26"/>
    </row>
    <row r="456" spans="3:4" ht="13">
      <c r="C456" s="26"/>
      <c r="D456" s="26"/>
    </row>
    <row r="457" spans="3:4" ht="13">
      <c r="C457" s="26"/>
      <c r="D457" s="26"/>
    </row>
    <row r="458" spans="3:4" ht="13">
      <c r="C458" s="26"/>
      <c r="D458" s="26"/>
    </row>
    <row r="459" spans="3:4" ht="13">
      <c r="C459" s="26"/>
      <c r="D459" s="26"/>
    </row>
    <row r="460" spans="3:4" ht="13">
      <c r="C460" s="26"/>
      <c r="D460" s="26"/>
    </row>
    <row r="461" spans="3:4" ht="13">
      <c r="C461" s="26"/>
      <c r="D461" s="26"/>
    </row>
    <row r="462" spans="3:4" ht="13">
      <c r="C462" s="26"/>
      <c r="D462" s="26"/>
    </row>
    <row r="463" spans="3:4" ht="13">
      <c r="C463" s="26"/>
      <c r="D463" s="26"/>
    </row>
    <row r="464" spans="3:4" ht="13">
      <c r="C464" s="26"/>
      <c r="D464" s="26"/>
    </row>
    <row r="465" spans="3:4" ht="13">
      <c r="C465" s="26"/>
      <c r="D465" s="26"/>
    </row>
    <row r="466" spans="3:4" ht="13">
      <c r="C466" s="26"/>
      <c r="D466" s="26"/>
    </row>
    <row r="467" spans="3:4" ht="13">
      <c r="C467" s="26"/>
      <c r="D467" s="26"/>
    </row>
    <row r="468" spans="3:4" ht="13">
      <c r="C468" s="26"/>
      <c r="D468" s="26"/>
    </row>
    <row r="469" spans="3:4" ht="13">
      <c r="C469" s="26"/>
      <c r="D469" s="26"/>
    </row>
    <row r="470" spans="3:4" ht="13">
      <c r="C470" s="26"/>
      <c r="D470" s="26"/>
    </row>
    <row r="471" spans="3:4" ht="13">
      <c r="C471" s="26"/>
      <c r="D471" s="26"/>
    </row>
    <row r="472" spans="3:4" ht="13">
      <c r="C472" s="26"/>
      <c r="D472" s="26"/>
    </row>
    <row r="473" spans="3:4" ht="13">
      <c r="C473" s="26"/>
      <c r="D473" s="26"/>
    </row>
    <row r="474" spans="3:4" ht="13">
      <c r="C474" s="26"/>
      <c r="D474" s="26"/>
    </row>
    <row r="475" spans="3:4" ht="13">
      <c r="C475" s="26"/>
      <c r="D475" s="26"/>
    </row>
    <row r="476" spans="3:4" ht="13">
      <c r="C476" s="26"/>
      <c r="D476" s="26"/>
    </row>
    <row r="477" spans="3:4" ht="13">
      <c r="C477" s="26"/>
      <c r="D477" s="26"/>
    </row>
    <row r="478" spans="3:4" ht="13">
      <c r="C478" s="26"/>
      <c r="D478" s="26"/>
    </row>
    <row r="479" spans="3:4" ht="13">
      <c r="C479" s="26"/>
      <c r="D479" s="26"/>
    </row>
    <row r="480" spans="3:4" ht="13">
      <c r="C480" s="26"/>
      <c r="D480" s="26"/>
    </row>
    <row r="481" spans="3:4" ht="13">
      <c r="C481" s="26"/>
      <c r="D481" s="26"/>
    </row>
    <row r="482" spans="3:4" ht="13">
      <c r="C482" s="26"/>
      <c r="D482" s="26"/>
    </row>
    <row r="483" spans="3:4" ht="13">
      <c r="C483" s="26"/>
      <c r="D483" s="26"/>
    </row>
    <row r="484" spans="3:4" ht="13">
      <c r="C484" s="26"/>
      <c r="D484" s="26"/>
    </row>
    <row r="485" spans="3:4" ht="13">
      <c r="C485" s="26"/>
      <c r="D485" s="26"/>
    </row>
    <row r="486" spans="3:4" ht="13">
      <c r="C486" s="26"/>
      <c r="D486" s="26"/>
    </row>
    <row r="487" spans="3:4" ht="13">
      <c r="C487" s="26"/>
      <c r="D487" s="26"/>
    </row>
    <row r="488" spans="3:4" ht="13">
      <c r="C488" s="26"/>
      <c r="D488" s="26"/>
    </row>
    <row r="489" spans="3:4" ht="13">
      <c r="C489" s="26"/>
      <c r="D489" s="26"/>
    </row>
    <row r="490" spans="3:4" ht="13">
      <c r="C490" s="26"/>
      <c r="D490" s="26"/>
    </row>
    <row r="491" spans="3:4" ht="13">
      <c r="C491" s="26"/>
      <c r="D491" s="26"/>
    </row>
    <row r="492" spans="3:4" ht="13">
      <c r="C492" s="26"/>
      <c r="D492" s="26"/>
    </row>
    <row r="493" spans="3:4" ht="13">
      <c r="C493" s="26"/>
      <c r="D493" s="26"/>
    </row>
    <row r="494" spans="3:4" ht="13">
      <c r="C494" s="26"/>
      <c r="D494" s="26"/>
    </row>
    <row r="495" spans="3:4" ht="13">
      <c r="C495" s="26"/>
      <c r="D495" s="26"/>
    </row>
    <row r="496" spans="3:4" ht="13">
      <c r="C496" s="26"/>
      <c r="D496" s="26"/>
    </row>
    <row r="497" spans="3:4" ht="13">
      <c r="C497" s="26"/>
      <c r="D497" s="26"/>
    </row>
    <row r="498" spans="3:4" ht="13">
      <c r="C498" s="26"/>
      <c r="D498" s="26"/>
    </row>
    <row r="499" spans="3:4" ht="13">
      <c r="C499" s="26"/>
      <c r="D499" s="26"/>
    </row>
    <row r="500" spans="3:4" ht="13">
      <c r="C500" s="26"/>
      <c r="D500" s="26"/>
    </row>
    <row r="501" spans="3:4" ht="13">
      <c r="C501" s="26"/>
      <c r="D501" s="26"/>
    </row>
    <row r="502" spans="3:4" ht="13">
      <c r="C502" s="26"/>
      <c r="D502" s="26"/>
    </row>
    <row r="503" spans="3:4" ht="13">
      <c r="C503" s="26"/>
      <c r="D503" s="26"/>
    </row>
    <row r="504" spans="3:4" ht="13">
      <c r="C504" s="26"/>
      <c r="D504" s="26"/>
    </row>
    <row r="505" spans="3:4" ht="13">
      <c r="C505" s="26"/>
      <c r="D505" s="26"/>
    </row>
    <row r="506" spans="3:4" ht="13">
      <c r="C506" s="26"/>
      <c r="D506" s="26"/>
    </row>
    <row r="507" spans="3:4" ht="13">
      <c r="C507" s="26"/>
      <c r="D507" s="26"/>
    </row>
    <row r="508" spans="3:4" ht="13">
      <c r="C508" s="26"/>
      <c r="D508" s="26"/>
    </row>
    <row r="509" spans="3:4" ht="13">
      <c r="C509" s="26"/>
      <c r="D509" s="26"/>
    </row>
    <row r="510" spans="3:4" ht="13">
      <c r="C510" s="26"/>
      <c r="D510" s="26"/>
    </row>
    <row r="511" spans="3:4" ht="13">
      <c r="C511" s="26"/>
      <c r="D511" s="26"/>
    </row>
    <row r="512" spans="3:4" ht="13">
      <c r="C512" s="26"/>
      <c r="D512" s="26"/>
    </row>
    <row r="513" spans="3:4" ht="13">
      <c r="C513" s="26"/>
      <c r="D513" s="26"/>
    </row>
    <row r="514" spans="3:4" ht="13">
      <c r="C514" s="26"/>
      <c r="D514" s="26"/>
    </row>
    <row r="515" spans="3:4" ht="13">
      <c r="C515" s="26"/>
      <c r="D515" s="26"/>
    </row>
    <row r="516" spans="3:4" ht="13">
      <c r="C516" s="26"/>
      <c r="D516" s="26"/>
    </row>
    <row r="517" spans="3:4" ht="13">
      <c r="C517" s="26"/>
      <c r="D517" s="26"/>
    </row>
    <row r="518" spans="3:4" ht="13">
      <c r="C518" s="26"/>
      <c r="D518" s="26"/>
    </row>
    <row r="519" spans="3:4" ht="13">
      <c r="C519" s="26"/>
      <c r="D519" s="26"/>
    </row>
    <row r="520" spans="3:4" ht="13">
      <c r="C520" s="26"/>
      <c r="D520" s="26"/>
    </row>
    <row r="521" spans="3:4" ht="13">
      <c r="C521" s="26"/>
      <c r="D521" s="26"/>
    </row>
    <row r="522" spans="3:4" ht="13">
      <c r="C522" s="26"/>
      <c r="D522" s="26"/>
    </row>
    <row r="523" spans="3:4" ht="13">
      <c r="C523" s="26"/>
      <c r="D523" s="26"/>
    </row>
    <row r="524" spans="3:4" ht="13">
      <c r="C524" s="26"/>
      <c r="D524" s="26"/>
    </row>
    <row r="525" spans="3:4" ht="13">
      <c r="C525" s="26"/>
      <c r="D525" s="26"/>
    </row>
    <row r="526" spans="3:4" ht="13">
      <c r="C526" s="26"/>
      <c r="D526" s="26"/>
    </row>
    <row r="527" spans="3:4" ht="13">
      <c r="C527" s="26"/>
      <c r="D527" s="26"/>
    </row>
    <row r="528" spans="3:4" ht="13">
      <c r="C528" s="26"/>
      <c r="D528" s="26"/>
    </row>
    <row r="529" spans="3:4" ht="13">
      <c r="C529" s="26"/>
      <c r="D529" s="26"/>
    </row>
    <row r="530" spans="3:4" ht="13">
      <c r="C530" s="26"/>
      <c r="D530" s="26"/>
    </row>
    <row r="531" spans="3:4" ht="13">
      <c r="C531" s="26"/>
      <c r="D531" s="26"/>
    </row>
    <row r="532" spans="3:4" ht="13">
      <c r="C532" s="26"/>
      <c r="D532" s="26"/>
    </row>
    <row r="533" spans="3:4" ht="13">
      <c r="C533" s="26"/>
      <c r="D533" s="26"/>
    </row>
    <row r="534" spans="3:4" ht="13">
      <c r="C534" s="26"/>
      <c r="D534" s="26"/>
    </row>
    <row r="535" spans="3:4" ht="13">
      <c r="C535" s="26"/>
      <c r="D535" s="26"/>
    </row>
    <row r="536" spans="3:4" ht="13">
      <c r="C536" s="26"/>
      <c r="D536" s="26"/>
    </row>
    <row r="537" spans="3:4" ht="13">
      <c r="C537" s="26"/>
      <c r="D537" s="26"/>
    </row>
    <row r="538" spans="3:4" ht="13">
      <c r="C538" s="26"/>
      <c r="D538" s="26"/>
    </row>
    <row r="539" spans="3:4" ht="13">
      <c r="C539" s="26"/>
      <c r="D539" s="26"/>
    </row>
    <row r="540" spans="3:4" ht="13">
      <c r="C540" s="26"/>
      <c r="D540" s="26"/>
    </row>
    <row r="541" spans="3:4" ht="13">
      <c r="C541" s="26"/>
      <c r="D541" s="26"/>
    </row>
    <row r="542" spans="3:4" ht="13">
      <c r="C542" s="26"/>
      <c r="D542" s="26"/>
    </row>
    <row r="543" spans="3:4" ht="13">
      <c r="C543" s="26"/>
      <c r="D543" s="26"/>
    </row>
    <row r="544" spans="3:4" ht="13">
      <c r="C544" s="26"/>
      <c r="D544" s="26"/>
    </row>
    <row r="545" spans="3:4" ht="13">
      <c r="C545" s="26"/>
      <c r="D545" s="26"/>
    </row>
    <row r="546" spans="3:4" ht="13">
      <c r="C546" s="26"/>
      <c r="D546" s="26"/>
    </row>
    <row r="547" spans="3:4" ht="13">
      <c r="C547" s="26"/>
      <c r="D547" s="26"/>
    </row>
    <row r="548" spans="3:4" ht="13">
      <c r="C548" s="26"/>
      <c r="D548" s="26"/>
    </row>
    <row r="549" spans="3:4" ht="13">
      <c r="C549" s="26"/>
      <c r="D549" s="26"/>
    </row>
    <row r="550" spans="3:4" ht="13">
      <c r="C550" s="26"/>
      <c r="D550" s="26"/>
    </row>
    <row r="551" spans="3:4" ht="13">
      <c r="C551" s="26"/>
      <c r="D551" s="26"/>
    </row>
    <row r="552" spans="3:4" ht="13">
      <c r="C552" s="26"/>
      <c r="D552" s="26"/>
    </row>
    <row r="553" spans="3:4" ht="13">
      <c r="C553" s="26"/>
      <c r="D553" s="26"/>
    </row>
    <row r="554" spans="3:4" ht="13">
      <c r="C554" s="26"/>
      <c r="D554" s="26"/>
    </row>
    <row r="555" spans="3:4" ht="13">
      <c r="C555" s="26"/>
      <c r="D555" s="26"/>
    </row>
    <row r="556" spans="3:4" ht="13">
      <c r="C556" s="26"/>
      <c r="D556" s="26"/>
    </row>
    <row r="557" spans="3:4" ht="13">
      <c r="C557" s="26"/>
      <c r="D557" s="26"/>
    </row>
    <row r="558" spans="3:4" ht="13">
      <c r="C558" s="26"/>
      <c r="D558" s="26"/>
    </row>
    <row r="559" spans="3:4" ht="13">
      <c r="C559" s="26"/>
      <c r="D559" s="26"/>
    </row>
    <row r="560" spans="3:4" ht="13">
      <c r="C560" s="26"/>
      <c r="D560" s="26"/>
    </row>
    <row r="561" spans="3:4" ht="13">
      <c r="C561" s="26"/>
      <c r="D561" s="26"/>
    </row>
    <row r="562" spans="3:4" ht="13">
      <c r="C562" s="26"/>
      <c r="D562" s="26"/>
    </row>
    <row r="563" spans="3:4" ht="13">
      <c r="C563" s="26"/>
      <c r="D563" s="26"/>
    </row>
    <row r="564" spans="3:4" ht="13">
      <c r="C564" s="26"/>
      <c r="D564" s="26"/>
    </row>
    <row r="565" spans="3:4" ht="13">
      <c r="C565" s="26"/>
      <c r="D565" s="26"/>
    </row>
    <row r="566" spans="3:4" ht="13">
      <c r="C566" s="26"/>
      <c r="D566" s="26"/>
    </row>
    <row r="567" spans="3:4" ht="13">
      <c r="C567" s="26"/>
      <c r="D567" s="26"/>
    </row>
    <row r="568" spans="3:4" ht="13">
      <c r="C568" s="26"/>
      <c r="D568" s="26"/>
    </row>
    <row r="569" spans="3:4" ht="13">
      <c r="C569" s="26"/>
      <c r="D569" s="26"/>
    </row>
    <row r="570" spans="3:4" ht="13">
      <c r="C570" s="26"/>
      <c r="D570" s="26"/>
    </row>
    <row r="571" spans="3:4" ht="13">
      <c r="C571" s="26"/>
      <c r="D571" s="26"/>
    </row>
    <row r="572" spans="3:4" ht="13">
      <c r="C572" s="26"/>
      <c r="D572" s="26"/>
    </row>
    <row r="573" spans="3:4" ht="13">
      <c r="C573" s="26"/>
      <c r="D573" s="26"/>
    </row>
    <row r="574" spans="3:4" ht="13">
      <c r="C574" s="26"/>
      <c r="D574" s="26"/>
    </row>
    <row r="575" spans="3:4" ht="13">
      <c r="C575" s="26"/>
      <c r="D575" s="26"/>
    </row>
    <row r="576" spans="3:4" ht="13">
      <c r="C576" s="26"/>
      <c r="D576" s="26"/>
    </row>
    <row r="577" spans="3:4" ht="13">
      <c r="C577" s="26"/>
      <c r="D577" s="26"/>
    </row>
    <row r="578" spans="3:4" ht="13">
      <c r="C578" s="26"/>
      <c r="D578" s="26"/>
    </row>
    <row r="579" spans="3:4" ht="13">
      <c r="C579" s="26"/>
      <c r="D579" s="26"/>
    </row>
    <row r="580" spans="3:4" ht="13">
      <c r="C580" s="26"/>
      <c r="D580" s="26"/>
    </row>
    <row r="581" spans="3:4" ht="13">
      <c r="C581" s="26"/>
      <c r="D581" s="26"/>
    </row>
    <row r="582" spans="3:4" ht="13">
      <c r="C582" s="26"/>
      <c r="D582" s="26"/>
    </row>
    <row r="583" spans="3:4" ht="13">
      <c r="C583" s="26"/>
      <c r="D583" s="26"/>
    </row>
    <row r="584" spans="3:4" ht="13">
      <c r="C584" s="26"/>
      <c r="D584" s="26"/>
    </row>
    <row r="585" spans="3:4" ht="13">
      <c r="C585" s="26"/>
      <c r="D585" s="26"/>
    </row>
    <row r="586" spans="3:4" ht="13">
      <c r="C586" s="26"/>
      <c r="D586" s="26"/>
    </row>
    <row r="587" spans="3:4" ht="13">
      <c r="C587" s="26"/>
      <c r="D587" s="26"/>
    </row>
    <row r="588" spans="3:4" ht="13">
      <c r="C588" s="26"/>
      <c r="D588" s="26"/>
    </row>
    <row r="589" spans="3:4" ht="13">
      <c r="C589" s="26"/>
      <c r="D589" s="26"/>
    </row>
    <row r="590" spans="3:4" ht="13">
      <c r="C590" s="26"/>
      <c r="D590" s="26"/>
    </row>
    <row r="591" spans="3:4" ht="13">
      <c r="C591" s="26"/>
      <c r="D591" s="26"/>
    </row>
    <row r="592" spans="3:4" ht="13">
      <c r="C592" s="26"/>
      <c r="D592" s="26"/>
    </row>
    <row r="593" spans="3:4" ht="13">
      <c r="C593" s="26"/>
      <c r="D593" s="26"/>
    </row>
    <row r="594" spans="3:4" ht="13">
      <c r="C594" s="26"/>
      <c r="D594" s="26"/>
    </row>
    <row r="595" spans="3:4" ht="13">
      <c r="C595" s="26"/>
      <c r="D595" s="26"/>
    </row>
    <row r="596" spans="3:4" ht="13">
      <c r="C596" s="26"/>
      <c r="D596" s="26"/>
    </row>
    <row r="597" spans="3:4" ht="13">
      <c r="C597" s="26"/>
      <c r="D597" s="26"/>
    </row>
    <row r="598" spans="3:4" ht="13">
      <c r="C598" s="26"/>
      <c r="D598" s="26"/>
    </row>
    <row r="599" spans="3:4" ht="13">
      <c r="C599" s="26"/>
      <c r="D599" s="26"/>
    </row>
    <row r="600" spans="3:4" ht="13">
      <c r="C600" s="26"/>
      <c r="D600" s="26"/>
    </row>
    <row r="601" spans="3:4" ht="13">
      <c r="C601" s="26"/>
      <c r="D601" s="26"/>
    </row>
    <row r="602" spans="3:4" ht="13">
      <c r="C602" s="26"/>
      <c r="D602" s="26"/>
    </row>
    <row r="603" spans="3:4" ht="13">
      <c r="C603" s="26"/>
      <c r="D603" s="26"/>
    </row>
    <row r="604" spans="3:4" ht="13">
      <c r="C604" s="26"/>
      <c r="D604" s="26"/>
    </row>
    <row r="605" spans="3:4" ht="13">
      <c r="C605" s="26"/>
      <c r="D605" s="26"/>
    </row>
    <row r="606" spans="3:4" ht="13">
      <c r="C606" s="26"/>
      <c r="D606" s="26"/>
    </row>
    <row r="607" spans="3:4" ht="13">
      <c r="C607" s="26"/>
      <c r="D607" s="26"/>
    </row>
    <row r="608" spans="3:4" ht="13">
      <c r="C608" s="26"/>
      <c r="D608" s="26"/>
    </row>
    <row r="609" spans="3:4" ht="13">
      <c r="C609" s="26"/>
      <c r="D609" s="26"/>
    </row>
    <row r="610" spans="3:4" ht="13">
      <c r="C610" s="26"/>
      <c r="D610" s="26"/>
    </row>
    <row r="611" spans="3:4" ht="13">
      <c r="C611" s="26"/>
      <c r="D611" s="26"/>
    </row>
    <row r="612" spans="3:4" ht="13">
      <c r="C612" s="26"/>
      <c r="D612" s="26"/>
    </row>
    <row r="613" spans="3:4" ht="13">
      <c r="C613" s="26"/>
      <c r="D613" s="26"/>
    </row>
    <row r="614" spans="3:4" ht="13">
      <c r="C614" s="26"/>
      <c r="D614" s="26"/>
    </row>
    <row r="615" spans="3:4" ht="13">
      <c r="C615" s="26"/>
      <c r="D615" s="26"/>
    </row>
    <row r="616" spans="3:4" ht="13">
      <c r="C616" s="26"/>
      <c r="D616" s="26"/>
    </row>
    <row r="617" spans="3:4" ht="13">
      <c r="C617" s="26"/>
      <c r="D617" s="26"/>
    </row>
    <row r="618" spans="3:4" ht="13">
      <c r="C618" s="26"/>
      <c r="D618" s="26"/>
    </row>
    <row r="619" spans="3:4" ht="13">
      <c r="C619" s="26"/>
      <c r="D619" s="26"/>
    </row>
    <row r="620" spans="3:4" ht="13">
      <c r="C620" s="26"/>
      <c r="D620" s="26"/>
    </row>
    <row r="621" spans="3:4" ht="13">
      <c r="C621" s="26"/>
      <c r="D621" s="26"/>
    </row>
    <row r="622" spans="3:4" ht="13">
      <c r="C622" s="26"/>
      <c r="D622" s="26"/>
    </row>
    <row r="623" spans="3:4" ht="13">
      <c r="C623" s="26"/>
      <c r="D623" s="26"/>
    </row>
    <row r="624" spans="3:4" ht="13">
      <c r="C624" s="26"/>
      <c r="D624" s="26"/>
    </row>
    <row r="625" spans="3:4" ht="13">
      <c r="C625" s="26"/>
      <c r="D625" s="26"/>
    </row>
    <row r="626" spans="3:4" ht="13">
      <c r="C626" s="26"/>
      <c r="D626" s="26"/>
    </row>
    <row r="627" spans="3:4" ht="13">
      <c r="C627" s="26"/>
      <c r="D627" s="26"/>
    </row>
    <row r="628" spans="3:4" ht="13">
      <c r="C628" s="26"/>
      <c r="D628" s="26"/>
    </row>
    <row r="629" spans="3:4" ht="13">
      <c r="C629" s="26"/>
      <c r="D629" s="26"/>
    </row>
    <row r="630" spans="3:4" ht="13">
      <c r="C630" s="26"/>
      <c r="D630" s="26"/>
    </row>
    <row r="631" spans="3:4" ht="13">
      <c r="C631" s="26"/>
      <c r="D631" s="26"/>
    </row>
    <row r="632" spans="3:4" ht="13">
      <c r="C632" s="26"/>
      <c r="D632" s="26"/>
    </row>
    <row r="633" spans="3:4" ht="13">
      <c r="C633" s="26"/>
      <c r="D633" s="26"/>
    </row>
    <row r="634" spans="3:4" ht="13">
      <c r="C634" s="26"/>
      <c r="D634" s="26"/>
    </row>
    <row r="635" spans="3:4" ht="13">
      <c r="C635" s="26"/>
      <c r="D635" s="26"/>
    </row>
    <row r="636" spans="3:4" ht="13">
      <c r="C636" s="26"/>
      <c r="D636" s="26"/>
    </row>
    <row r="637" spans="3:4" ht="13">
      <c r="C637" s="26"/>
      <c r="D637" s="26"/>
    </row>
    <row r="638" spans="3:4" ht="13">
      <c r="C638" s="26"/>
      <c r="D638" s="26"/>
    </row>
    <row r="639" spans="3:4" ht="13">
      <c r="C639" s="26"/>
      <c r="D639" s="26"/>
    </row>
    <row r="640" spans="3:4" ht="13">
      <c r="C640" s="26"/>
      <c r="D640" s="26"/>
    </row>
    <row r="641" spans="3:4" ht="13">
      <c r="C641" s="26"/>
      <c r="D641" s="26"/>
    </row>
    <row r="642" spans="3:4" ht="13">
      <c r="C642" s="26"/>
      <c r="D642" s="26"/>
    </row>
    <row r="643" spans="3:4" ht="13">
      <c r="C643" s="26"/>
      <c r="D643" s="26"/>
    </row>
    <row r="644" spans="3:4" ht="13">
      <c r="C644" s="26"/>
      <c r="D644" s="26"/>
    </row>
    <row r="645" spans="3:4" ht="13">
      <c r="C645" s="26"/>
      <c r="D645" s="26"/>
    </row>
    <row r="646" spans="3:4" ht="13">
      <c r="C646" s="26"/>
      <c r="D646" s="26"/>
    </row>
    <row r="647" spans="3:4" ht="13">
      <c r="C647" s="26"/>
      <c r="D647" s="26"/>
    </row>
    <row r="648" spans="3:4" ht="13">
      <c r="C648" s="26"/>
      <c r="D648" s="26"/>
    </row>
    <row r="649" spans="3:4" ht="13">
      <c r="C649" s="26"/>
      <c r="D649" s="26"/>
    </row>
    <row r="650" spans="3:4" ht="13">
      <c r="C650" s="26"/>
      <c r="D650" s="26"/>
    </row>
    <row r="651" spans="3:4" ht="13">
      <c r="C651" s="26"/>
      <c r="D651" s="26"/>
    </row>
    <row r="652" spans="3:4" ht="13">
      <c r="C652" s="26"/>
      <c r="D652" s="26"/>
    </row>
    <row r="653" spans="3:4" ht="13">
      <c r="C653" s="26"/>
      <c r="D653" s="26"/>
    </row>
    <row r="654" spans="3:4" ht="13">
      <c r="C654" s="26"/>
      <c r="D654" s="26"/>
    </row>
    <row r="655" spans="3:4" ht="13">
      <c r="C655" s="26"/>
      <c r="D655" s="26"/>
    </row>
    <row r="656" spans="3:4" ht="13">
      <c r="C656" s="26"/>
      <c r="D656" s="26"/>
    </row>
    <row r="657" spans="3:4" ht="13">
      <c r="C657" s="26"/>
      <c r="D657" s="26"/>
    </row>
    <row r="658" spans="3:4" ht="13">
      <c r="C658" s="26"/>
      <c r="D658" s="26"/>
    </row>
    <row r="659" spans="3:4" ht="13">
      <c r="C659" s="26"/>
      <c r="D659" s="26"/>
    </row>
    <row r="660" spans="3:4" ht="13">
      <c r="C660" s="26"/>
      <c r="D660" s="26"/>
    </row>
    <row r="661" spans="3:4" ht="13">
      <c r="C661" s="26"/>
      <c r="D661" s="26"/>
    </row>
    <row r="662" spans="3:4" ht="13">
      <c r="C662" s="26"/>
      <c r="D662" s="26"/>
    </row>
    <row r="663" spans="3:4" ht="13">
      <c r="C663" s="26"/>
      <c r="D663" s="26"/>
    </row>
    <row r="664" spans="3:4" ht="13">
      <c r="C664" s="26"/>
      <c r="D664" s="26"/>
    </row>
    <row r="665" spans="3:4" ht="13">
      <c r="C665" s="26"/>
      <c r="D665" s="26"/>
    </row>
    <row r="666" spans="3:4" ht="13">
      <c r="C666" s="26"/>
      <c r="D666" s="26"/>
    </row>
    <row r="667" spans="3:4" ht="13">
      <c r="C667" s="26"/>
      <c r="D667" s="26"/>
    </row>
    <row r="668" spans="3:4" ht="13">
      <c r="C668" s="26"/>
      <c r="D668" s="26"/>
    </row>
    <row r="669" spans="3:4" ht="13">
      <c r="C669" s="26"/>
      <c r="D669" s="26"/>
    </row>
    <row r="670" spans="3:4" ht="13">
      <c r="C670" s="26"/>
      <c r="D670" s="26"/>
    </row>
    <row r="671" spans="3:4" ht="13">
      <c r="C671" s="26"/>
      <c r="D671" s="26"/>
    </row>
    <row r="672" spans="3:4" ht="13">
      <c r="C672" s="26"/>
      <c r="D672" s="26"/>
    </row>
    <row r="673" spans="3:4" ht="13">
      <c r="C673" s="26"/>
      <c r="D673" s="26"/>
    </row>
    <row r="674" spans="3:4" ht="13">
      <c r="C674" s="26"/>
      <c r="D674" s="26"/>
    </row>
    <row r="675" spans="3:4" ht="13">
      <c r="C675" s="26"/>
      <c r="D675" s="26"/>
    </row>
    <row r="676" spans="3:4" ht="13">
      <c r="C676" s="26"/>
      <c r="D676" s="26"/>
    </row>
    <row r="677" spans="3:4" ht="13">
      <c r="C677" s="26"/>
      <c r="D677" s="26"/>
    </row>
    <row r="678" spans="3:4" ht="13">
      <c r="C678" s="26"/>
      <c r="D678" s="26"/>
    </row>
    <row r="679" spans="3:4" ht="13">
      <c r="C679" s="26"/>
      <c r="D679" s="26"/>
    </row>
    <row r="680" spans="3:4" ht="13">
      <c r="C680" s="26"/>
      <c r="D680" s="26"/>
    </row>
    <row r="681" spans="3:4" ht="13">
      <c r="C681" s="26"/>
      <c r="D681" s="26"/>
    </row>
    <row r="682" spans="3:4" ht="13">
      <c r="C682" s="26"/>
      <c r="D682" s="26"/>
    </row>
    <row r="683" spans="3:4" ht="13">
      <c r="C683" s="26"/>
      <c r="D683" s="26"/>
    </row>
    <row r="684" spans="3:4" ht="13">
      <c r="C684" s="26"/>
      <c r="D684" s="26"/>
    </row>
    <row r="685" spans="3:4" ht="13">
      <c r="C685" s="26"/>
      <c r="D685" s="26"/>
    </row>
    <row r="686" spans="3:4" ht="13">
      <c r="C686" s="26"/>
      <c r="D686" s="26"/>
    </row>
    <row r="687" spans="3:4" ht="13">
      <c r="C687" s="26"/>
      <c r="D687" s="26"/>
    </row>
    <row r="688" spans="3:4" ht="13">
      <c r="C688" s="26"/>
      <c r="D688" s="26"/>
    </row>
    <row r="689" spans="3:4" ht="13">
      <c r="C689" s="26"/>
      <c r="D689" s="26"/>
    </row>
    <row r="690" spans="3:4" ht="13">
      <c r="C690" s="26"/>
      <c r="D690" s="26"/>
    </row>
    <row r="691" spans="3:4" ht="13">
      <c r="C691" s="26"/>
      <c r="D691" s="26"/>
    </row>
    <row r="692" spans="3:4" ht="13">
      <c r="C692" s="26"/>
      <c r="D692" s="26"/>
    </row>
    <row r="693" spans="3:4" ht="13">
      <c r="C693" s="26"/>
      <c r="D693" s="26"/>
    </row>
    <row r="694" spans="3:4" ht="13">
      <c r="C694" s="26"/>
      <c r="D694" s="26"/>
    </row>
    <row r="695" spans="3:4" ht="13">
      <c r="C695" s="26"/>
      <c r="D695" s="26"/>
    </row>
    <row r="696" spans="3:4" ht="13">
      <c r="C696" s="26"/>
      <c r="D696" s="26"/>
    </row>
    <row r="697" spans="3:4" ht="13">
      <c r="C697" s="26"/>
      <c r="D697" s="26"/>
    </row>
    <row r="698" spans="3:4" ht="13">
      <c r="C698" s="26"/>
      <c r="D698" s="26"/>
    </row>
    <row r="699" spans="3:4" ht="13">
      <c r="C699" s="26"/>
      <c r="D699" s="26"/>
    </row>
    <row r="700" spans="3:4" ht="13">
      <c r="C700" s="26"/>
      <c r="D700" s="26"/>
    </row>
    <row r="701" spans="3:4" ht="13">
      <c r="C701" s="26"/>
      <c r="D701" s="26"/>
    </row>
    <row r="702" spans="3:4" ht="13">
      <c r="C702" s="26"/>
      <c r="D702" s="26"/>
    </row>
    <row r="703" spans="3:4" ht="13">
      <c r="C703" s="26"/>
      <c r="D703" s="26"/>
    </row>
    <row r="704" spans="3:4" ht="13">
      <c r="C704" s="26"/>
      <c r="D704" s="26"/>
    </row>
    <row r="705" spans="3:4" ht="13">
      <c r="C705" s="26"/>
      <c r="D705" s="26"/>
    </row>
    <row r="706" spans="3:4" ht="13">
      <c r="C706" s="26"/>
      <c r="D706" s="26"/>
    </row>
    <row r="707" spans="3:4" ht="13">
      <c r="C707" s="26"/>
      <c r="D707" s="26"/>
    </row>
    <row r="708" spans="3:4" ht="13">
      <c r="C708" s="26"/>
      <c r="D708" s="26"/>
    </row>
    <row r="709" spans="3:4" ht="13">
      <c r="C709" s="26"/>
      <c r="D709" s="26"/>
    </row>
    <row r="710" spans="3:4" ht="13">
      <c r="C710" s="26"/>
      <c r="D710" s="26"/>
    </row>
    <row r="711" spans="3:4" ht="13">
      <c r="C711" s="26"/>
      <c r="D711" s="26"/>
    </row>
    <row r="712" spans="3:4" ht="13">
      <c r="C712" s="26"/>
      <c r="D712" s="26"/>
    </row>
    <row r="713" spans="3:4" ht="13">
      <c r="C713" s="26"/>
      <c r="D713" s="26"/>
    </row>
    <row r="714" spans="3:4" ht="13">
      <c r="C714" s="26"/>
      <c r="D714" s="26"/>
    </row>
    <row r="715" spans="3:4" ht="13">
      <c r="C715" s="26"/>
      <c r="D715" s="26"/>
    </row>
    <row r="716" spans="3:4" ht="13">
      <c r="C716" s="26"/>
      <c r="D716" s="26"/>
    </row>
    <row r="717" spans="3:4" ht="13">
      <c r="C717" s="26"/>
      <c r="D717" s="26"/>
    </row>
    <row r="718" spans="3:4" ht="13">
      <c r="C718" s="26"/>
      <c r="D718" s="26"/>
    </row>
    <row r="719" spans="3:4" ht="13">
      <c r="C719" s="26"/>
      <c r="D719" s="26"/>
    </row>
    <row r="720" spans="3:4" ht="13">
      <c r="C720" s="26"/>
      <c r="D720" s="26"/>
    </row>
    <row r="721" spans="3:4" ht="13">
      <c r="C721" s="26"/>
      <c r="D721" s="26"/>
    </row>
    <row r="722" spans="3:4" ht="13">
      <c r="C722" s="26"/>
      <c r="D722" s="26"/>
    </row>
    <row r="723" spans="3:4" ht="13">
      <c r="C723" s="26"/>
      <c r="D723" s="26"/>
    </row>
    <row r="724" spans="3:4" ht="13">
      <c r="C724" s="26"/>
      <c r="D724" s="26"/>
    </row>
    <row r="725" spans="3:4" ht="13">
      <c r="C725" s="26"/>
      <c r="D725" s="26"/>
    </row>
    <row r="726" spans="3:4" ht="13">
      <c r="C726" s="26"/>
      <c r="D726" s="26"/>
    </row>
    <row r="727" spans="3:4" ht="13">
      <c r="C727" s="26"/>
      <c r="D727" s="26"/>
    </row>
    <row r="728" spans="3:4" ht="13">
      <c r="C728" s="26"/>
      <c r="D728" s="26"/>
    </row>
    <row r="729" spans="3:4" ht="13">
      <c r="C729" s="26"/>
      <c r="D729" s="26"/>
    </row>
    <row r="730" spans="3:4" ht="13">
      <c r="C730" s="26"/>
      <c r="D730" s="26"/>
    </row>
    <row r="731" spans="3:4" ht="13">
      <c r="C731" s="26"/>
      <c r="D731" s="26"/>
    </row>
    <row r="732" spans="3:4" ht="13">
      <c r="C732" s="26"/>
      <c r="D732" s="26"/>
    </row>
    <row r="733" spans="3:4" ht="13">
      <c r="C733" s="26"/>
      <c r="D733" s="26"/>
    </row>
    <row r="734" spans="3:4" ht="13">
      <c r="C734" s="26"/>
      <c r="D734" s="26"/>
    </row>
    <row r="735" spans="3:4" ht="13">
      <c r="C735" s="26"/>
      <c r="D735" s="26"/>
    </row>
    <row r="736" spans="3:4" ht="13">
      <c r="C736" s="26"/>
      <c r="D736" s="26"/>
    </row>
    <row r="737" spans="3:4" ht="13">
      <c r="C737" s="26"/>
      <c r="D737" s="26"/>
    </row>
    <row r="738" spans="3:4" ht="13">
      <c r="C738" s="26"/>
      <c r="D738" s="26"/>
    </row>
    <row r="739" spans="3:4" ht="13">
      <c r="C739" s="26"/>
      <c r="D739" s="26"/>
    </row>
    <row r="740" spans="3:4" ht="13">
      <c r="C740" s="26"/>
      <c r="D740" s="26"/>
    </row>
    <row r="741" spans="3:4" ht="13">
      <c r="C741" s="26"/>
      <c r="D741" s="26"/>
    </row>
    <row r="742" spans="3:4" ht="13">
      <c r="C742" s="26"/>
      <c r="D742" s="26"/>
    </row>
    <row r="743" spans="3:4" ht="13">
      <c r="C743" s="26"/>
      <c r="D743" s="26"/>
    </row>
    <row r="744" spans="3:4" ht="13">
      <c r="C744" s="26"/>
      <c r="D744" s="26"/>
    </row>
    <row r="745" spans="3:4" ht="13">
      <c r="C745" s="26"/>
      <c r="D745" s="26"/>
    </row>
    <row r="746" spans="3:4" ht="13">
      <c r="C746" s="26"/>
      <c r="D746" s="26"/>
    </row>
    <row r="747" spans="3:4" ht="13">
      <c r="C747" s="26"/>
      <c r="D747" s="26"/>
    </row>
    <row r="748" spans="3:4" ht="13">
      <c r="C748" s="26"/>
      <c r="D748" s="26"/>
    </row>
    <row r="749" spans="3:4" ht="13">
      <c r="C749" s="26"/>
      <c r="D749" s="26"/>
    </row>
    <row r="750" spans="3:4" ht="13">
      <c r="C750" s="26"/>
      <c r="D750" s="26"/>
    </row>
    <row r="751" spans="3:4" ht="13">
      <c r="C751" s="26"/>
      <c r="D751" s="26"/>
    </row>
    <row r="752" spans="3:4" ht="13">
      <c r="C752" s="26"/>
      <c r="D752" s="26"/>
    </row>
    <row r="753" spans="3:4" ht="13">
      <c r="C753" s="26"/>
      <c r="D753" s="26"/>
    </row>
    <row r="754" spans="3:4" ht="13">
      <c r="C754" s="26"/>
      <c r="D754" s="26"/>
    </row>
    <row r="755" spans="3:4" ht="13">
      <c r="C755" s="26"/>
      <c r="D755" s="26"/>
    </row>
    <row r="756" spans="3:4" ht="13">
      <c r="C756" s="26"/>
      <c r="D756" s="26"/>
    </row>
    <row r="757" spans="3:4" ht="13">
      <c r="C757" s="26"/>
      <c r="D757" s="26"/>
    </row>
    <row r="758" spans="3:4" ht="13">
      <c r="C758" s="26"/>
      <c r="D758" s="26"/>
    </row>
    <row r="759" spans="3:4" ht="13">
      <c r="C759" s="26"/>
      <c r="D759" s="26"/>
    </row>
    <row r="760" spans="3:4" ht="13">
      <c r="C760" s="26"/>
      <c r="D760" s="26"/>
    </row>
    <row r="761" spans="3:4" ht="13">
      <c r="C761" s="26"/>
      <c r="D761" s="26"/>
    </row>
    <row r="762" spans="3:4" ht="13">
      <c r="C762" s="26"/>
      <c r="D762" s="26"/>
    </row>
    <row r="763" spans="3:4" ht="13">
      <c r="C763" s="26"/>
      <c r="D763" s="26"/>
    </row>
    <row r="764" spans="3:4" ht="13">
      <c r="C764" s="26"/>
      <c r="D764" s="26"/>
    </row>
    <row r="765" spans="3:4" ht="13">
      <c r="C765" s="26"/>
      <c r="D765" s="26"/>
    </row>
    <row r="766" spans="3:4" ht="13">
      <c r="C766" s="26"/>
      <c r="D766" s="26"/>
    </row>
    <row r="767" spans="3:4" ht="13">
      <c r="C767" s="26"/>
      <c r="D767" s="26"/>
    </row>
    <row r="768" spans="3:4" ht="13">
      <c r="C768" s="26"/>
      <c r="D768" s="26"/>
    </row>
    <row r="769" spans="3:4" ht="13">
      <c r="C769" s="26"/>
      <c r="D769" s="26"/>
    </row>
    <row r="770" spans="3:4" ht="13">
      <c r="C770" s="26"/>
      <c r="D770" s="26"/>
    </row>
    <row r="771" spans="3:4" ht="13">
      <c r="C771" s="26"/>
      <c r="D771" s="26"/>
    </row>
    <row r="772" spans="3:4" ht="13">
      <c r="C772" s="26"/>
      <c r="D772" s="26"/>
    </row>
    <row r="773" spans="3:4" ht="13">
      <c r="C773" s="26"/>
      <c r="D773" s="26"/>
    </row>
    <row r="774" spans="3:4" ht="13">
      <c r="C774" s="26"/>
      <c r="D774" s="26"/>
    </row>
    <row r="775" spans="3:4" ht="13">
      <c r="C775" s="26"/>
      <c r="D775" s="26"/>
    </row>
    <row r="776" spans="3:4" ht="13">
      <c r="C776" s="26"/>
      <c r="D776" s="26"/>
    </row>
    <row r="777" spans="3:4" ht="13">
      <c r="C777" s="26"/>
      <c r="D777" s="26"/>
    </row>
    <row r="778" spans="3:4" ht="13">
      <c r="C778" s="26"/>
      <c r="D778" s="26"/>
    </row>
    <row r="779" spans="3:4" ht="13">
      <c r="C779" s="26"/>
      <c r="D779" s="26"/>
    </row>
    <row r="780" spans="3:4" ht="13">
      <c r="C780" s="26"/>
      <c r="D780" s="26"/>
    </row>
    <row r="781" spans="3:4" ht="13">
      <c r="C781" s="26"/>
      <c r="D781" s="26"/>
    </row>
    <row r="782" spans="3:4" ht="13">
      <c r="C782" s="26"/>
      <c r="D782" s="26"/>
    </row>
    <row r="783" spans="3:4" ht="13">
      <c r="C783" s="26"/>
      <c r="D783" s="26"/>
    </row>
    <row r="784" spans="3:4" ht="13">
      <c r="C784" s="26"/>
      <c r="D784" s="26"/>
    </row>
    <row r="785" spans="3:4" ht="13">
      <c r="C785" s="26"/>
      <c r="D785" s="26"/>
    </row>
    <row r="786" spans="3:4" ht="13">
      <c r="C786" s="26"/>
      <c r="D786" s="26"/>
    </row>
    <row r="787" spans="3:4" ht="13">
      <c r="C787" s="26"/>
      <c r="D787" s="26"/>
    </row>
    <row r="788" spans="3:4" ht="13">
      <c r="C788" s="26"/>
      <c r="D788" s="26"/>
    </row>
    <row r="789" spans="3:4" ht="13">
      <c r="C789" s="26"/>
      <c r="D789" s="26"/>
    </row>
    <row r="790" spans="3:4" ht="13">
      <c r="C790" s="26"/>
      <c r="D790" s="26"/>
    </row>
    <row r="791" spans="3:4" ht="13">
      <c r="C791" s="26"/>
      <c r="D791" s="26"/>
    </row>
    <row r="792" spans="3:4" ht="13">
      <c r="C792" s="26"/>
      <c r="D792" s="26"/>
    </row>
    <row r="793" spans="3:4" ht="13">
      <c r="C793" s="26"/>
      <c r="D793" s="26"/>
    </row>
    <row r="794" spans="3:4" ht="13">
      <c r="C794" s="26"/>
      <c r="D794" s="26"/>
    </row>
    <row r="795" spans="3:4" ht="13">
      <c r="C795" s="26"/>
      <c r="D795" s="26"/>
    </row>
    <row r="796" spans="3:4" ht="13">
      <c r="C796" s="26"/>
      <c r="D796" s="26"/>
    </row>
    <row r="797" spans="3:4" ht="13">
      <c r="C797" s="26"/>
      <c r="D797" s="26"/>
    </row>
    <row r="798" spans="3:4" ht="13">
      <c r="C798" s="26"/>
      <c r="D798" s="26"/>
    </row>
    <row r="799" spans="3:4" ht="13">
      <c r="C799" s="26"/>
      <c r="D799" s="26"/>
    </row>
    <row r="800" spans="3:4" ht="13">
      <c r="C800" s="26"/>
      <c r="D800" s="26"/>
    </row>
    <row r="801" spans="3:4" ht="13">
      <c r="C801" s="26"/>
      <c r="D801" s="26"/>
    </row>
    <row r="802" spans="3:4" ht="13">
      <c r="C802" s="26"/>
      <c r="D802" s="26"/>
    </row>
    <row r="803" spans="3:4" ht="13">
      <c r="C803" s="26"/>
      <c r="D803" s="26"/>
    </row>
    <row r="804" spans="3:4" ht="13">
      <c r="C804" s="26"/>
      <c r="D804" s="26"/>
    </row>
    <row r="805" spans="3:4" ht="13">
      <c r="C805" s="26"/>
      <c r="D805" s="26"/>
    </row>
    <row r="806" spans="3:4" ht="13">
      <c r="C806" s="26"/>
      <c r="D806" s="26"/>
    </row>
    <row r="807" spans="3:4" ht="13">
      <c r="C807" s="26"/>
      <c r="D807" s="26"/>
    </row>
    <row r="808" spans="3:4" ht="13">
      <c r="C808" s="26"/>
      <c r="D808" s="26"/>
    </row>
    <row r="809" spans="3:4" ht="13">
      <c r="C809" s="26"/>
      <c r="D809" s="26"/>
    </row>
    <row r="810" spans="3:4" ht="13">
      <c r="C810" s="26"/>
      <c r="D810" s="26"/>
    </row>
    <row r="811" spans="3:4" ht="13">
      <c r="C811" s="26"/>
      <c r="D811" s="26"/>
    </row>
    <row r="812" spans="3:4" ht="13">
      <c r="C812" s="26"/>
      <c r="D812" s="26"/>
    </row>
    <row r="813" spans="3:4" ht="13">
      <c r="C813" s="26"/>
      <c r="D813" s="26"/>
    </row>
    <row r="814" spans="3:4" ht="13">
      <c r="C814" s="26"/>
      <c r="D814" s="26"/>
    </row>
    <row r="815" spans="3:4" ht="13">
      <c r="C815" s="26"/>
      <c r="D815" s="26"/>
    </row>
    <row r="816" spans="3:4" ht="13">
      <c r="C816" s="26"/>
      <c r="D816" s="26"/>
    </row>
    <row r="817" spans="3:4" ht="13">
      <c r="C817" s="26"/>
      <c r="D817" s="26"/>
    </row>
    <row r="818" spans="3:4" ht="13">
      <c r="C818" s="26"/>
      <c r="D818" s="26"/>
    </row>
    <row r="819" spans="3:4" ht="13">
      <c r="C819" s="26"/>
      <c r="D819" s="26"/>
    </row>
    <row r="820" spans="3:4" ht="13">
      <c r="C820" s="26"/>
      <c r="D820" s="26"/>
    </row>
    <row r="821" spans="3:4" ht="13">
      <c r="C821" s="26"/>
      <c r="D821" s="26"/>
    </row>
    <row r="822" spans="3:4" ht="13">
      <c r="C822" s="26"/>
      <c r="D822" s="26"/>
    </row>
    <row r="823" spans="3:4" ht="13">
      <c r="C823" s="26"/>
      <c r="D823" s="26"/>
    </row>
    <row r="824" spans="3:4" ht="13">
      <c r="C824" s="26"/>
      <c r="D824" s="26"/>
    </row>
    <row r="825" spans="3:4" ht="13">
      <c r="C825" s="26"/>
      <c r="D825" s="26"/>
    </row>
    <row r="826" spans="3:4" ht="13">
      <c r="C826" s="26"/>
      <c r="D826" s="26"/>
    </row>
    <row r="827" spans="3:4" ht="13">
      <c r="C827" s="26"/>
      <c r="D827" s="26"/>
    </row>
    <row r="828" spans="3:4" ht="13">
      <c r="C828" s="26"/>
      <c r="D828" s="26"/>
    </row>
    <row r="829" spans="3:4" ht="13">
      <c r="C829" s="26"/>
      <c r="D829" s="26"/>
    </row>
    <row r="830" spans="3:4" ht="13">
      <c r="C830" s="26"/>
      <c r="D830" s="26"/>
    </row>
    <row r="831" spans="3:4" ht="13">
      <c r="C831" s="26"/>
      <c r="D831" s="26"/>
    </row>
    <row r="832" spans="3:4" ht="13">
      <c r="C832" s="26"/>
      <c r="D832" s="26"/>
    </row>
    <row r="833" spans="3:4" ht="13">
      <c r="C833" s="26"/>
      <c r="D833" s="26"/>
    </row>
    <row r="834" spans="3:4" ht="13">
      <c r="C834" s="26"/>
      <c r="D834" s="26"/>
    </row>
    <row r="835" spans="3:4" ht="13">
      <c r="C835" s="26"/>
      <c r="D835" s="26"/>
    </row>
    <row r="836" spans="3:4" ht="13">
      <c r="C836" s="26"/>
      <c r="D836" s="26"/>
    </row>
    <row r="837" spans="3:4" ht="13">
      <c r="C837" s="26"/>
      <c r="D837" s="26"/>
    </row>
    <row r="838" spans="3:4" ht="13">
      <c r="C838" s="26"/>
      <c r="D838" s="26"/>
    </row>
    <row r="839" spans="3:4" ht="13">
      <c r="C839" s="26"/>
      <c r="D839" s="26"/>
    </row>
    <row r="840" spans="3:4" ht="13">
      <c r="C840" s="26"/>
      <c r="D840" s="26"/>
    </row>
    <row r="841" spans="3:4" ht="13">
      <c r="C841" s="26"/>
      <c r="D841" s="26"/>
    </row>
    <row r="842" spans="3:4" ht="13">
      <c r="C842" s="26"/>
      <c r="D842" s="26"/>
    </row>
    <row r="843" spans="3:4" ht="13">
      <c r="C843" s="26"/>
      <c r="D843" s="26"/>
    </row>
    <row r="844" spans="3:4" ht="13">
      <c r="C844" s="26"/>
      <c r="D844" s="26"/>
    </row>
    <row r="845" spans="3:4" ht="13">
      <c r="C845" s="26"/>
      <c r="D845" s="26"/>
    </row>
    <row r="846" spans="3:4" ht="13">
      <c r="C846" s="26"/>
      <c r="D846" s="26"/>
    </row>
    <row r="847" spans="3:4" ht="13">
      <c r="C847" s="26"/>
      <c r="D847" s="26"/>
    </row>
    <row r="848" spans="3:4" ht="13">
      <c r="C848" s="26"/>
      <c r="D848" s="26"/>
    </row>
    <row r="849" spans="3:4" ht="13">
      <c r="C849" s="26"/>
      <c r="D849" s="26"/>
    </row>
    <row r="850" spans="3:4" ht="13">
      <c r="C850" s="26"/>
      <c r="D850" s="26"/>
    </row>
    <row r="851" spans="3:4" ht="13">
      <c r="C851" s="26"/>
      <c r="D851" s="26"/>
    </row>
    <row r="852" spans="3:4" ht="13">
      <c r="C852" s="26"/>
      <c r="D852" s="26"/>
    </row>
    <row r="853" spans="3:4" ht="13">
      <c r="C853" s="26"/>
      <c r="D853" s="26"/>
    </row>
    <row r="854" spans="3:4" ht="13">
      <c r="C854" s="26"/>
      <c r="D854" s="26"/>
    </row>
    <row r="855" spans="3:4" ht="13">
      <c r="C855" s="26"/>
      <c r="D855" s="26"/>
    </row>
    <row r="856" spans="3:4" ht="13">
      <c r="C856" s="26"/>
      <c r="D856" s="26"/>
    </row>
    <row r="857" spans="3:4" ht="13">
      <c r="C857" s="26"/>
      <c r="D857" s="26"/>
    </row>
    <row r="858" spans="3:4" ht="13">
      <c r="C858" s="26"/>
      <c r="D858" s="26"/>
    </row>
    <row r="859" spans="3:4" ht="13">
      <c r="C859" s="26"/>
      <c r="D859" s="26"/>
    </row>
    <row r="860" spans="3:4" ht="13">
      <c r="C860" s="26"/>
      <c r="D860" s="26"/>
    </row>
    <row r="861" spans="3:4" ht="13">
      <c r="C861" s="26"/>
      <c r="D861" s="26"/>
    </row>
    <row r="862" spans="3:4" ht="13">
      <c r="C862" s="26"/>
      <c r="D862" s="26"/>
    </row>
    <row r="863" spans="3:4" ht="13">
      <c r="C863" s="26"/>
      <c r="D863" s="26"/>
    </row>
    <row r="864" spans="3:4" ht="13">
      <c r="C864" s="26"/>
      <c r="D864" s="26"/>
    </row>
    <row r="865" spans="3:4" ht="13">
      <c r="C865" s="26"/>
      <c r="D865" s="26"/>
    </row>
    <row r="866" spans="3:4" ht="13">
      <c r="C866" s="26"/>
      <c r="D866" s="26"/>
    </row>
    <row r="867" spans="3:4" ht="13">
      <c r="C867" s="26"/>
      <c r="D867" s="26"/>
    </row>
    <row r="868" spans="3:4" ht="13">
      <c r="C868" s="26"/>
      <c r="D868" s="26"/>
    </row>
    <row r="869" spans="3:4" ht="13">
      <c r="C869" s="26"/>
      <c r="D869" s="26"/>
    </row>
    <row r="870" spans="3:4" ht="13">
      <c r="C870" s="26"/>
      <c r="D870" s="26"/>
    </row>
    <row r="871" spans="3:4" ht="13">
      <c r="C871" s="26"/>
      <c r="D871" s="26"/>
    </row>
    <row r="872" spans="3:4" ht="13">
      <c r="C872" s="26"/>
      <c r="D872" s="26"/>
    </row>
    <row r="873" spans="3:4" ht="13">
      <c r="C873" s="26"/>
      <c r="D873" s="26"/>
    </row>
    <row r="874" spans="3:4" ht="13">
      <c r="C874" s="26"/>
      <c r="D874" s="26"/>
    </row>
    <row r="875" spans="3:4" ht="13">
      <c r="C875" s="26"/>
      <c r="D875" s="26"/>
    </row>
    <row r="876" spans="3:4" ht="13">
      <c r="C876" s="26"/>
      <c r="D876" s="26"/>
    </row>
    <row r="877" spans="3:4" ht="13">
      <c r="C877" s="26"/>
      <c r="D877" s="26"/>
    </row>
    <row r="878" spans="3:4" ht="13">
      <c r="C878" s="26"/>
      <c r="D878" s="26"/>
    </row>
    <row r="879" spans="3:4" ht="13">
      <c r="C879" s="26"/>
      <c r="D879" s="26"/>
    </row>
    <row r="880" spans="3:4" ht="13">
      <c r="C880" s="26"/>
      <c r="D880" s="26"/>
    </row>
    <row r="881" spans="3:4" ht="13">
      <c r="C881" s="26"/>
      <c r="D881" s="26"/>
    </row>
    <row r="882" spans="3:4" ht="13">
      <c r="C882" s="26"/>
      <c r="D882" s="26"/>
    </row>
    <row r="883" spans="3:4" ht="13">
      <c r="C883" s="26"/>
      <c r="D883" s="26"/>
    </row>
    <row r="884" spans="3:4" ht="13">
      <c r="C884" s="26"/>
      <c r="D884" s="26"/>
    </row>
    <row r="885" spans="3:4" ht="13">
      <c r="C885" s="26"/>
      <c r="D885" s="26"/>
    </row>
    <row r="886" spans="3:4" ht="13">
      <c r="C886" s="26"/>
      <c r="D886" s="26"/>
    </row>
    <row r="887" spans="3:4" ht="13">
      <c r="C887" s="26"/>
      <c r="D887" s="26"/>
    </row>
    <row r="888" spans="3:4" ht="13">
      <c r="C888" s="26"/>
      <c r="D888" s="26"/>
    </row>
    <row r="889" spans="3:4" ht="13">
      <c r="C889" s="26"/>
      <c r="D889" s="26"/>
    </row>
    <row r="890" spans="3:4" ht="13">
      <c r="C890" s="26"/>
      <c r="D890" s="26"/>
    </row>
    <row r="891" spans="3:4" ht="13">
      <c r="C891" s="26"/>
      <c r="D891" s="26"/>
    </row>
    <row r="892" spans="3:4" ht="13">
      <c r="C892" s="26"/>
      <c r="D892" s="26"/>
    </row>
    <row r="893" spans="3:4" ht="13">
      <c r="C893" s="26"/>
      <c r="D893" s="26"/>
    </row>
    <row r="894" spans="3:4" ht="13">
      <c r="C894" s="26"/>
      <c r="D894" s="26"/>
    </row>
    <row r="895" spans="3:4" ht="13">
      <c r="C895" s="26"/>
      <c r="D895" s="26"/>
    </row>
    <row r="896" spans="3:4" ht="13">
      <c r="C896" s="26"/>
      <c r="D896" s="26"/>
    </row>
    <row r="897" spans="3:4" ht="13">
      <c r="C897" s="26"/>
      <c r="D897" s="26"/>
    </row>
    <row r="898" spans="3:4" ht="13">
      <c r="C898" s="26"/>
      <c r="D898" s="26"/>
    </row>
    <row r="899" spans="3:4" ht="13">
      <c r="C899" s="26"/>
      <c r="D899" s="26"/>
    </row>
    <row r="900" spans="3:4" ht="13">
      <c r="C900" s="26"/>
      <c r="D900" s="26"/>
    </row>
    <row r="901" spans="3:4" ht="13">
      <c r="C901" s="26"/>
      <c r="D901" s="26"/>
    </row>
    <row r="902" spans="3:4" ht="13">
      <c r="C902" s="26"/>
      <c r="D902" s="26"/>
    </row>
    <row r="903" spans="3:4" ht="13">
      <c r="C903" s="26"/>
      <c r="D903" s="26"/>
    </row>
    <row r="904" spans="3:4" ht="13">
      <c r="C904" s="26"/>
      <c r="D904" s="26"/>
    </row>
    <row r="905" spans="3:4" ht="13">
      <c r="C905" s="26"/>
      <c r="D905" s="26"/>
    </row>
    <row r="906" spans="3:4" ht="13">
      <c r="C906" s="26"/>
      <c r="D906" s="26"/>
    </row>
    <row r="907" spans="3:4" ht="13">
      <c r="C907" s="26"/>
      <c r="D907" s="26"/>
    </row>
    <row r="908" spans="3:4" ht="13">
      <c r="C908" s="26"/>
      <c r="D908" s="26"/>
    </row>
    <row r="909" spans="3:4" ht="13">
      <c r="C909" s="26"/>
      <c r="D909" s="26"/>
    </row>
    <row r="910" spans="3:4" ht="13">
      <c r="C910" s="26"/>
      <c r="D910" s="26"/>
    </row>
    <row r="911" spans="3:4" ht="13">
      <c r="C911" s="26"/>
      <c r="D911" s="26"/>
    </row>
    <row r="912" spans="3:4" ht="13">
      <c r="C912" s="26"/>
      <c r="D912" s="26"/>
    </row>
    <row r="913" spans="3:4" ht="13">
      <c r="C913" s="26"/>
      <c r="D913" s="26"/>
    </row>
    <row r="914" spans="3:4" ht="13">
      <c r="C914" s="26"/>
      <c r="D914" s="26"/>
    </row>
    <row r="915" spans="3:4" ht="13">
      <c r="C915" s="26"/>
      <c r="D915" s="26"/>
    </row>
    <row r="916" spans="3:4" ht="13">
      <c r="C916" s="26"/>
      <c r="D916" s="26"/>
    </row>
    <row r="917" spans="3:4" ht="13">
      <c r="C917" s="26"/>
      <c r="D917" s="26"/>
    </row>
    <row r="918" spans="3:4" ht="13">
      <c r="C918" s="26"/>
      <c r="D918" s="26"/>
    </row>
    <row r="919" spans="3:4" ht="13">
      <c r="C919" s="26"/>
      <c r="D919" s="26"/>
    </row>
    <row r="920" spans="3:4" ht="13">
      <c r="C920" s="26"/>
      <c r="D920" s="26"/>
    </row>
    <row r="921" spans="3:4" ht="13">
      <c r="C921" s="26"/>
      <c r="D921" s="26"/>
    </row>
    <row r="922" spans="3:4" ht="13">
      <c r="C922" s="26"/>
      <c r="D922" s="26"/>
    </row>
    <row r="923" spans="3:4" ht="13">
      <c r="C923" s="26"/>
      <c r="D923" s="26"/>
    </row>
    <row r="924" spans="3:4" ht="13">
      <c r="C924" s="26"/>
      <c r="D924" s="26"/>
    </row>
    <row r="925" spans="3:4" ht="13">
      <c r="C925" s="26"/>
      <c r="D925" s="26"/>
    </row>
    <row r="926" spans="3:4" ht="13">
      <c r="C926" s="26"/>
      <c r="D926" s="26"/>
    </row>
    <row r="927" spans="3:4" ht="13">
      <c r="C927" s="26"/>
      <c r="D927" s="26"/>
    </row>
    <row r="928" spans="3:4" ht="13">
      <c r="C928" s="26"/>
      <c r="D928" s="26"/>
    </row>
    <row r="929" spans="3:4" ht="13">
      <c r="C929" s="26"/>
      <c r="D929" s="26"/>
    </row>
    <row r="930" spans="3:4" ht="13">
      <c r="C930" s="26"/>
      <c r="D930" s="26"/>
    </row>
    <row r="931" spans="3:4" ht="13">
      <c r="C931" s="26"/>
      <c r="D931" s="26"/>
    </row>
    <row r="932" spans="3:4" ht="13">
      <c r="C932" s="26"/>
      <c r="D932" s="26"/>
    </row>
    <row r="933" spans="3:4" ht="13">
      <c r="C933" s="26"/>
      <c r="D933" s="26"/>
    </row>
    <row r="934" spans="3:4" ht="13">
      <c r="C934" s="26"/>
      <c r="D934" s="26"/>
    </row>
    <row r="935" spans="3:4" ht="13">
      <c r="C935" s="26"/>
      <c r="D935" s="26"/>
    </row>
    <row r="936" spans="3:4" ht="13">
      <c r="C936" s="26"/>
      <c r="D936" s="26"/>
    </row>
    <row r="937" spans="3:4" ht="13">
      <c r="C937" s="26"/>
      <c r="D937" s="26"/>
    </row>
    <row r="938" spans="3:4" ht="13">
      <c r="C938" s="26"/>
      <c r="D938" s="26"/>
    </row>
    <row r="939" spans="3:4" ht="13">
      <c r="C939" s="26"/>
      <c r="D939" s="26"/>
    </row>
    <row r="940" spans="3:4" ht="13">
      <c r="C940" s="26"/>
      <c r="D940" s="26"/>
    </row>
    <row r="941" spans="3:4" ht="13">
      <c r="C941" s="26"/>
      <c r="D941" s="26"/>
    </row>
    <row r="942" spans="3:4" ht="13">
      <c r="C942" s="26"/>
      <c r="D942" s="26"/>
    </row>
    <row r="943" spans="3:4" ht="13">
      <c r="C943" s="26"/>
      <c r="D943" s="26"/>
    </row>
    <row r="944" spans="3:4" ht="13">
      <c r="C944" s="26"/>
      <c r="D944" s="26"/>
    </row>
    <row r="945" spans="3:4" ht="13">
      <c r="C945" s="26"/>
      <c r="D945" s="26"/>
    </row>
    <row r="946" spans="3:4" ht="13">
      <c r="C946" s="26"/>
      <c r="D946" s="26"/>
    </row>
    <row r="947" spans="3:4" ht="13">
      <c r="C947" s="26"/>
      <c r="D947" s="26"/>
    </row>
    <row r="948" spans="3:4" ht="13">
      <c r="C948" s="26"/>
      <c r="D948" s="26"/>
    </row>
    <row r="949" spans="3:4" ht="13">
      <c r="C949" s="26"/>
      <c r="D949" s="26"/>
    </row>
    <row r="950" spans="3:4" ht="13">
      <c r="C950" s="26"/>
      <c r="D950" s="26"/>
    </row>
    <row r="951" spans="3:4" ht="13">
      <c r="C951" s="26"/>
      <c r="D951" s="26"/>
    </row>
    <row r="952" spans="3:4" ht="13">
      <c r="C952" s="26"/>
      <c r="D952" s="26"/>
    </row>
    <row r="953" spans="3:4" ht="13">
      <c r="C953" s="26"/>
      <c r="D953" s="26"/>
    </row>
    <row r="954" spans="3:4" ht="13">
      <c r="C954" s="26"/>
      <c r="D954" s="26"/>
    </row>
    <row r="955" spans="3:4" ht="13">
      <c r="C955" s="26"/>
      <c r="D955" s="26"/>
    </row>
    <row r="956" spans="3:4" ht="13">
      <c r="C956" s="26"/>
      <c r="D956" s="26"/>
    </row>
    <row r="957" spans="3:4" ht="13">
      <c r="C957" s="26"/>
      <c r="D957" s="26"/>
    </row>
    <row r="958" spans="3:4" ht="13">
      <c r="C958" s="26"/>
      <c r="D958" s="26"/>
    </row>
    <row r="959" spans="3:4" ht="13">
      <c r="C959" s="26"/>
      <c r="D959" s="26"/>
    </row>
    <row r="960" spans="3:4" ht="13">
      <c r="C960" s="26"/>
      <c r="D960" s="26"/>
    </row>
    <row r="961" spans="3:4" ht="13">
      <c r="C961" s="26"/>
      <c r="D961" s="26"/>
    </row>
    <row r="962" spans="3:4" ht="13">
      <c r="C962" s="26"/>
      <c r="D962" s="26"/>
    </row>
    <row r="963" spans="3:4" ht="13">
      <c r="C963" s="26"/>
      <c r="D963" s="26"/>
    </row>
    <row r="964" spans="3:4" ht="13">
      <c r="C964" s="26"/>
      <c r="D964" s="26"/>
    </row>
    <row r="965" spans="3:4" ht="13">
      <c r="C965" s="26"/>
      <c r="D965" s="26"/>
    </row>
    <row r="966" spans="3:4" ht="13">
      <c r="C966" s="26"/>
      <c r="D966" s="26"/>
    </row>
    <row r="967" spans="3:4" ht="13">
      <c r="C967" s="26"/>
      <c r="D967" s="26"/>
    </row>
    <row r="968" spans="3:4" ht="13">
      <c r="C968" s="26"/>
      <c r="D968" s="26"/>
    </row>
    <row r="969" spans="3:4" ht="13">
      <c r="C969" s="26"/>
      <c r="D969" s="26"/>
    </row>
    <row r="970" spans="3:4" ht="13">
      <c r="C970" s="26"/>
      <c r="D970" s="26"/>
    </row>
    <row r="971" spans="3:4" ht="13">
      <c r="C971" s="26"/>
      <c r="D971" s="26"/>
    </row>
    <row r="972" spans="3:4" ht="13">
      <c r="C972" s="26"/>
      <c r="D972" s="26"/>
    </row>
    <row r="973" spans="3:4" ht="13">
      <c r="C973" s="26"/>
      <c r="D973" s="26"/>
    </row>
    <row r="974" spans="3:4" ht="13">
      <c r="C974" s="26"/>
      <c r="D974" s="26"/>
    </row>
    <row r="975" spans="3:4" ht="13">
      <c r="C975" s="26"/>
      <c r="D975" s="26"/>
    </row>
    <row r="976" spans="3:4" ht="13">
      <c r="C976" s="26"/>
      <c r="D976" s="26"/>
    </row>
    <row r="977" spans="3:4" ht="13">
      <c r="C977" s="26"/>
      <c r="D977" s="26"/>
    </row>
    <row r="978" spans="3:4" ht="13">
      <c r="C978" s="26"/>
      <c r="D978" s="26"/>
    </row>
    <row r="979" spans="3:4" ht="13">
      <c r="C979" s="26"/>
      <c r="D979" s="26"/>
    </row>
    <row r="980" spans="3:4" ht="13">
      <c r="C980" s="26"/>
      <c r="D980" s="26"/>
    </row>
    <row r="981" spans="3:4" ht="13">
      <c r="C981" s="26"/>
      <c r="D981" s="26"/>
    </row>
    <row r="982" spans="3:4" ht="13">
      <c r="C982" s="26"/>
      <c r="D982" s="26"/>
    </row>
    <row r="983" spans="3:4" ht="13">
      <c r="C983" s="26"/>
      <c r="D983" s="26"/>
    </row>
    <row r="984" spans="3:4" ht="13">
      <c r="C984" s="26"/>
      <c r="D984" s="26"/>
    </row>
    <row r="985" spans="3:4" ht="13">
      <c r="C985" s="26"/>
      <c r="D985" s="26"/>
    </row>
    <row r="986" spans="3:4" ht="13">
      <c r="C986" s="26"/>
      <c r="D986" s="26"/>
    </row>
    <row r="987" spans="3:4" ht="13">
      <c r="C987" s="26"/>
      <c r="D987" s="26"/>
    </row>
    <row r="988" spans="3:4" ht="13">
      <c r="C988" s="26"/>
      <c r="D988" s="26"/>
    </row>
    <row r="989" spans="3:4" ht="13">
      <c r="C989" s="26"/>
      <c r="D989" s="26"/>
    </row>
    <row r="990" spans="3:4" ht="13">
      <c r="C990" s="26"/>
      <c r="D990" s="26"/>
    </row>
    <row r="991" spans="3:4" ht="13">
      <c r="C991" s="26"/>
      <c r="D991" s="26"/>
    </row>
    <row r="992" spans="3:4" ht="13">
      <c r="C992" s="26"/>
      <c r="D992" s="26"/>
    </row>
    <row r="993" spans="3:4" ht="13">
      <c r="C993" s="26"/>
      <c r="D993" s="26"/>
    </row>
    <row r="994" spans="3:4" ht="13">
      <c r="C994" s="26"/>
      <c r="D994" s="26"/>
    </row>
    <row r="995" spans="3:4" ht="13">
      <c r="C995" s="26"/>
      <c r="D995" s="26"/>
    </row>
    <row r="996" spans="3:4" ht="13">
      <c r="C996" s="26"/>
      <c r="D996" s="26"/>
    </row>
    <row r="997" spans="3:4" ht="13">
      <c r="C997" s="26"/>
      <c r="D997" s="26"/>
    </row>
    <row r="998" spans="3:4" ht="13">
      <c r="C998" s="26"/>
      <c r="D998" s="26"/>
    </row>
    <row r="999" spans="3:4" ht="13">
      <c r="C999" s="26"/>
      <c r="D999" s="26"/>
    </row>
    <row r="1000" spans="3:4" ht="13">
      <c r="C1000" s="26"/>
      <c r="D1000" s="26"/>
    </row>
    <row r="1001" spans="3:4" ht="13">
      <c r="C1001" s="26"/>
      <c r="D1001" s="26"/>
    </row>
    <row r="1002" spans="3:4" ht="13">
      <c r="C1002" s="26"/>
      <c r="D1002" s="26"/>
    </row>
    <row r="1003" spans="3:4" ht="13">
      <c r="C1003" s="26"/>
      <c r="D1003" s="26"/>
    </row>
    <row r="1004" spans="3:4" ht="13">
      <c r="C1004" s="26"/>
      <c r="D1004" s="26"/>
    </row>
    <row r="1005" spans="3:4" ht="13">
      <c r="C1005" s="26"/>
      <c r="D1005" s="26"/>
    </row>
    <row r="1006" spans="3:4" ht="13">
      <c r="C1006" s="26"/>
      <c r="D1006" s="26"/>
    </row>
    <row r="1007" spans="3:4" ht="13">
      <c r="C1007" s="26"/>
      <c r="D1007" s="26"/>
    </row>
    <row r="1008" spans="3:4" ht="13">
      <c r="C1008" s="26"/>
      <c r="D1008" s="26"/>
    </row>
    <row r="1009" spans="3:4" ht="13">
      <c r="C1009" s="26"/>
      <c r="D1009" s="26"/>
    </row>
    <row r="1010" spans="3:4" ht="13">
      <c r="C1010" s="26"/>
      <c r="D1010" s="26"/>
    </row>
    <row r="1011" spans="3:4" ht="13">
      <c r="C1011" s="26"/>
      <c r="D1011" s="26"/>
    </row>
    <row r="1012" spans="3:4" ht="13">
      <c r="C1012" s="26"/>
      <c r="D1012" s="26"/>
    </row>
    <row r="1013" spans="3:4" ht="13">
      <c r="C1013" s="26"/>
      <c r="D1013"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278"/>
  <sheetViews>
    <sheetView topLeftCell="G1" zoomScale="139" zoomScaleNormal="139" workbookViewId="0"/>
  </sheetViews>
  <sheetFormatPr baseColWidth="10" defaultColWidth="14.5" defaultRowHeight="15.75" customHeight="1"/>
  <cols>
    <col min="1" max="1" width="18.1640625" customWidth="1"/>
    <col min="2" max="2" width="15.33203125" customWidth="1"/>
    <col min="3" max="3" width="16" customWidth="1"/>
    <col min="5" max="5" width="20" customWidth="1"/>
  </cols>
  <sheetData>
    <row r="1" spans="1:7" ht="15.75" customHeight="1">
      <c r="A1" s="1" t="s">
        <v>0</v>
      </c>
      <c r="B1" s="1" t="s">
        <v>1</v>
      </c>
      <c r="C1" s="2" t="s">
        <v>3392</v>
      </c>
      <c r="D1" s="65" t="s">
        <v>3393</v>
      </c>
      <c r="E1" s="66" t="s">
        <v>3394</v>
      </c>
      <c r="F1" s="161" t="s">
        <v>4</v>
      </c>
      <c r="G1" s="161" t="s">
        <v>5198</v>
      </c>
    </row>
    <row r="2" spans="1:7" ht="15.75" customHeight="1">
      <c r="A2" s="7" t="s">
        <v>2356</v>
      </c>
      <c r="B2" s="8">
        <v>40544</v>
      </c>
      <c r="C2" s="9" t="s">
        <v>3395</v>
      </c>
      <c r="D2" s="67">
        <f>MAX((B2-B3)/365, 1)</f>
        <v>1</v>
      </c>
      <c r="E2" s="68"/>
      <c r="F2">
        <f>VLOOKUP(A2,'TJ List'!A:H,5,FALSE)</f>
        <v>40544</v>
      </c>
      <c r="G2">
        <f>IF(A2&lt;&gt;A1,1,G1+1)</f>
        <v>1</v>
      </c>
    </row>
    <row r="3" spans="1:7" ht="15.75" customHeight="1">
      <c r="A3" s="7" t="s">
        <v>2356</v>
      </c>
      <c r="B3" s="8">
        <v>40280</v>
      </c>
      <c r="C3" s="9"/>
      <c r="D3" s="67"/>
      <c r="E3" s="69" t="s">
        <v>1637</v>
      </c>
      <c r="F3">
        <f>VLOOKUP(A3,'TJ List'!A:H,5,FALSE)</f>
        <v>40544</v>
      </c>
      <c r="G3">
        <f t="shared" ref="G3:G66" si="0">IF(A3&lt;&gt;A2,1,G2+1)</f>
        <v>2</v>
      </c>
    </row>
    <row r="4" spans="1:7" ht="15.75" customHeight="1">
      <c r="A4" s="7" t="s">
        <v>1065</v>
      </c>
      <c r="B4" s="8">
        <v>42544</v>
      </c>
      <c r="C4" s="9" t="s">
        <v>3395</v>
      </c>
      <c r="D4" s="67">
        <f>MAX((B4-B5)/365, 1)</f>
        <v>4.4794520547945202</v>
      </c>
      <c r="E4" s="68"/>
      <c r="F4">
        <f>VLOOKUP(A4,'TJ List'!A:H,5,FALSE)</f>
        <v>42544</v>
      </c>
      <c r="G4">
        <f t="shared" si="0"/>
        <v>1</v>
      </c>
    </row>
    <row r="5" spans="1:7" ht="15.75" customHeight="1">
      <c r="A5" s="7" t="s">
        <v>1065</v>
      </c>
      <c r="B5" s="8">
        <v>40909</v>
      </c>
      <c r="C5" s="9"/>
      <c r="D5" s="67"/>
      <c r="E5" s="69" t="s">
        <v>1637</v>
      </c>
      <c r="F5">
        <f>VLOOKUP(A5,'TJ List'!A:H,5,FALSE)</f>
        <v>42544</v>
      </c>
      <c r="G5">
        <f t="shared" si="0"/>
        <v>2</v>
      </c>
    </row>
    <row r="6" spans="1:7" ht="15.75" customHeight="1">
      <c r="A6" s="7" t="s">
        <v>2857</v>
      </c>
      <c r="B6" s="8">
        <v>38643</v>
      </c>
      <c r="C6" s="9" t="s">
        <v>3395</v>
      </c>
      <c r="D6" s="67">
        <f>MAX((B6-B7)/365, 1)</f>
        <v>10.221917808219178</v>
      </c>
      <c r="E6" s="68"/>
      <c r="F6">
        <f>VLOOKUP(A6,'TJ List'!A:H,5,FALSE)</f>
        <v>38643</v>
      </c>
      <c r="G6">
        <f t="shared" si="0"/>
        <v>1</v>
      </c>
    </row>
    <row r="7" spans="1:7" ht="15.75" customHeight="1">
      <c r="A7" s="7" t="s">
        <v>2857</v>
      </c>
      <c r="B7" s="8">
        <v>34912</v>
      </c>
      <c r="C7" s="26"/>
      <c r="D7" s="67"/>
      <c r="E7" s="69" t="s">
        <v>1637</v>
      </c>
      <c r="F7">
        <f>VLOOKUP(A7,'TJ List'!A:H,5,FALSE)</f>
        <v>38643</v>
      </c>
      <c r="G7">
        <f t="shared" si="0"/>
        <v>2</v>
      </c>
    </row>
    <row r="8" spans="1:7" ht="15.75" customHeight="1">
      <c r="A8" s="7" t="s">
        <v>1950</v>
      </c>
      <c r="B8" s="8">
        <v>41451</v>
      </c>
      <c r="C8" s="9" t="s">
        <v>3395</v>
      </c>
      <c r="D8" s="67">
        <f>MAX((B8-B9)/365, 1)</f>
        <v>1.1315068493150684</v>
      </c>
      <c r="E8" s="70"/>
      <c r="F8">
        <f>VLOOKUP(A8,'TJ List'!A:H,5,FALSE)</f>
        <v>41451</v>
      </c>
      <c r="G8">
        <f t="shared" si="0"/>
        <v>1</v>
      </c>
    </row>
    <row r="9" spans="1:7" ht="15.75" customHeight="1">
      <c r="A9" s="7" t="s">
        <v>1950</v>
      </c>
      <c r="B9" s="8">
        <v>41038</v>
      </c>
      <c r="C9" s="26"/>
      <c r="D9" s="67"/>
      <c r="E9" s="69" t="s">
        <v>1637</v>
      </c>
      <c r="F9">
        <f>VLOOKUP(A9,'TJ List'!A:H,5,FALSE)</f>
        <v>41451</v>
      </c>
      <c r="G9">
        <f t="shared" si="0"/>
        <v>2</v>
      </c>
    </row>
    <row r="10" spans="1:7" ht="15.75" customHeight="1">
      <c r="A10" s="7" t="s">
        <v>288</v>
      </c>
      <c r="B10" s="8">
        <v>43577</v>
      </c>
      <c r="C10" s="9" t="s">
        <v>3396</v>
      </c>
      <c r="D10" s="67">
        <f>MAX((B10-B11)/365, 1)</f>
        <v>1.726027397260274</v>
      </c>
      <c r="E10" s="70"/>
      <c r="F10">
        <f>VLOOKUP(A10,'TJ List'!A:H,5,FALSE)</f>
        <v>43577</v>
      </c>
      <c r="G10">
        <f t="shared" si="0"/>
        <v>1</v>
      </c>
    </row>
    <row r="11" spans="1:7" ht="15.75" customHeight="1">
      <c r="A11" s="7" t="s">
        <v>288</v>
      </c>
      <c r="B11" s="8">
        <v>42947</v>
      </c>
      <c r="C11" s="9"/>
      <c r="D11" s="67"/>
      <c r="E11" s="71" t="s">
        <v>42</v>
      </c>
      <c r="F11">
        <f>VLOOKUP(A11,'TJ List'!A:H,5,FALSE)</f>
        <v>43577</v>
      </c>
      <c r="G11">
        <f t="shared" si="0"/>
        <v>2</v>
      </c>
    </row>
    <row r="12" spans="1:7" ht="15.75" customHeight="1">
      <c r="A12" s="7" t="s">
        <v>1037</v>
      </c>
      <c r="B12" s="8">
        <v>42580</v>
      </c>
      <c r="C12" s="9" t="s">
        <v>3395</v>
      </c>
      <c r="D12" s="67">
        <f>MAX((B12-B13)/365, 1)</f>
        <v>4.5780821917808217</v>
      </c>
      <c r="E12" s="70"/>
      <c r="F12">
        <f>VLOOKUP(A12,'TJ List'!A:H,5,FALSE)</f>
        <v>42580</v>
      </c>
      <c r="G12">
        <f t="shared" si="0"/>
        <v>1</v>
      </c>
    </row>
    <row r="13" spans="1:7" ht="15.75" customHeight="1">
      <c r="A13" s="7" t="s">
        <v>1037</v>
      </c>
      <c r="B13" s="8">
        <v>40909</v>
      </c>
      <c r="C13" s="9"/>
      <c r="D13" s="67"/>
      <c r="E13" s="69" t="s">
        <v>1637</v>
      </c>
      <c r="F13">
        <f>VLOOKUP(A13,'TJ List'!A:H,5,FALSE)</f>
        <v>42580</v>
      </c>
      <c r="G13">
        <f t="shared" si="0"/>
        <v>2</v>
      </c>
    </row>
    <row r="14" spans="1:7" ht="15.75" customHeight="1">
      <c r="A14" s="7" t="s">
        <v>1173</v>
      </c>
      <c r="B14" s="8">
        <v>42439</v>
      </c>
      <c r="C14" s="9" t="s">
        <v>3396</v>
      </c>
      <c r="D14" s="67">
        <f>MAX((B14-B15)/365, 1)</f>
        <v>3.6602739726027398</v>
      </c>
      <c r="E14" s="70"/>
      <c r="F14">
        <f>VLOOKUP(A14,'TJ List'!A:H,5,FALSE)</f>
        <v>42439</v>
      </c>
      <c r="G14">
        <f t="shared" si="0"/>
        <v>1</v>
      </c>
    </row>
    <row r="15" spans="1:7" ht="15.75" customHeight="1">
      <c r="A15" s="7" t="s">
        <v>1173</v>
      </c>
      <c r="B15" s="8">
        <v>41103</v>
      </c>
      <c r="C15" s="9"/>
      <c r="D15" s="67"/>
      <c r="E15" s="69" t="s">
        <v>167</v>
      </c>
      <c r="F15">
        <f>VLOOKUP(A15,'TJ List'!A:H,5,FALSE)</f>
        <v>42439</v>
      </c>
      <c r="G15">
        <f t="shared" si="0"/>
        <v>2</v>
      </c>
    </row>
    <row r="16" spans="1:7" ht="15.75" customHeight="1">
      <c r="A16" s="7" t="s">
        <v>394</v>
      </c>
      <c r="B16" s="8">
        <v>43313</v>
      </c>
      <c r="C16" s="9" t="s">
        <v>3396</v>
      </c>
      <c r="D16" s="67">
        <f>MAX((B16-B17)/365, 1)</f>
        <v>6.0027397260273974</v>
      </c>
      <c r="E16" s="70"/>
      <c r="F16">
        <f>VLOOKUP(A16,'TJ List'!A:H,5,FALSE)</f>
        <v>43343</v>
      </c>
      <c r="G16">
        <f t="shared" si="0"/>
        <v>1</v>
      </c>
    </row>
    <row r="17" spans="1:7" ht="15.75" customHeight="1">
      <c r="A17" s="7" t="s">
        <v>394</v>
      </c>
      <c r="B17" s="8">
        <v>41122</v>
      </c>
      <c r="C17" s="9"/>
      <c r="D17" s="67"/>
      <c r="E17" s="71" t="s">
        <v>228</v>
      </c>
      <c r="F17">
        <f>VLOOKUP(A17,'TJ List'!A:H,5,FALSE)</f>
        <v>43343</v>
      </c>
      <c r="G17">
        <f t="shared" si="0"/>
        <v>2</v>
      </c>
    </row>
    <row r="18" spans="1:7" ht="15.75" customHeight="1">
      <c r="A18" s="7" t="s">
        <v>2043</v>
      </c>
      <c r="B18" s="8">
        <v>41275</v>
      </c>
      <c r="C18" s="9" t="s">
        <v>3395</v>
      </c>
      <c r="D18" s="67">
        <f>MAX((B18-B19)/365, 1)</f>
        <v>1.0027397260273974</v>
      </c>
      <c r="E18" s="70"/>
      <c r="F18">
        <f>VLOOKUP(A18,'TJ List'!A:H,5,FALSE)</f>
        <v>41275</v>
      </c>
      <c r="G18">
        <f t="shared" si="0"/>
        <v>1</v>
      </c>
    </row>
    <row r="19" spans="1:7" ht="13">
      <c r="A19" s="7" t="s">
        <v>2043</v>
      </c>
      <c r="B19" s="8">
        <v>40909</v>
      </c>
      <c r="C19" s="9"/>
      <c r="D19" s="67"/>
      <c r="E19" s="69" t="s">
        <v>1637</v>
      </c>
      <c r="F19">
        <f>VLOOKUP(A19,'TJ List'!A:H,5,FALSE)</f>
        <v>41275</v>
      </c>
      <c r="G19">
        <f t="shared" si="0"/>
        <v>2</v>
      </c>
    </row>
    <row r="20" spans="1:7" ht="13">
      <c r="A20" s="7" t="s">
        <v>477</v>
      </c>
      <c r="B20" s="8">
        <v>43250</v>
      </c>
      <c r="C20" s="9" t="s">
        <v>3396</v>
      </c>
      <c r="D20" s="67">
        <f>MAX((B20-B21)/365, 1)</f>
        <v>6.0164383561643833</v>
      </c>
      <c r="E20" s="70"/>
      <c r="F20">
        <f>VLOOKUP(A20,'TJ List'!A:H,5,FALSE)</f>
        <v>43250</v>
      </c>
      <c r="G20">
        <f t="shared" si="0"/>
        <v>1</v>
      </c>
    </row>
    <row r="21" spans="1:7" ht="13">
      <c r="A21" s="7" t="s">
        <v>477</v>
      </c>
      <c r="B21" s="8">
        <v>41054</v>
      </c>
      <c r="C21" s="9"/>
      <c r="D21" s="67"/>
      <c r="E21" s="70" t="str">
        <f t="array" ref="E21">INDEX('TJ List'!R:R,MATCH(A21&amp;B21,'TJ List'!A:A&amp;'TJ List'!E:E,0))</f>
        <v>Dr. Lewis Yocum</v>
      </c>
      <c r="F21">
        <f>VLOOKUP(A21,'TJ List'!A:H,5,FALSE)</f>
        <v>43250</v>
      </c>
      <c r="G21">
        <f t="shared" si="0"/>
        <v>2</v>
      </c>
    </row>
    <row r="22" spans="1:7" ht="13">
      <c r="A22" s="7" t="s">
        <v>1798</v>
      </c>
      <c r="B22" s="8">
        <v>41719</v>
      </c>
      <c r="C22" s="9" t="s">
        <v>3395</v>
      </c>
      <c r="D22" s="67">
        <f>MAX((B22-B23)/365, 1)</f>
        <v>1.747945205479452</v>
      </c>
      <c r="E22" s="70"/>
      <c r="F22">
        <f>VLOOKUP(A22,'TJ List'!A:H,5,FALSE)</f>
        <v>41719</v>
      </c>
      <c r="G22">
        <f t="shared" si="0"/>
        <v>1</v>
      </c>
    </row>
    <row r="23" spans="1:7" ht="13">
      <c r="A23" s="7" t="s">
        <v>1798</v>
      </c>
      <c r="B23" s="8">
        <v>41081</v>
      </c>
      <c r="C23" s="26"/>
      <c r="D23" s="67"/>
      <c r="E23" s="70" t="str">
        <f t="array" ref="E23">INDEX('TJ List'!R:R,MATCH(A23&amp;B23,'TJ List'!A:A&amp;'TJ List'!E:E,0))</f>
        <v>Dr. James Andrews</v>
      </c>
      <c r="F23">
        <f>VLOOKUP(A23,'TJ List'!A:H,5,FALSE)</f>
        <v>41719</v>
      </c>
      <c r="G23">
        <f t="shared" si="0"/>
        <v>2</v>
      </c>
    </row>
    <row r="24" spans="1:7" ht="13">
      <c r="A24" s="7" t="s">
        <v>2804</v>
      </c>
      <c r="B24" s="8">
        <v>38718</v>
      </c>
      <c r="C24" s="9" t="s">
        <v>3397</v>
      </c>
      <c r="D24" s="67">
        <f>MAX((B24-B25)/365, 1)</f>
        <v>1</v>
      </c>
      <c r="E24" s="70"/>
      <c r="F24">
        <f>VLOOKUP(A24,'TJ List'!A:H,5,FALSE)</f>
        <v>38912</v>
      </c>
      <c r="G24">
        <f t="shared" si="0"/>
        <v>1</v>
      </c>
    </row>
    <row r="25" spans="1:7" ht="13">
      <c r="A25" s="7" t="s">
        <v>2804</v>
      </c>
      <c r="B25" s="8">
        <v>38554</v>
      </c>
      <c r="C25" s="26"/>
      <c r="D25" s="67"/>
      <c r="E25" s="70" t="str">
        <f t="array" ref="E25">INDEX('TJ List'!R:R,MATCH(A25&amp;B25,'TJ List'!A:A&amp;'TJ List'!E:E,0))</f>
        <v>Dr. Timothy Kremchek</v>
      </c>
      <c r="F25">
        <f>VLOOKUP(A25,'TJ List'!A:H,5,FALSE)</f>
        <v>38912</v>
      </c>
      <c r="G25">
        <f t="shared" si="0"/>
        <v>2</v>
      </c>
    </row>
    <row r="26" spans="1:7" ht="13">
      <c r="A26" s="7" t="s">
        <v>2174</v>
      </c>
      <c r="B26" s="8">
        <v>41018</v>
      </c>
      <c r="C26" s="9" t="s">
        <v>3395</v>
      </c>
      <c r="D26" s="67">
        <f>MAX((B26-B27)/365, 1)</f>
        <v>9.3041095890410954</v>
      </c>
      <c r="E26" s="70"/>
      <c r="F26">
        <f>VLOOKUP(A26,'TJ List'!A:H,5,FALSE)</f>
        <v>41018</v>
      </c>
      <c r="G26">
        <f t="shared" si="0"/>
        <v>1</v>
      </c>
    </row>
    <row r="27" spans="1:7" ht="13">
      <c r="A27" s="7" t="s">
        <v>2174</v>
      </c>
      <c r="B27" s="8">
        <v>37622</v>
      </c>
      <c r="C27" s="26"/>
      <c r="D27" s="67"/>
      <c r="E27" s="69" t="s">
        <v>1637</v>
      </c>
      <c r="F27">
        <f>VLOOKUP(A27,'TJ List'!A:H,5,FALSE)</f>
        <v>41018</v>
      </c>
      <c r="G27">
        <f t="shared" si="0"/>
        <v>2</v>
      </c>
    </row>
    <row r="28" spans="1:7" ht="13">
      <c r="A28" s="7" t="s">
        <v>2807</v>
      </c>
      <c r="B28" s="8">
        <v>38899</v>
      </c>
      <c r="C28" s="9" t="s">
        <v>3397</v>
      </c>
      <c r="D28" s="67">
        <f>MAX((B28-B29)/365, 1)</f>
        <v>1.1397260273972603</v>
      </c>
      <c r="E28" s="70"/>
      <c r="F28">
        <f>VLOOKUP(A28,'TJ List'!A:H,5,FALSE)</f>
        <v>38899</v>
      </c>
      <c r="G28">
        <f t="shared" si="0"/>
        <v>1</v>
      </c>
    </row>
    <row r="29" spans="1:7" ht="13">
      <c r="A29" s="7" t="s">
        <v>2807</v>
      </c>
      <c r="B29" s="8">
        <v>38483</v>
      </c>
      <c r="C29" s="26"/>
      <c r="D29" s="67"/>
      <c r="E29" s="70" t="str">
        <f t="array" ref="E29">INDEX('TJ List'!R:R,MATCH(A29&amp;B29,'TJ List'!A:A&amp;'TJ List'!E:E,0))</f>
        <v>Dr. Lewis Yocum</v>
      </c>
      <c r="F29">
        <f>VLOOKUP(A29,'TJ List'!A:H,5,FALSE)</f>
        <v>38899</v>
      </c>
      <c r="G29">
        <f t="shared" si="0"/>
        <v>2</v>
      </c>
    </row>
    <row r="30" spans="1:7" ht="13">
      <c r="A30" s="7" t="s">
        <v>3158</v>
      </c>
      <c r="B30" s="8">
        <v>36368</v>
      </c>
      <c r="C30" s="9" t="s">
        <v>3395</v>
      </c>
      <c r="D30" s="67">
        <f>MAX((B30-B31)/365, 1)</f>
        <v>3.0712328767123287</v>
      </c>
      <c r="E30" s="70"/>
      <c r="F30">
        <f>VLOOKUP(A30,'TJ List'!A:H,5,FALSE)</f>
        <v>36368</v>
      </c>
      <c r="G30">
        <f t="shared" si="0"/>
        <v>1</v>
      </c>
    </row>
    <row r="31" spans="1:7" ht="13">
      <c r="A31" s="7" t="s">
        <v>3158</v>
      </c>
      <c r="B31" s="8">
        <v>35247</v>
      </c>
      <c r="C31" s="26"/>
      <c r="D31" s="67"/>
      <c r="E31" s="70" t="str">
        <f t="array" ref="E31">INDEX('TJ List'!R:R,MATCH(A31&amp;B31,'TJ List'!A:A&amp;'TJ List'!E:E,0))</f>
        <v>Dr. James Andrews</v>
      </c>
      <c r="F31">
        <f>VLOOKUP(A31,'TJ List'!A:H,5,FALSE)</f>
        <v>36368</v>
      </c>
      <c r="G31">
        <f t="shared" si="0"/>
        <v>2</v>
      </c>
    </row>
    <row r="32" spans="1:7" ht="13">
      <c r="A32" s="7" t="s">
        <v>2118</v>
      </c>
      <c r="B32" s="8">
        <v>41091</v>
      </c>
      <c r="C32" s="9" t="s">
        <v>3395</v>
      </c>
      <c r="D32" s="67">
        <f>MAX((B32-B33)/365, 1)</f>
        <v>7.5013698630136982</v>
      </c>
      <c r="E32" s="70"/>
      <c r="F32">
        <f>VLOOKUP(A32,'TJ List'!A:H,5,FALSE)</f>
        <v>41091</v>
      </c>
      <c r="G32">
        <f t="shared" si="0"/>
        <v>1</v>
      </c>
    </row>
    <row r="33" spans="1:7" ht="13">
      <c r="A33" s="7" t="s">
        <v>2118</v>
      </c>
      <c r="B33" s="8">
        <v>38353</v>
      </c>
      <c r="C33" s="9"/>
      <c r="D33" s="67"/>
      <c r="E33" s="71" t="s">
        <v>1637</v>
      </c>
      <c r="F33">
        <f>VLOOKUP(A33,'TJ List'!A:H,5,FALSE)</f>
        <v>41091</v>
      </c>
      <c r="G33">
        <f t="shared" si="0"/>
        <v>2</v>
      </c>
    </row>
    <row r="34" spans="1:7" ht="13">
      <c r="A34" s="7" t="s">
        <v>2646</v>
      </c>
      <c r="B34" s="8">
        <v>39583</v>
      </c>
      <c r="C34" s="9" t="s">
        <v>3395</v>
      </c>
      <c r="D34" s="67">
        <f>MAX((B34-B35)/365, 1)</f>
        <v>6</v>
      </c>
      <c r="E34" s="70"/>
      <c r="F34">
        <f>VLOOKUP(A34,'TJ List'!A:H,5,FALSE)</f>
        <v>39583</v>
      </c>
      <c r="G34">
        <f t="shared" si="0"/>
        <v>1</v>
      </c>
    </row>
    <row r="35" spans="1:7" ht="13">
      <c r="A35" s="7" t="s">
        <v>2646</v>
      </c>
      <c r="B35" s="8">
        <v>37393</v>
      </c>
      <c r="C35" s="26"/>
      <c r="D35" s="67"/>
      <c r="E35" s="70" t="str">
        <f t="array" ref="E35">INDEX('TJ List'!R:R,MATCH(A35&amp;B35,'TJ List'!A:A&amp;'TJ List'!E:E,0))</f>
        <v>Dr. James Andrews</v>
      </c>
      <c r="F35">
        <f>VLOOKUP(A35,'TJ List'!A:H,5,FALSE)</f>
        <v>39583</v>
      </c>
      <c r="G35">
        <f t="shared" si="0"/>
        <v>2</v>
      </c>
    </row>
    <row r="36" spans="1:7" ht="13">
      <c r="A36" s="7" t="s">
        <v>2424</v>
      </c>
      <c r="B36" s="8">
        <v>40288</v>
      </c>
      <c r="C36" s="9" t="s">
        <v>3395</v>
      </c>
      <c r="D36" s="67">
        <f>MAX((B36-B37)/365, 1)</f>
        <v>4.3013698630136989</v>
      </c>
      <c r="E36" s="70"/>
      <c r="F36">
        <f>VLOOKUP(A36,'TJ List'!A:H,5,FALSE)</f>
        <v>40288</v>
      </c>
      <c r="G36">
        <f t="shared" si="0"/>
        <v>1</v>
      </c>
    </row>
    <row r="37" spans="1:7" ht="13">
      <c r="A37" s="7" t="s">
        <v>2424</v>
      </c>
      <c r="B37" s="8">
        <v>38718</v>
      </c>
      <c r="C37" s="26"/>
      <c r="D37" s="67"/>
      <c r="E37" s="69" t="s">
        <v>1637</v>
      </c>
      <c r="F37">
        <f>VLOOKUP(A37,'TJ List'!A:H,5,FALSE)</f>
        <v>40288</v>
      </c>
      <c r="G37">
        <f t="shared" si="0"/>
        <v>2</v>
      </c>
    </row>
    <row r="38" spans="1:7" ht="13">
      <c r="A38" s="7" t="s">
        <v>266</v>
      </c>
      <c r="B38" s="8">
        <v>43600</v>
      </c>
      <c r="C38" s="9" t="s">
        <v>3396</v>
      </c>
      <c r="D38" s="67">
        <f>MAX((B38-B39)/365, 1)</f>
        <v>1.1315068493150684</v>
      </c>
      <c r="E38" s="70"/>
      <c r="F38">
        <f>VLOOKUP(A38,'TJ List'!A:H,5,FALSE)</f>
        <v>43600</v>
      </c>
      <c r="G38">
        <f t="shared" si="0"/>
        <v>1</v>
      </c>
    </row>
    <row r="39" spans="1:7" ht="13">
      <c r="A39" s="7" t="s">
        <v>266</v>
      </c>
      <c r="B39" s="8">
        <v>43187</v>
      </c>
      <c r="C39" s="9"/>
      <c r="D39" s="67"/>
      <c r="E39" s="71" t="s">
        <v>42</v>
      </c>
      <c r="F39">
        <f>VLOOKUP(A39,'TJ List'!A:H,5,FALSE)</f>
        <v>43600</v>
      </c>
      <c r="G39">
        <f t="shared" si="0"/>
        <v>2</v>
      </c>
    </row>
    <row r="40" spans="1:7" ht="13">
      <c r="A40" s="7" t="s">
        <v>1574</v>
      </c>
      <c r="B40" s="8">
        <v>42005</v>
      </c>
      <c r="C40" s="9" t="s">
        <v>3395</v>
      </c>
      <c r="D40" s="67">
        <f>MAX((B40-B41)/365, 1)</f>
        <v>3.7561643835616438</v>
      </c>
      <c r="E40" s="70"/>
      <c r="F40">
        <f>VLOOKUP(A40,'TJ List'!A:H,5,FALSE)</f>
        <v>42005</v>
      </c>
      <c r="G40">
        <f t="shared" si="0"/>
        <v>1</v>
      </c>
    </row>
    <row r="41" spans="1:7" ht="13">
      <c r="A41" s="7" t="s">
        <v>1574</v>
      </c>
      <c r="B41" s="8">
        <v>40634</v>
      </c>
      <c r="C41" s="9"/>
      <c r="D41" s="67"/>
      <c r="E41" s="69" t="s">
        <v>1637</v>
      </c>
      <c r="F41">
        <f>VLOOKUP(A41,'TJ List'!A:H,5,FALSE)</f>
        <v>42005</v>
      </c>
      <c r="G41">
        <f t="shared" si="0"/>
        <v>2</v>
      </c>
    </row>
    <row r="42" spans="1:7" ht="13">
      <c r="A42" s="7" t="s">
        <v>3398</v>
      </c>
      <c r="B42" s="8">
        <v>43831</v>
      </c>
      <c r="C42" s="9" t="s">
        <v>3396</v>
      </c>
      <c r="D42" s="67">
        <f>MAX((B42-B43)/365, 1)</f>
        <v>2.2520547945205478</v>
      </c>
      <c r="E42" s="70"/>
      <c r="F42" t="e">
        <f>VLOOKUP(A42,'TJ List'!A:H,5,FALSE)</f>
        <v>#N/A</v>
      </c>
      <c r="G42">
        <f t="shared" si="0"/>
        <v>1</v>
      </c>
    </row>
    <row r="43" spans="1:7" ht="13">
      <c r="A43" s="7" t="s">
        <v>3398</v>
      </c>
      <c r="B43" s="8">
        <v>43009</v>
      </c>
      <c r="C43" s="9"/>
      <c r="D43" s="67"/>
      <c r="E43" s="69" t="s">
        <v>1637</v>
      </c>
      <c r="F43" t="e">
        <f>VLOOKUP(A43,'TJ List'!A:H,5,FALSE)</f>
        <v>#N/A</v>
      </c>
      <c r="G43">
        <f t="shared" si="0"/>
        <v>2</v>
      </c>
    </row>
    <row r="44" spans="1:7" ht="13">
      <c r="A44" s="7" t="s">
        <v>140</v>
      </c>
      <c r="B44" s="8">
        <v>43741</v>
      </c>
      <c r="C44" s="9" t="s">
        <v>3396</v>
      </c>
      <c r="D44" s="67">
        <f>MAX((B44-B45)/365, 1)</f>
        <v>5.5260273972602736</v>
      </c>
      <c r="E44" s="70"/>
      <c r="F44">
        <f>VLOOKUP(A44,'TJ List'!A:H,5,FALSE)</f>
        <v>43741</v>
      </c>
      <c r="G44">
        <f t="shared" si="0"/>
        <v>1</v>
      </c>
    </row>
    <row r="45" spans="1:7" ht="13">
      <c r="A45" s="7" t="s">
        <v>140</v>
      </c>
      <c r="B45" s="8">
        <v>41724</v>
      </c>
      <c r="C45" s="9"/>
      <c r="D45" s="67"/>
      <c r="E45" s="69" t="s">
        <v>42</v>
      </c>
      <c r="F45">
        <f>VLOOKUP(A45,'TJ List'!A:H,5,FALSE)</f>
        <v>43741</v>
      </c>
      <c r="G45">
        <f t="shared" si="0"/>
        <v>2</v>
      </c>
    </row>
    <row r="46" spans="1:7" ht="13">
      <c r="A46" s="7" t="s">
        <v>293</v>
      </c>
      <c r="B46" s="8">
        <v>43564</v>
      </c>
      <c r="C46" s="9" t="s">
        <v>3396</v>
      </c>
      <c r="D46" s="67">
        <f t="shared" ref="D46:D47" si="1">MAX((B46-B47)/365, 1)</f>
        <v>2.1835616438356165</v>
      </c>
      <c r="E46" s="70"/>
      <c r="F46">
        <f>VLOOKUP(A46,'TJ List'!A:H,5,FALSE)</f>
        <v>43564</v>
      </c>
      <c r="G46">
        <f t="shared" si="0"/>
        <v>1</v>
      </c>
    </row>
    <row r="47" spans="1:7" ht="13">
      <c r="A47" s="7" t="s">
        <v>293</v>
      </c>
      <c r="B47" s="8">
        <v>42767</v>
      </c>
      <c r="C47" s="9" t="s">
        <v>3396</v>
      </c>
      <c r="D47" s="67">
        <f t="shared" si="1"/>
        <v>6.0904109589041093</v>
      </c>
      <c r="E47" s="69" t="s">
        <v>1637</v>
      </c>
      <c r="F47">
        <f>VLOOKUP(A47,'TJ List'!A:H,5,FALSE)</f>
        <v>43564</v>
      </c>
      <c r="G47">
        <f t="shared" si="0"/>
        <v>2</v>
      </c>
    </row>
    <row r="48" spans="1:7" ht="13">
      <c r="A48" s="7" t="s">
        <v>293</v>
      </c>
      <c r="B48" s="8">
        <v>40544</v>
      </c>
      <c r="C48" s="9"/>
      <c r="D48" s="67"/>
      <c r="E48" s="69" t="s">
        <v>1637</v>
      </c>
      <c r="F48">
        <f>VLOOKUP(A48,'TJ List'!A:H,5,FALSE)</f>
        <v>43564</v>
      </c>
      <c r="G48">
        <f t="shared" si="0"/>
        <v>3</v>
      </c>
    </row>
    <row r="49" spans="1:7" ht="13">
      <c r="A49" s="7" t="s">
        <v>1819</v>
      </c>
      <c r="B49" s="8">
        <v>41688</v>
      </c>
      <c r="C49" s="9" t="s">
        <v>3395</v>
      </c>
      <c r="D49" s="67">
        <f>MAX((B49-B50)/365, 1)</f>
        <v>1.7424657534246575</v>
      </c>
      <c r="E49" s="70"/>
      <c r="F49">
        <f>VLOOKUP(A49,'TJ List'!A:H,5,FALSE)</f>
        <v>41688</v>
      </c>
      <c r="G49">
        <f t="shared" si="0"/>
        <v>1</v>
      </c>
    </row>
    <row r="50" spans="1:7" ht="13">
      <c r="A50" s="7" t="s">
        <v>1819</v>
      </c>
      <c r="B50" s="8">
        <v>41052</v>
      </c>
      <c r="C50" s="26"/>
      <c r="D50" s="67"/>
      <c r="E50" s="70" t="str">
        <f t="array" ref="E50">INDEX('TJ List'!R:R,MATCH(A50&amp;B50,'TJ List'!A:A&amp;'TJ List'!E:E,0))</f>
        <v>Dr. Lewis Yocum</v>
      </c>
      <c r="F50">
        <f>VLOOKUP(A50,'TJ List'!A:H,5,FALSE)</f>
        <v>41688</v>
      </c>
      <c r="G50">
        <f t="shared" si="0"/>
        <v>2</v>
      </c>
    </row>
    <row r="51" spans="1:7" ht="13">
      <c r="A51" s="7" t="s">
        <v>1953</v>
      </c>
      <c r="B51" s="8">
        <v>41443</v>
      </c>
      <c r="C51" s="9" t="s">
        <v>3395</v>
      </c>
      <c r="D51" s="67">
        <f>MAX((B51-B52)/365, 1)</f>
        <v>1</v>
      </c>
      <c r="E51" s="70"/>
      <c r="F51">
        <f>VLOOKUP(A51,'TJ List'!A:H,5,FALSE)</f>
        <v>41443</v>
      </c>
      <c r="G51">
        <f t="shared" si="0"/>
        <v>1</v>
      </c>
    </row>
    <row r="52" spans="1:7" ht="13">
      <c r="A52" s="7" t="s">
        <v>1953</v>
      </c>
      <c r="B52" s="8">
        <v>41099</v>
      </c>
      <c r="C52" s="26"/>
      <c r="D52" s="67"/>
      <c r="E52" s="70" t="str">
        <f t="array" ref="E52">INDEX('TJ List'!R:R,MATCH(A52&amp;B52,'TJ List'!A:A&amp;'TJ List'!E:E,0))</f>
        <v>Dr. Lewis Yocum</v>
      </c>
      <c r="F52">
        <f>VLOOKUP(A52,'TJ List'!A:H,5,FALSE)</f>
        <v>41443</v>
      </c>
      <c r="G52">
        <f t="shared" si="0"/>
        <v>2</v>
      </c>
    </row>
    <row r="53" spans="1:7" ht="13">
      <c r="A53" s="7" t="s">
        <v>1167</v>
      </c>
      <c r="B53" s="8">
        <v>42453</v>
      </c>
      <c r="C53" s="9" t="s">
        <v>3396</v>
      </c>
      <c r="D53" s="67">
        <f>MAX((B53-B54)/365, 1)</f>
        <v>1</v>
      </c>
      <c r="E53" s="70"/>
      <c r="F53">
        <f>VLOOKUP(A53,'TJ List'!A:H,5,FALSE)</f>
        <v>42453</v>
      </c>
      <c r="G53">
        <f t="shared" si="0"/>
        <v>1</v>
      </c>
    </row>
    <row r="54" spans="1:7" ht="13">
      <c r="A54" s="7" t="s">
        <v>1167</v>
      </c>
      <c r="B54" s="8">
        <v>42136</v>
      </c>
      <c r="C54" s="9"/>
      <c r="D54" s="67"/>
      <c r="E54" s="69" t="s">
        <v>1637</v>
      </c>
      <c r="F54">
        <f>VLOOKUP(A54,'TJ List'!A:H,5,FALSE)</f>
        <v>42453</v>
      </c>
      <c r="G54">
        <f t="shared" si="0"/>
        <v>2</v>
      </c>
    </row>
    <row r="55" spans="1:7" ht="13">
      <c r="A55" s="7" t="s">
        <v>3096</v>
      </c>
      <c r="B55" s="8">
        <v>37081</v>
      </c>
      <c r="C55" s="9" t="s">
        <v>3395</v>
      </c>
      <c r="D55" s="67">
        <f>MAX((B55-B56)/365, 1)</f>
        <v>6.3260273972602743</v>
      </c>
      <c r="E55" s="70"/>
      <c r="F55">
        <f>VLOOKUP(A55,'TJ List'!A:H,5,FALSE)</f>
        <v>37081</v>
      </c>
      <c r="G55">
        <f t="shared" si="0"/>
        <v>1</v>
      </c>
    </row>
    <row r="56" spans="1:7" ht="13">
      <c r="A56" s="7" t="s">
        <v>3096</v>
      </c>
      <c r="B56" s="8">
        <v>34772</v>
      </c>
      <c r="C56" s="26"/>
      <c r="D56" s="67"/>
      <c r="E56" s="70" t="str">
        <f t="array" ref="E56">INDEX('TJ List'!R:R,MATCH(A56&amp;B56,'TJ List'!A:A&amp;'TJ List'!E:E,0))</f>
        <v>Dr. Frank Jobe</v>
      </c>
      <c r="F56">
        <f>VLOOKUP(A56,'TJ List'!A:H,5,FALSE)</f>
        <v>37081</v>
      </c>
      <c r="G56">
        <f t="shared" si="0"/>
        <v>2</v>
      </c>
    </row>
    <row r="57" spans="1:7" ht="13">
      <c r="A57" s="7" t="s">
        <v>3059</v>
      </c>
      <c r="B57" s="8">
        <v>37370</v>
      </c>
      <c r="C57" s="9" t="s">
        <v>3397</v>
      </c>
      <c r="D57" s="67">
        <f>MAX((B57-B58)/365, 1)</f>
        <v>1</v>
      </c>
      <c r="E57" s="70"/>
      <c r="F57">
        <f>VLOOKUP(A57,'TJ List'!A:H,5,FALSE)</f>
        <v>37370</v>
      </c>
      <c r="G57">
        <f t="shared" si="0"/>
        <v>1</v>
      </c>
    </row>
    <row r="58" spans="1:7" ht="13">
      <c r="A58" s="7" t="s">
        <v>3059</v>
      </c>
      <c r="B58" s="8">
        <v>37012</v>
      </c>
      <c r="C58" s="26"/>
      <c r="D58" s="67"/>
      <c r="E58" s="70" t="str">
        <f t="array" ref="E58">INDEX('TJ List'!R:R,MATCH(A58&amp;B58,'TJ List'!A:A&amp;'TJ List'!E:E,0))</f>
        <v>Dr. James Andrews</v>
      </c>
      <c r="F58">
        <f>VLOOKUP(A58,'TJ List'!A:H,5,FALSE)</f>
        <v>37370</v>
      </c>
      <c r="G58">
        <f t="shared" si="0"/>
        <v>2</v>
      </c>
    </row>
    <row r="59" spans="1:7" ht="13">
      <c r="A59" s="7" t="s">
        <v>2765</v>
      </c>
      <c r="B59" s="8">
        <v>39083</v>
      </c>
      <c r="C59" s="9" t="s">
        <v>3395</v>
      </c>
      <c r="D59" s="67">
        <f>MAX((B59-B60)/365, 1)</f>
        <v>1</v>
      </c>
      <c r="E59" s="70"/>
      <c r="F59">
        <f>VLOOKUP(A59,'TJ List'!A:H,5,FALSE)</f>
        <v>39083</v>
      </c>
      <c r="G59">
        <f t="shared" si="0"/>
        <v>1</v>
      </c>
    </row>
    <row r="60" spans="1:7" ht="13">
      <c r="A60" s="7" t="s">
        <v>2765</v>
      </c>
      <c r="B60" s="8">
        <v>38718</v>
      </c>
      <c r="C60" s="26"/>
      <c r="D60" s="67"/>
      <c r="E60" s="69" t="s">
        <v>1637</v>
      </c>
      <c r="F60">
        <f>VLOOKUP(A60,'TJ List'!A:H,5,FALSE)</f>
        <v>39083</v>
      </c>
      <c r="G60">
        <f t="shared" si="0"/>
        <v>2</v>
      </c>
    </row>
    <row r="61" spans="1:7" ht="13">
      <c r="A61" s="7" t="s">
        <v>2868</v>
      </c>
      <c r="B61" s="8">
        <v>38534</v>
      </c>
      <c r="C61" s="9" t="s">
        <v>3397</v>
      </c>
      <c r="D61" s="67">
        <f>MAX((B61-B62)/365, 1)</f>
        <v>2.3260273972602739</v>
      </c>
      <c r="E61" s="70"/>
      <c r="F61">
        <f>VLOOKUP(A61,'TJ List'!A:H,5,FALSE)</f>
        <v>38534</v>
      </c>
      <c r="G61">
        <f t="shared" si="0"/>
        <v>1</v>
      </c>
    </row>
    <row r="62" spans="1:7" ht="13">
      <c r="A62" s="7" t="s">
        <v>2868</v>
      </c>
      <c r="B62" s="8">
        <v>37685</v>
      </c>
      <c r="C62" s="26"/>
      <c r="D62" s="67"/>
      <c r="E62" s="69" t="s">
        <v>1637</v>
      </c>
      <c r="F62">
        <f>VLOOKUP(A62,'TJ List'!A:H,5,FALSE)</f>
        <v>38534</v>
      </c>
      <c r="G62">
        <f t="shared" si="0"/>
        <v>2</v>
      </c>
    </row>
    <row r="63" spans="1:7" ht="13">
      <c r="A63" s="7" t="s">
        <v>3041</v>
      </c>
      <c r="B63" s="8">
        <v>37500</v>
      </c>
      <c r="C63" s="9" t="s">
        <v>3395</v>
      </c>
      <c r="D63" s="67">
        <f>MAX((B63-B64)/365, 1)</f>
        <v>1.3479452054794521</v>
      </c>
      <c r="E63" s="70"/>
      <c r="F63">
        <f>VLOOKUP(A63,'TJ List'!A:H,5,FALSE)</f>
        <v>37500</v>
      </c>
      <c r="G63">
        <f t="shared" si="0"/>
        <v>1</v>
      </c>
    </row>
    <row r="64" spans="1:7" ht="13">
      <c r="A64" s="7" t="s">
        <v>3041</v>
      </c>
      <c r="B64" s="8">
        <v>37008</v>
      </c>
      <c r="C64" s="26"/>
      <c r="D64" s="67"/>
      <c r="E64" s="70" t="str">
        <f t="array" ref="E64">INDEX('TJ List'!R:R,MATCH(A64&amp;B64,'TJ List'!A:A&amp;'TJ List'!E:E,0))</f>
        <v>Dr. Thomas Mehlhoff</v>
      </c>
      <c r="F64">
        <f>VLOOKUP(A64,'TJ List'!A:H,5,FALSE)</f>
        <v>37500</v>
      </c>
      <c r="G64">
        <f t="shared" si="0"/>
        <v>2</v>
      </c>
    </row>
    <row r="65" spans="1:7" ht="13">
      <c r="A65" s="7" t="s">
        <v>676</v>
      </c>
      <c r="B65" s="8">
        <v>42970</v>
      </c>
      <c r="C65" s="9" t="s">
        <v>3395</v>
      </c>
      <c r="D65" s="67">
        <f>MAX((B65-B66)/365, 1)</f>
        <v>1.4027397260273973</v>
      </c>
      <c r="E65" s="70"/>
      <c r="F65">
        <f>VLOOKUP(A65,'TJ List'!A:H,5,FALSE)</f>
        <v>42970</v>
      </c>
      <c r="G65">
        <f t="shared" si="0"/>
        <v>1</v>
      </c>
    </row>
    <row r="66" spans="1:7" ht="13">
      <c r="A66" s="7" t="s">
        <v>676</v>
      </c>
      <c r="B66" s="8">
        <v>42458</v>
      </c>
      <c r="C66" s="9"/>
      <c r="D66" s="67"/>
      <c r="E66" s="69" t="s">
        <v>1162</v>
      </c>
      <c r="F66">
        <f>VLOOKUP(A66,'TJ List'!A:H,5,FALSE)</f>
        <v>42970</v>
      </c>
      <c r="G66">
        <f t="shared" si="0"/>
        <v>2</v>
      </c>
    </row>
    <row r="67" spans="1:7" ht="13">
      <c r="A67" s="7" t="s">
        <v>685</v>
      </c>
      <c r="B67" s="8">
        <v>42951</v>
      </c>
      <c r="C67" s="9" t="s">
        <v>3395</v>
      </c>
      <c r="D67" s="67">
        <f>MAX((B67-B68)/365, 1)</f>
        <v>8.0082191780821912</v>
      </c>
      <c r="E67" s="70"/>
      <c r="F67">
        <f>VLOOKUP(A67,'TJ List'!A:H,5,FALSE)</f>
        <v>42951</v>
      </c>
      <c r="G67">
        <f t="shared" ref="G67:G130" si="2">IF(A67&lt;&gt;A66,1,G66+1)</f>
        <v>1</v>
      </c>
    </row>
    <row r="68" spans="1:7" ht="13">
      <c r="A68" s="7" t="s">
        <v>685</v>
      </c>
      <c r="B68" s="8">
        <v>40028</v>
      </c>
      <c r="C68" s="9"/>
      <c r="D68" s="67"/>
      <c r="E68" s="7" t="s">
        <v>191</v>
      </c>
      <c r="F68">
        <f>VLOOKUP(A68,'TJ List'!A:H,5,FALSE)</f>
        <v>42951</v>
      </c>
      <c r="G68">
        <f t="shared" si="2"/>
        <v>2</v>
      </c>
    </row>
    <row r="69" spans="1:7" ht="13">
      <c r="A69" s="7" t="s">
        <v>1863</v>
      </c>
      <c r="B69" s="8">
        <v>41640</v>
      </c>
      <c r="C69" s="9" t="s">
        <v>3397</v>
      </c>
      <c r="D69" s="67">
        <f>MAX((B69-B70)/365, 1)</f>
        <v>5.4219178082191783</v>
      </c>
      <c r="E69" s="70"/>
      <c r="F69">
        <f>VLOOKUP(A69,'TJ List'!A:H,5,FALSE)</f>
        <v>41640</v>
      </c>
      <c r="G69">
        <f t="shared" si="2"/>
        <v>1</v>
      </c>
    </row>
    <row r="70" spans="1:7" ht="13">
      <c r="A70" s="7" t="s">
        <v>1863</v>
      </c>
      <c r="B70" s="8">
        <v>39661</v>
      </c>
      <c r="C70" s="9"/>
      <c r="D70" s="67"/>
      <c r="E70" s="69" t="s">
        <v>1637</v>
      </c>
      <c r="F70">
        <f>VLOOKUP(A70,'TJ List'!A:H,5,FALSE)</f>
        <v>41640</v>
      </c>
      <c r="G70">
        <f t="shared" si="2"/>
        <v>2</v>
      </c>
    </row>
    <row r="71" spans="1:7" ht="13">
      <c r="A71" s="7" t="s">
        <v>1983</v>
      </c>
      <c r="B71" s="8">
        <v>41395</v>
      </c>
      <c r="C71" s="9" t="s">
        <v>3395</v>
      </c>
      <c r="D71" s="67">
        <f>MAX((B71-B72)/365, 1)</f>
        <v>1.7506849315068493</v>
      </c>
      <c r="E71" s="70"/>
      <c r="F71">
        <f>VLOOKUP(A71,'TJ List'!A:H,5,FALSE)</f>
        <v>41395</v>
      </c>
      <c r="G71">
        <f t="shared" si="2"/>
        <v>1</v>
      </c>
    </row>
    <row r="72" spans="1:7" ht="13">
      <c r="A72" s="7" t="s">
        <v>1983</v>
      </c>
      <c r="B72" s="8">
        <v>40756</v>
      </c>
      <c r="C72" s="26"/>
      <c r="D72" s="67"/>
      <c r="E72" s="69" t="s">
        <v>1637</v>
      </c>
      <c r="F72">
        <f>VLOOKUP(A72,'TJ List'!A:H,5,FALSE)</f>
        <v>41395</v>
      </c>
      <c r="G72">
        <f t="shared" si="2"/>
        <v>2</v>
      </c>
    </row>
    <row r="73" spans="1:7" ht="13">
      <c r="A73" s="7" t="s">
        <v>468</v>
      </c>
      <c r="B73" s="8">
        <v>43257</v>
      </c>
      <c r="C73" s="9" t="s">
        <v>3396</v>
      </c>
      <c r="D73" s="67">
        <f>MAX((B73-B74)/365, 1)</f>
        <v>2.9726027397260273</v>
      </c>
      <c r="E73" s="70"/>
      <c r="F73">
        <f>VLOOKUP(A73,'TJ List'!A:H,5,FALSE)</f>
        <v>43257</v>
      </c>
      <c r="G73">
        <f t="shared" si="2"/>
        <v>1</v>
      </c>
    </row>
    <row r="74" spans="1:7" ht="13">
      <c r="A74" s="7" t="s">
        <v>468</v>
      </c>
      <c r="B74" s="8">
        <v>42172</v>
      </c>
      <c r="C74" s="9"/>
      <c r="D74" s="67"/>
      <c r="E74" s="71" t="s">
        <v>1637</v>
      </c>
      <c r="F74">
        <f>VLOOKUP(A74,'TJ List'!A:H,5,FALSE)</f>
        <v>43257</v>
      </c>
      <c r="G74">
        <f t="shared" si="2"/>
        <v>2</v>
      </c>
    </row>
    <row r="75" spans="1:7" ht="13">
      <c r="A75" s="7" t="s">
        <v>3235</v>
      </c>
      <c r="B75" s="8">
        <v>34191</v>
      </c>
      <c r="C75" s="9" t="s">
        <v>3395</v>
      </c>
      <c r="D75" s="67">
        <f>MAX((B75-B76)/365, 1)</f>
        <v>2.6082191780821917</v>
      </c>
      <c r="E75" s="70"/>
      <c r="F75">
        <f>VLOOKUP(A75,'TJ List'!A:H,5,FALSE)</f>
        <v>34191</v>
      </c>
      <c r="G75">
        <f t="shared" si="2"/>
        <v>1</v>
      </c>
    </row>
    <row r="76" spans="1:7" ht="13">
      <c r="A76" s="7" t="s">
        <v>3235</v>
      </c>
      <c r="B76" s="8">
        <v>33239</v>
      </c>
      <c r="C76" s="9"/>
      <c r="D76" s="67"/>
      <c r="E76" s="69" t="s">
        <v>1637</v>
      </c>
      <c r="F76">
        <f>VLOOKUP(A76,'TJ List'!A:H,5,FALSE)</f>
        <v>34191</v>
      </c>
      <c r="G76">
        <f t="shared" si="2"/>
        <v>2</v>
      </c>
    </row>
    <row r="77" spans="1:7" ht="13">
      <c r="A77" s="7" t="s">
        <v>1610</v>
      </c>
      <c r="B77" s="8">
        <v>42005</v>
      </c>
      <c r="C77" s="9" t="s">
        <v>3395</v>
      </c>
      <c r="D77" s="67">
        <f>MAX((B77-B78)/365, 1)</f>
        <v>2.2520547945205478</v>
      </c>
      <c r="E77" s="70"/>
      <c r="F77">
        <f>VLOOKUP(A77,'TJ List'!A:H,5,FALSE)</f>
        <v>42005</v>
      </c>
      <c r="G77">
        <f t="shared" si="2"/>
        <v>1</v>
      </c>
    </row>
    <row r="78" spans="1:7" ht="13">
      <c r="A78" s="7" t="s">
        <v>1610</v>
      </c>
      <c r="B78" s="8">
        <v>41183</v>
      </c>
      <c r="C78" s="9"/>
      <c r="D78" s="67"/>
      <c r="E78" s="71" t="s">
        <v>42</v>
      </c>
      <c r="F78">
        <f>VLOOKUP(A78,'TJ List'!A:H,5,FALSE)</f>
        <v>42005</v>
      </c>
      <c r="G78">
        <f t="shared" si="2"/>
        <v>2</v>
      </c>
    </row>
    <row r="79" spans="1:7" ht="13">
      <c r="A79" s="7" t="s">
        <v>3027</v>
      </c>
      <c r="B79" s="8">
        <v>37622</v>
      </c>
      <c r="C79" s="9" t="s">
        <v>3395</v>
      </c>
      <c r="D79" s="67">
        <f>MAX((B79-B80)/365, 1)</f>
        <v>3.0027397260273974</v>
      </c>
      <c r="E79" s="70"/>
      <c r="F79">
        <f>VLOOKUP(A79,'TJ List'!A:H,5,FALSE)</f>
        <v>37622</v>
      </c>
      <c r="G79">
        <f t="shared" si="2"/>
        <v>1</v>
      </c>
    </row>
    <row r="80" spans="1:7" ht="13">
      <c r="A80" s="7" t="s">
        <v>3027</v>
      </c>
      <c r="B80" s="8">
        <v>36526</v>
      </c>
      <c r="C80" s="26"/>
      <c r="D80" s="67"/>
      <c r="E80" s="69" t="s">
        <v>1637</v>
      </c>
      <c r="F80">
        <f>VLOOKUP(A80,'TJ List'!A:H,5,FALSE)</f>
        <v>37622</v>
      </c>
      <c r="G80">
        <f t="shared" si="2"/>
        <v>2</v>
      </c>
    </row>
    <row r="81" spans="1:7" ht="13">
      <c r="A81" s="7" t="s">
        <v>779</v>
      </c>
      <c r="B81" s="8">
        <v>42871</v>
      </c>
      <c r="C81" s="9" t="s">
        <v>3395</v>
      </c>
      <c r="D81" s="67">
        <f>MAX((B81-B82)/365, 1)</f>
        <v>1.1479452054794521</v>
      </c>
      <c r="E81" s="70"/>
      <c r="F81">
        <f>VLOOKUP(A81,'TJ List'!A:H,5,FALSE)</f>
        <v>42871</v>
      </c>
      <c r="G81">
        <f t="shared" si="2"/>
        <v>1</v>
      </c>
    </row>
    <row r="82" spans="1:7" ht="13">
      <c r="A82" s="7" t="s">
        <v>779</v>
      </c>
      <c r="B82" s="8">
        <v>42452</v>
      </c>
      <c r="C82" s="9"/>
      <c r="D82" s="67"/>
      <c r="E82" s="69" t="s">
        <v>1637</v>
      </c>
      <c r="F82">
        <f>VLOOKUP(A82,'TJ List'!A:H,5,FALSE)</f>
        <v>42871</v>
      </c>
      <c r="G82">
        <f t="shared" si="2"/>
        <v>2</v>
      </c>
    </row>
    <row r="83" spans="1:7" ht="13">
      <c r="A83" s="7" t="s">
        <v>1395</v>
      </c>
      <c r="B83" s="8">
        <v>42173</v>
      </c>
      <c r="C83" s="9" t="s">
        <v>3395</v>
      </c>
      <c r="D83" s="67">
        <f>MAX((B83-B84)/365, 1)</f>
        <v>3.0465753424657533</v>
      </c>
      <c r="E83" s="70"/>
      <c r="F83">
        <f>VLOOKUP(A83,'TJ List'!A:H,5,FALSE)</f>
        <v>42173</v>
      </c>
      <c r="G83">
        <f t="shared" si="2"/>
        <v>1</v>
      </c>
    </row>
    <row r="84" spans="1:7" ht="13">
      <c r="A84" s="7" t="s">
        <v>1395</v>
      </c>
      <c r="B84" s="8">
        <v>41061</v>
      </c>
      <c r="C84" s="9"/>
      <c r="D84" s="67"/>
      <c r="E84" s="69" t="s">
        <v>1637</v>
      </c>
      <c r="F84">
        <f>VLOOKUP(A84,'TJ List'!A:H,5,FALSE)</f>
        <v>42173</v>
      </c>
      <c r="G84">
        <f t="shared" si="2"/>
        <v>2</v>
      </c>
    </row>
    <row r="85" spans="1:7" ht="13">
      <c r="A85" s="7" t="s">
        <v>301</v>
      </c>
      <c r="B85" s="8">
        <v>43556</v>
      </c>
      <c r="C85" s="9" t="s">
        <v>3396</v>
      </c>
      <c r="D85" s="67">
        <f>MAX((B85-B86)/365, 1)</f>
        <v>1.2465753424657535</v>
      </c>
      <c r="E85" s="70"/>
      <c r="F85">
        <f>VLOOKUP(A85,'TJ List'!A:H,5,FALSE)</f>
        <v>43556</v>
      </c>
      <c r="G85">
        <f t="shared" si="2"/>
        <v>1</v>
      </c>
    </row>
    <row r="86" spans="1:7" ht="13">
      <c r="A86" s="7" t="s">
        <v>301</v>
      </c>
      <c r="B86" s="8">
        <v>43101</v>
      </c>
      <c r="C86" s="9"/>
      <c r="D86" s="67"/>
      <c r="E86" s="69" t="s">
        <v>1637</v>
      </c>
      <c r="F86">
        <f>VLOOKUP(A86,'TJ List'!A:H,5,FALSE)</f>
        <v>43556</v>
      </c>
      <c r="G86">
        <f t="shared" si="2"/>
        <v>2</v>
      </c>
    </row>
    <row r="87" spans="1:7" ht="13">
      <c r="A87" s="7" t="s">
        <v>551</v>
      </c>
      <c r="B87" s="8">
        <v>43186</v>
      </c>
      <c r="C87" s="9" t="s">
        <v>3396</v>
      </c>
      <c r="D87" s="67">
        <f>MAX((B87-B88)/365, 1)</f>
        <v>1.6410958904109589</v>
      </c>
      <c r="E87" s="70"/>
      <c r="F87">
        <f>VLOOKUP(A87,'TJ List'!A:H,5,FALSE)</f>
        <v>43186</v>
      </c>
      <c r="G87">
        <f t="shared" si="2"/>
        <v>1</v>
      </c>
    </row>
    <row r="88" spans="1:7" ht="13">
      <c r="A88" s="7" t="s">
        <v>551</v>
      </c>
      <c r="B88" s="8">
        <v>42587</v>
      </c>
      <c r="C88" s="9"/>
      <c r="D88" s="67"/>
      <c r="E88" s="69" t="s">
        <v>1637</v>
      </c>
      <c r="F88">
        <f>VLOOKUP(A88,'TJ List'!A:H,5,FALSE)</f>
        <v>43186</v>
      </c>
      <c r="G88">
        <f t="shared" si="2"/>
        <v>2</v>
      </c>
    </row>
    <row r="89" spans="1:7" ht="13">
      <c r="A89" s="7" t="s">
        <v>175</v>
      </c>
      <c r="B89" s="8">
        <v>43690</v>
      </c>
      <c r="C89" s="9" t="s">
        <v>3396</v>
      </c>
      <c r="D89" s="67">
        <f>MAX((B89-B90)/365, 1)</f>
        <v>5.3479452054794523</v>
      </c>
      <c r="E89" s="70"/>
      <c r="F89">
        <f>VLOOKUP(A89,'TJ List'!A:H,5,FALSE)</f>
        <v>43690</v>
      </c>
      <c r="G89">
        <f t="shared" si="2"/>
        <v>1</v>
      </c>
    </row>
    <row r="90" spans="1:7" ht="13">
      <c r="A90" s="7" t="s">
        <v>175</v>
      </c>
      <c r="B90" s="8">
        <v>41738</v>
      </c>
      <c r="C90" s="9"/>
      <c r="D90" s="67"/>
      <c r="E90" s="70" t="str">
        <f t="array" ref="E90">INDEX('TJ List'!R:R,MATCH(A90&amp;B90,'TJ List'!A:A&amp;'TJ List'!E:E,0))</f>
        <v>Dr. David Altchek</v>
      </c>
      <c r="F90">
        <f>VLOOKUP(A90,'TJ List'!A:H,5,FALSE)</f>
        <v>43690</v>
      </c>
      <c r="G90">
        <f t="shared" si="2"/>
        <v>2</v>
      </c>
    </row>
    <row r="91" spans="1:7" ht="13">
      <c r="A91" s="7" t="s">
        <v>1795</v>
      </c>
      <c r="B91" s="8">
        <v>41722</v>
      </c>
      <c r="C91" s="9" t="s">
        <v>3397</v>
      </c>
      <c r="D91" s="67">
        <f>MAX((B91-B92)/365, 1)</f>
        <v>4.4054794520547942</v>
      </c>
      <c r="E91" s="70"/>
      <c r="F91">
        <f>VLOOKUP(A91,'TJ List'!A:H,5,FALSE)</f>
        <v>41722</v>
      </c>
      <c r="G91">
        <f t="shared" si="2"/>
        <v>1</v>
      </c>
    </row>
    <row r="92" spans="1:7" ht="13">
      <c r="A92" s="7" t="s">
        <v>1795</v>
      </c>
      <c r="B92" s="8">
        <v>40114</v>
      </c>
      <c r="C92" s="26"/>
      <c r="D92" s="67"/>
      <c r="E92" s="70" t="str">
        <f t="array" ref="E92">INDEX('TJ List'!R:R,MATCH(A92&amp;B92,'TJ List'!A:A&amp;'TJ List'!E:E,0))</f>
        <v>Dr. James Andrews</v>
      </c>
      <c r="F92">
        <f>VLOOKUP(A92,'TJ List'!A:H,5,FALSE)</f>
        <v>41722</v>
      </c>
      <c r="G92">
        <f t="shared" si="2"/>
        <v>2</v>
      </c>
    </row>
    <row r="93" spans="1:7" ht="13">
      <c r="A93" s="7" t="s">
        <v>3120</v>
      </c>
      <c r="B93" s="8">
        <v>36892</v>
      </c>
      <c r="C93" s="9" t="s">
        <v>3395</v>
      </c>
      <c r="D93" s="67">
        <f>MAX((B93-B94)/365, 1)</f>
        <v>3.0027397260273974</v>
      </c>
      <c r="E93" s="70"/>
      <c r="F93">
        <f>VLOOKUP(A93,'TJ List'!A:H,5,FALSE)</f>
        <v>36892</v>
      </c>
      <c r="G93">
        <f t="shared" si="2"/>
        <v>1</v>
      </c>
    </row>
    <row r="94" spans="1:7" ht="13">
      <c r="A94" s="7" t="s">
        <v>3120</v>
      </c>
      <c r="B94" s="8">
        <v>35796</v>
      </c>
      <c r="C94" s="26"/>
      <c r="D94" s="67"/>
      <c r="E94" s="69" t="s">
        <v>1637</v>
      </c>
      <c r="F94">
        <f>VLOOKUP(A94,'TJ List'!A:H,5,FALSE)</f>
        <v>36892</v>
      </c>
      <c r="G94">
        <f t="shared" si="2"/>
        <v>2</v>
      </c>
    </row>
    <row r="95" spans="1:7" ht="13">
      <c r="A95" s="7" t="s">
        <v>2491</v>
      </c>
      <c r="B95" s="8">
        <v>40057</v>
      </c>
      <c r="C95" s="9" t="s">
        <v>3395</v>
      </c>
      <c r="D95" s="67">
        <f t="shared" ref="D95:D96" si="3">MAX((B95-B96)/365, 1)</f>
        <v>1</v>
      </c>
      <c r="E95" s="70"/>
      <c r="F95">
        <f>VLOOKUP(A95,'TJ List'!A:H,5,FALSE)</f>
        <v>40057</v>
      </c>
      <c r="G95">
        <f t="shared" si="2"/>
        <v>1</v>
      </c>
    </row>
    <row r="96" spans="1:7" ht="13">
      <c r="A96" s="7" t="s">
        <v>2491</v>
      </c>
      <c r="B96" s="8">
        <v>39980</v>
      </c>
      <c r="C96" s="9" t="s">
        <v>3395</v>
      </c>
      <c r="D96" s="67">
        <f t="shared" si="3"/>
        <v>11.43013698630137</v>
      </c>
      <c r="E96" s="70" t="str">
        <f t="array" ref="E96">INDEX('TJ List'!R:R,MATCH(A96&amp;B96,'TJ List'!A:A&amp;'TJ List'!E:E,0))</f>
        <v>Dr. George Paletta</v>
      </c>
      <c r="F96">
        <f>VLOOKUP(A96,'TJ List'!A:H,5,FALSE)</f>
        <v>40057</v>
      </c>
      <c r="G96">
        <f t="shared" si="2"/>
        <v>2</v>
      </c>
    </row>
    <row r="97" spans="1:7" ht="13">
      <c r="A97" s="7" t="s">
        <v>2491</v>
      </c>
      <c r="B97" s="8">
        <v>35808</v>
      </c>
      <c r="C97" s="26"/>
      <c r="D97" s="67"/>
      <c r="E97" s="70" t="str">
        <f t="array" ref="E97">INDEX('TJ List'!R:R,MATCH(A97&amp;B97,'TJ List'!A:A&amp;'TJ List'!E:E,0))</f>
        <v>Dr. George Paletta</v>
      </c>
      <c r="F97">
        <f>VLOOKUP(A97,'TJ List'!A:H,5,FALSE)</f>
        <v>40057</v>
      </c>
      <c r="G97">
        <f t="shared" si="2"/>
        <v>3</v>
      </c>
    </row>
    <row r="98" spans="1:7" ht="13">
      <c r="A98" s="7" t="s">
        <v>1879</v>
      </c>
      <c r="B98" s="8">
        <v>41640</v>
      </c>
      <c r="C98" s="9" t="s">
        <v>3397</v>
      </c>
      <c r="D98" s="67">
        <f>MAX((B98-B99)/365, 1)</f>
        <v>8.0054794520547947</v>
      </c>
      <c r="E98" s="70"/>
      <c r="F98">
        <f>VLOOKUP(A98,'TJ List'!A:H,5,FALSE)</f>
        <v>41640</v>
      </c>
      <c r="G98">
        <f t="shared" si="2"/>
        <v>1</v>
      </c>
    </row>
    <row r="99" spans="1:7" ht="13">
      <c r="A99" s="7" t="s">
        <v>1879</v>
      </c>
      <c r="B99" s="8">
        <v>38718</v>
      </c>
      <c r="C99" s="9"/>
      <c r="D99" s="67"/>
      <c r="E99" s="69" t="s">
        <v>1637</v>
      </c>
      <c r="F99">
        <f>VLOOKUP(A99,'TJ List'!A:H,5,FALSE)</f>
        <v>41640</v>
      </c>
      <c r="G99">
        <f t="shared" si="2"/>
        <v>2</v>
      </c>
    </row>
    <row r="100" spans="1:7" ht="13">
      <c r="A100" s="7" t="s">
        <v>3195</v>
      </c>
      <c r="B100" s="8">
        <v>35490</v>
      </c>
      <c r="C100" s="9" t="s">
        <v>3395</v>
      </c>
      <c r="D100" s="67">
        <f>MAX((B100-B101)/365, 1)</f>
        <v>1.4986301369863013</v>
      </c>
      <c r="E100" s="70"/>
      <c r="F100">
        <f>VLOOKUP(A100,'TJ List'!A:H,5,FALSE)</f>
        <v>35490</v>
      </c>
      <c r="G100">
        <f t="shared" si="2"/>
        <v>1</v>
      </c>
    </row>
    <row r="101" spans="1:7" ht="13">
      <c r="A101" s="7" t="s">
        <v>3195</v>
      </c>
      <c r="B101" s="8">
        <v>34943</v>
      </c>
      <c r="C101" s="9"/>
      <c r="D101" s="67"/>
      <c r="E101" s="69" t="s">
        <v>1637</v>
      </c>
      <c r="F101">
        <f>VLOOKUP(A101,'TJ List'!A:H,5,FALSE)</f>
        <v>35490</v>
      </c>
      <c r="G101">
        <f t="shared" si="2"/>
        <v>2</v>
      </c>
    </row>
    <row r="102" spans="1:7" ht="13">
      <c r="A102" s="7" t="s">
        <v>1626</v>
      </c>
      <c r="B102" s="8">
        <v>41921</v>
      </c>
      <c r="C102" s="9" t="s">
        <v>3397</v>
      </c>
      <c r="D102" s="67">
        <f>MAX((B102-B103)/365, 1)</f>
        <v>1.1150684931506849</v>
      </c>
      <c r="E102" s="70"/>
      <c r="F102">
        <f>VLOOKUP(A102,'TJ List'!A:H,5,FALSE)</f>
        <v>41921</v>
      </c>
      <c r="G102">
        <f t="shared" si="2"/>
        <v>1</v>
      </c>
    </row>
    <row r="103" spans="1:7" ht="13">
      <c r="A103" s="7" t="s">
        <v>1626</v>
      </c>
      <c r="B103" s="8">
        <v>41514</v>
      </c>
      <c r="C103" s="9"/>
      <c r="D103" s="67"/>
      <c r="E103" s="70" t="str">
        <f t="array" ref="E103">INDEX('TJ List'!R:R,MATCH(A103&amp;B103,'TJ List'!A:A&amp;'TJ List'!E:E,0))</f>
        <v>Dr. David Altchek</v>
      </c>
      <c r="F103">
        <f>VLOOKUP(A103,'TJ List'!A:H,5,FALSE)</f>
        <v>41921</v>
      </c>
      <c r="G103">
        <f t="shared" si="2"/>
        <v>2</v>
      </c>
    </row>
    <row r="104" spans="1:7" ht="13">
      <c r="A104" s="7" t="s">
        <v>2183</v>
      </c>
      <c r="B104" s="8">
        <v>41001</v>
      </c>
      <c r="C104" s="9" t="s">
        <v>3395</v>
      </c>
      <c r="D104" s="67">
        <f>MAX((B104-B105)/365, 1)</f>
        <v>9.257534246575343</v>
      </c>
      <c r="E104" s="70"/>
      <c r="F104">
        <f>VLOOKUP(A104,'TJ List'!A:H,5,FALSE)</f>
        <v>41001</v>
      </c>
      <c r="G104">
        <f t="shared" si="2"/>
        <v>1</v>
      </c>
    </row>
    <row r="105" spans="1:7" ht="13">
      <c r="A105" s="7" t="s">
        <v>2183</v>
      </c>
      <c r="B105" s="8">
        <v>37622</v>
      </c>
      <c r="C105" s="26"/>
      <c r="D105" s="67"/>
      <c r="E105" s="70" t="str">
        <f t="array" ref="E105">INDEX('TJ List'!R:R,MATCH(A105&amp;B105,'TJ List'!A:A&amp;'TJ List'!E:E,0))</f>
        <v>Dr. Frank Jobe</v>
      </c>
      <c r="F105">
        <f>VLOOKUP(A105,'TJ List'!A:H,5,FALSE)</f>
        <v>41001</v>
      </c>
      <c r="G105">
        <f t="shared" si="2"/>
        <v>2</v>
      </c>
    </row>
    <row r="106" spans="1:7" ht="13">
      <c r="A106" s="7" t="s">
        <v>1464</v>
      </c>
      <c r="B106" s="8">
        <v>42123</v>
      </c>
      <c r="C106" s="9" t="s">
        <v>3395</v>
      </c>
      <c r="D106" s="67">
        <f>MAX((B106-B107)/365, 1)</f>
        <v>5.095890410958904</v>
      </c>
      <c r="E106" s="70"/>
      <c r="F106">
        <f>VLOOKUP(A106,'TJ List'!A:H,5,FALSE)</f>
        <v>42123</v>
      </c>
      <c r="G106">
        <f t="shared" si="2"/>
        <v>1</v>
      </c>
    </row>
    <row r="107" spans="1:7" ht="13">
      <c r="A107" s="7" t="s">
        <v>1464</v>
      </c>
      <c r="B107" s="8">
        <v>40263</v>
      </c>
      <c r="C107" s="9"/>
      <c r="D107" s="67"/>
      <c r="E107" s="70" t="str">
        <f t="array" ref="E107">INDEX('TJ List'!R:R,MATCH(A107&amp;B107,'TJ List'!A:A&amp;'TJ List'!E:E,0))</f>
        <v>Dr. David Altchek</v>
      </c>
      <c r="F107">
        <f>VLOOKUP(A107,'TJ List'!A:H,5,FALSE)</f>
        <v>42123</v>
      </c>
      <c r="G107">
        <f t="shared" si="2"/>
        <v>2</v>
      </c>
    </row>
    <row r="108" spans="1:7" ht="13">
      <c r="A108" s="7" t="s">
        <v>1522</v>
      </c>
      <c r="B108" s="8">
        <v>42081</v>
      </c>
      <c r="C108" s="9" t="s">
        <v>3397</v>
      </c>
      <c r="D108" s="67">
        <f>MAX((B108-B109)/365, 1)</f>
        <v>1.8383561643835618</v>
      </c>
      <c r="E108" s="70"/>
      <c r="F108">
        <f>VLOOKUP(A108,'TJ List'!A:H,5,FALSE)</f>
        <v>42081</v>
      </c>
      <c r="G108">
        <f t="shared" si="2"/>
        <v>1</v>
      </c>
    </row>
    <row r="109" spans="1:7" ht="13">
      <c r="A109" s="7" t="s">
        <v>1522</v>
      </c>
      <c r="B109" s="8">
        <v>41410</v>
      </c>
      <c r="C109" s="9"/>
      <c r="D109" s="67"/>
      <c r="E109" s="70" t="str">
        <f t="array" ref="E109">INDEX('TJ List'!R:R,MATCH(A109&amp;B109,'TJ List'!A:A&amp;'TJ List'!E:E,0))</f>
        <v>Dr. James Andrews</v>
      </c>
      <c r="F109">
        <f>VLOOKUP(A109,'TJ List'!A:H,5,FALSE)</f>
        <v>42081</v>
      </c>
      <c r="G109">
        <f t="shared" si="2"/>
        <v>2</v>
      </c>
    </row>
    <row r="110" spans="1:7" ht="13">
      <c r="A110" s="7" t="s">
        <v>2181</v>
      </c>
      <c r="B110" s="8">
        <v>41009</v>
      </c>
      <c r="C110" s="9" t="s">
        <v>3397</v>
      </c>
      <c r="D110" s="67">
        <f>MAX((B110-B111)/365, 1)</f>
        <v>2.9726027397260273</v>
      </c>
      <c r="E110" s="70"/>
      <c r="F110">
        <f>VLOOKUP(A110,'TJ List'!A:H,5,FALSE)</f>
        <v>41009</v>
      </c>
      <c r="G110">
        <f t="shared" si="2"/>
        <v>1</v>
      </c>
    </row>
    <row r="111" spans="1:7" ht="13">
      <c r="A111" s="7" t="s">
        <v>2181</v>
      </c>
      <c r="B111" s="8">
        <v>39924</v>
      </c>
      <c r="C111" s="26"/>
      <c r="D111" s="67"/>
      <c r="E111" s="70" t="str">
        <f t="array" ref="E111">INDEX('TJ List'!R:R,MATCH(A111&amp;B111,'TJ List'!A:A&amp;'TJ List'!E:E,0))</f>
        <v>Dr. James Andrews</v>
      </c>
      <c r="F111">
        <f>VLOOKUP(A111,'TJ List'!A:H,5,FALSE)</f>
        <v>41009</v>
      </c>
      <c r="G111">
        <f t="shared" si="2"/>
        <v>2</v>
      </c>
    </row>
    <row r="112" spans="1:7" ht="13">
      <c r="A112" s="7" t="s">
        <v>3253</v>
      </c>
      <c r="B112" s="8">
        <v>33490</v>
      </c>
      <c r="C112" s="9" t="s">
        <v>3395</v>
      </c>
      <c r="D112" s="67">
        <f>MAX((B112-B113)/365, 1)</f>
        <v>1</v>
      </c>
      <c r="E112" s="70"/>
      <c r="F112">
        <f>VLOOKUP(A112,'TJ List'!A:H,5,FALSE)</f>
        <v>33490</v>
      </c>
      <c r="G112">
        <f t="shared" si="2"/>
        <v>1</v>
      </c>
    </row>
    <row r="113" spans="1:7" ht="13">
      <c r="A113" s="7" t="s">
        <v>3253</v>
      </c>
      <c r="B113" s="8">
        <v>33151</v>
      </c>
      <c r="C113" s="9"/>
      <c r="D113" s="67"/>
      <c r="E113" s="69" t="s">
        <v>1637</v>
      </c>
      <c r="F113">
        <f>VLOOKUP(A113,'TJ List'!A:H,5,FALSE)</f>
        <v>33490</v>
      </c>
      <c r="G113">
        <f t="shared" si="2"/>
        <v>2</v>
      </c>
    </row>
    <row r="114" spans="1:7" ht="13">
      <c r="A114" s="7" t="s">
        <v>252</v>
      </c>
      <c r="B114" s="8">
        <v>43606</v>
      </c>
      <c r="C114" s="9" t="s">
        <v>3396</v>
      </c>
      <c r="D114" s="67">
        <f>MAX((B114-B115)/365, 1)</f>
        <v>6.6383561643835618</v>
      </c>
      <c r="E114" s="70"/>
      <c r="F114">
        <f>VLOOKUP(A114,'TJ List'!A:H,5,FALSE)</f>
        <v>43606</v>
      </c>
      <c r="G114">
        <f t="shared" si="2"/>
        <v>1</v>
      </c>
    </row>
    <row r="115" spans="1:7" ht="13">
      <c r="A115" s="7" t="s">
        <v>252</v>
      </c>
      <c r="B115" s="8">
        <v>41183</v>
      </c>
      <c r="C115" s="9"/>
      <c r="D115" s="67"/>
      <c r="E115" s="69" t="s">
        <v>1637</v>
      </c>
      <c r="F115">
        <f>VLOOKUP(A115,'TJ List'!A:H,5,FALSE)</f>
        <v>43606</v>
      </c>
      <c r="G115">
        <f t="shared" si="2"/>
        <v>2</v>
      </c>
    </row>
    <row r="116" spans="1:7" ht="13">
      <c r="A116" s="7" t="s">
        <v>433</v>
      </c>
      <c r="B116" s="8">
        <v>43291</v>
      </c>
      <c r="C116" s="9" t="s">
        <v>3396</v>
      </c>
      <c r="D116" s="67">
        <f>MAX((B116-B117)/365, 1)</f>
        <v>7.1068493150684935</v>
      </c>
      <c r="E116" s="70"/>
      <c r="F116">
        <f>VLOOKUP(A116,'TJ List'!A:H,5,FALSE)</f>
        <v>43291</v>
      </c>
      <c r="G116">
        <f t="shared" si="2"/>
        <v>1</v>
      </c>
    </row>
    <row r="117" spans="1:7" ht="13">
      <c r="A117" s="7" t="s">
        <v>433</v>
      </c>
      <c r="B117" s="8">
        <v>40697</v>
      </c>
      <c r="C117" s="9"/>
      <c r="D117" s="67"/>
      <c r="E117" s="70" t="str">
        <f t="array" ref="E117">INDEX('TJ List'!R:R,MATCH(A117&amp;B117,'TJ List'!A:A&amp;'TJ List'!E:E,0))</f>
        <v>Dr. Lewis Yocum</v>
      </c>
      <c r="F117">
        <f>VLOOKUP(A117,'TJ List'!A:H,5,FALSE)</f>
        <v>43291</v>
      </c>
      <c r="G117">
        <f t="shared" si="2"/>
        <v>2</v>
      </c>
    </row>
    <row r="118" spans="1:7" ht="13">
      <c r="A118" s="7" t="s">
        <v>2271</v>
      </c>
      <c r="B118" s="8">
        <v>40736</v>
      </c>
      <c r="C118" s="9" t="s">
        <v>3395</v>
      </c>
      <c r="D118" s="67">
        <f>MAX((B118-B119)/365, 1)</f>
        <v>1.3643835616438356</v>
      </c>
      <c r="E118" s="70"/>
      <c r="F118">
        <f>VLOOKUP(A118,'TJ List'!A:H,5,FALSE)</f>
        <v>40736</v>
      </c>
      <c r="G118">
        <f t="shared" si="2"/>
        <v>1</v>
      </c>
    </row>
    <row r="119" spans="1:7" ht="13">
      <c r="A119" s="7" t="s">
        <v>2271</v>
      </c>
      <c r="B119" s="8">
        <v>40238</v>
      </c>
      <c r="C119" s="26"/>
      <c r="D119" s="67"/>
      <c r="E119" s="69" t="s">
        <v>1637</v>
      </c>
      <c r="F119">
        <f>VLOOKUP(A119,'TJ List'!A:H,5,FALSE)</f>
        <v>40736</v>
      </c>
      <c r="G119">
        <f t="shared" si="2"/>
        <v>2</v>
      </c>
    </row>
    <row r="120" spans="1:7" ht="13">
      <c r="A120" s="7" t="s">
        <v>1635</v>
      </c>
      <c r="B120" s="8">
        <v>41899</v>
      </c>
      <c r="C120" s="9" t="s">
        <v>3395</v>
      </c>
      <c r="D120" s="67">
        <f t="shared" ref="D120:D121" si="4">MAX((B120-B121)/365, 1)</f>
        <v>1.3397260273972602</v>
      </c>
      <c r="E120" s="70"/>
      <c r="F120">
        <f>VLOOKUP(A120,'TJ List'!A:H,5,FALSE)</f>
        <v>41899</v>
      </c>
      <c r="G120">
        <f t="shared" si="2"/>
        <v>1</v>
      </c>
    </row>
    <row r="121" spans="1:7" ht="13">
      <c r="A121" s="7" t="s">
        <v>1635</v>
      </c>
      <c r="B121" s="8">
        <v>41410</v>
      </c>
      <c r="C121" s="9" t="s">
        <v>3395</v>
      </c>
      <c r="D121" s="67">
        <f t="shared" si="4"/>
        <v>8.375342465753425</v>
      </c>
      <c r="E121" s="70" t="str">
        <f t="array" ref="E121">INDEX('TJ List'!R:R,MATCH(A121&amp;B121,'TJ List'!A:A&amp;'TJ List'!E:E,0))</f>
        <v>Dr. James Andrews</v>
      </c>
      <c r="F121">
        <f>VLOOKUP(A121,'TJ List'!A:H,5,FALSE)</f>
        <v>41899</v>
      </c>
      <c r="G121">
        <f t="shared" si="2"/>
        <v>2</v>
      </c>
    </row>
    <row r="122" spans="1:7" ht="13">
      <c r="A122" s="7" t="s">
        <v>1635</v>
      </c>
      <c r="B122" s="8">
        <v>38353</v>
      </c>
      <c r="C122" s="26"/>
      <c r="D122" s="67"/>
      <c r="E122" s="69" t="s">
        <v>1637</v>
      </c>
      <c r="F122">
        <f>VLOOKUP(A122,'TJ List'!A:H,5,FALSE)</f>
        <v>41899</v>
      </c>
      <c r="G122">
        <f t="shared" si="2"/>
        <v>3</v>
      </c>
    </row>
    <row r="123" spans="1:7" ht="13">
      <c r="A123" s="7" t="s">
        <v>2169</v>
      </c>
      <c r="B123" s="8">
        <v>41030</v>
      </c>
      <c r="C123" s="9" t="s">
        <v>3397</v>
      </c>
      <c r="D123" s="67">
        <f>MAX((B123-B124)/365, 1)</f>
        <v>10.336986301369864</v>
      </c>
      <c r="E123" s="70"/>
      <c r="F123">
        <f>VLOOKUP(A123,'TJ List'!A:H,5,FALSE)</f>
        <v>41030</v>
      </c>
      <c r="G123">
        <f t="shared" si="2"/>
        <v>1</v>
      </c>
    </row>
    <row r="124" spans="1:7" ht="13">
      <c r="A124" s="7" t="s">
        <v>2169</v>
      </c>
      <c r="B124" s="8">
        <v>37257</v>
      </c>
      <c r="C124" s="9"/>
      <c r="D124" s="67"/>
      <c r="E124" s="69" t="s">
        <v>1637</v>
      </c>
      <c r="F124">
        <f>VLOOKUP(A124,'TJ List'!A:H,5,FALSE)</f>
        <v>41030</v>
      </c>
      <c r="G124">
        <f t="shared" si="2"/>
        <v>2</v>
      </c>
    </row>
    <row r="125" spans="1:7" ht="13">
      <c r="A125" s="7" t="s">
        <v>457</v>
      </c>
      <c r="B125" s="8">
        <v>43265</v>
      </c>
      <c r="C125" s="9" t="s">
        <v>3396</v>
      </c>
      <c r="D125" s="67">
        <f>MAX((B125-B126)/365, 1)</f>
        <v>1.7287671232876711</v>
      </c>
      <c r="E125" s="70"/>
      <c r="F125">
        <f>VLOOKUP(A125,'TJ List'!A:H,5,FALSE)</f>
        <v>43265</v>
      </c>
      <c r="G125">
        <f t="shared" si="2"/>
        <v>1</v>
      </c>
    </row>
    <row r="126" spans="1:7" ht="13">
      <c r="A126" s="7" t="s">
        <v>457</v>
      </c>
      <c r="B126" s="8">
        <v>42634</v>
      </c>
      <c r="C126" s="9"/>
      <c r="D126" s="67"/>
      <c r="E126" s="69" t="s">
        <v>1637</v>
      </c>
      <c r="F126">
        <f>VLOOKUP(A126,'TJ List'!A:H,5,FALSE)</f>
        <v>43265</v>
      </c>
      <c r="G126">
        <f t="shared" si="2"/>
        <v>2</v>
      </c>
    </row>
    <row r="127" spans="1:7" ht="13">
      <c r="A127" s="7" t="s">
        <v>2562</v>
      </c>
      <c r="B127" s="8">
        <v>39814</v>
      </c>
      <c r="C127" s="9" t="s">
        <v>3395</v>
      </c>
      <c r="D127" s="67">
        <f>MAX((B127-B128)/365, 1)</f>
        <v>1.0027397260273974</v>
      </c>
      <c r="E127" s="70"/>
      <c r="F127">
        <f>VLOOKUP(A127,'TJ List'!A:H,5,FALSE)</f>
        <v>39814</v>
      </c>
      <c r="G127">
        <f t="shared" si="2"/>
        <v>1</v>
      </c>
    </row>
    <row r="128" spans="1:7" ht="13">
      <c r="A128" s="7" t="s">
        <v>2562</v>
      </c>
      <c r="B128" s="8">
        <v>39448</v>
      </c>
      <c r="C128" s="26"/>
      <c r="D128" s="67"/>
      <c r="E128" s="69" t="s">
        <v>1637</v>
      </c>
      <c r="F128">
        <f>VLOOKUP(A128,'TJ List'!A:H,5,FALSE)</f>
        <v>39814</v>
      </c>
      <c r="G128">
        <f t="shared" si="2"/>
        <v>2</v>
      </c>
    </row>
    <row r="129" spans="1:7" ht="13">
      <c r="A129" s="7" t="s">
        <v>1760</v>
      </c>
      <c r="B129" s="8">
        <v>41753</v>
      </c>
      <c r="C129" s="9" t="s">
        <v>3397</v>
      </c>
      <c r="D129" s="67">
        <f>MAX((B129-B130)/365, 1)</f>
        <v>6.7287671232876711</v>
      </c>
      <c r="E129" s="70"/>
      <c r="F129">
        <f>VLOOKUP(A129,'TJ List'!A:H,5,FALSE)</f>
        <v>41753</v>
      </c>
      <c r="G129">
        <f t="shared" si="2"/>
        <v>1</v>
      </c>
    </row>
    <row r="130" spans="1:7" ht="13">
      <c r="A130" s="7" t="s">
        <v>1760</v>
      </c>
      <c r="B130" s="8">
        <v>39297</v>
      </c>
      <c r="C130" s="26"/>
      <c r="D130" s="67"/>
      <c r="E130" s="70" t="str">
        <f t="array" ref="E130">INDEX('TJ List'!R:R,MATCH(A130&amp;B130,'TJ List'!A:A&amp;'TJ List'!E:E,0))</f>
        <v>Dr. James Andrews</v>
      </c>
      <c r="F130">
        <f>VLOOKUP(A130,'TJ List'!A:H,5,FALSE)</f>
        <v>41753</v>
      </c>
      <c r="G130">
        <f t="shared" si="2"/>
        <v>2</v>
      </c>
    </row>
    <row r="131" spans="1:7" ht="13">
      <c r="A131" s="7" t="s">
        <v>501</v>
      </c>
      <c r="B131" s="8">
        <v>43221</v>
      </c>
      <c r="C131" s="9" t="s">
        <v>3397</v>
      </c>
      <c r="D131" s="67">
        <f>MAX((B131-B132)/365, 1)</f>
        <v>3.8547945205479452</v>
      </c>
      <c r="E131" s="70"/>
      <c r="F131">
        <f>VLOOKUP(A131,'TJ List'!A:H,5,FALSE)</f>
        <v>43221</v>
      </c>
      <c r="G131">
        <f t="shared" ref="G131:G194" si="5">IF(A131&lt;&gt;A130,1,G130+1)</f>
        <v>1</v>
      </c>
    </row>
    <row r="132" spans="1:7" ht="13">
      <c r="A132" s="7" t="s">
        <v>501</v>
      </c>
      <c r="B132" s="8">
        <v>41814</v>
      </c>
      <c r="C132" s="9"/>
      <c r="D132" s="67"/>
      <c r="E132" s="70" t="str">
        <f t="array" ref="E132">INDEX('TJ List'!R:R,MATCH(A132&amp;B132,'TJ List'!A:A&amp;'TJ List'!E:E,0))</f>
        <v>Dr. James Andrews</v>
      </c>
      <c r="F132">
        <f>VLOOKUP(A132,'TJ List'!A:H,5,FALSE)</f>
        <v>43221</v>
      </c>
      <c r="G132">
        <f t="shared" si="5"/>
        <v>2</v>
      </c>
    </row>
    <row r="133" spans="1:7" ht="13">
      <c r="A133" s="7" t="s">
        <v>197</v>
      </c>
      <c r="B133" s="8">
        <v>43649</v>
      </c>
      <c r="C133" s="9" t="s">
        <v>3396</v>
      </c>
      <c r="D133" s="67">
        <f>MAX((B133-B134)/365, 1)</f>
        <v>6.2575342465753421</v>
      </c>
      <c r="E133" s="70"/>
      <c r="F133">
        <f>VLOOKUP(A133,'TJ List'!A:H,5,FALSE)</f>
        <v>43649</v>
      </c>
      <c r="G133">
        <f t="shared" si="5"/>
        <v>1</v>
      </c>
    </row>
    <row r="134" spans="1:7" ht="13">
      <c r="A134" s="7" t="s">
        <v>197</v>
      </c>
      <c r="B134" s="8">
        <v>41365</v>
      </c>
      <c r="C134" s="9"/>
      <c r="D134" s="67"/>
      <c r="E134" s="71" t="s">
        <v>191</v>
      </c>
      <c r="F134">
        <f>VLOOKUP(A134,'TJ List'!A:H,5,FALSE)</f>
        <v>43649</v>
      </c>
      <c r="G134">
        <f t="shared" si="5"/>
        <v>2</v>
      </c>
    </row>
    <row r="135" spans="1:7" ht="13">
      <c r="A135" s="7" t="s">
        <v>1465</v>
      </c>
      <c r="B135" s="8">
        <v>42123</v>
      </c>
      <c r="C135" s="9" t="s">
        <v>3395</v>
      </c>
      <c r="D135" s="67">
        <f>MAX((B135-B136)/365, 1)</f>
        <v>4.3260273972602743</v>
      </c>
      <c r="E135" s="70"/>
      <c r="F135">
        <f>VLOOKUP(A135,'TJ List'!A:H,5,FALSE)</f>
        <v>42123</v>
      </c>
      <c r="G135">
        <f t="shared" si="5"/>
        <v>1</v>
      </c>
    </row>
    <row r="136" spans="1:7" ht="13">
      <c r="A136" s="7" t="s">
        <v>1465</v>
      </c>
      <c r="B136" s="8">
        <v>40544</v>
      </c>
      <c r="C136" s="9"/>
      <c r="D136" s="67"/>
      <c r="E136" s="69" t="s">
        <v>1637</v>
      </c>
      <c r="F136">
        <f>VLOOKUP(A136,'TJ List'!A:H,5,FALSE)</f>
        <v>42123</v>
      </c>
      <c r="G136">
        <f t="shared" si="5"/>
        <v>2</v>
      </c>
    </row>
    <row r="137" spans="1:7" ht="13">
      <c r="A137" s="7" t="s">
        <v>3399</v>
      </c>
      <c r="B137" s="8">
        <v>43210</v>
      </c>
      <c r="C137" s="9" t="s">
        <v>3397</v>
      </c>
      <c r="D137" s="67">
        <f>MAX((B137-B138)/365, 1)</f>
        <v>1.189041095890411</v>
      </c>
      <c r="E137" s="70"/>
      <c r="F137" t="e">
        <f>VLOOKUP(A137,'TJ List'!A:H,5,FALSE)</f>
        <v>#N/A</v>
      </c>
      <c r="G137">
        <f t="shared" si="5"/>
        <v>1</v>
      </c>
    </row>
    <row r="138" spans="1:7" ht="13">
      <c r="A138" s="7" t="s">
        <v>3399</v>
      </c>
      <c r="B138" s="8">
        <v>42776</v>
      </c>
      <c r="C138" s="9"/>
      <c r="D138" s="67"/>
      <c r="E138" s="69" t="s">
        <v>1637</v>
      </c>
      <c r="F138" t="e">
        <f>VLOOKUP(A138,'TJ List'!A:H,5,FALSE)</f>
        <v>#N/A</v>
      </c>
      <c r="G138">
        <f t="shared" si="5"/>
        <v>2</v>
      </c>
    </row>
    <row r="139" spans="1:7" ht="13">
      <c r="A139" s="7" t="s">
        <v>1802</v>
      </c>
      <c r="B139" s="8">
        <v>41716</v>
      </c>
      <c r="C139" s="9" t="s">
        <v>3395</v>
      </c>
      <c r="D139" s="67">
        <f>MAX((B139-B140)/365, 1)</f>
        <v>3.5835616438356164</v>
      </c>
      <c r="E139" s="70"/>
      <c r="F139">
        <f>VLOOKUP(A139,'TJ List'!A:H,5,FALSE)</f>
        <v>41716</v>
      </c>
      <c r="G139">
        <f t="shared" si="5"/>
        <v>1</v>
      </c>
    </row>
    <row r="140" spans="1:7" ht="13">
      <c r="A140" s="7" t="s">
        <v>1802</v>
      </c>
      <c r="B140" s="8">
        <v>40408</v>
      </c>
      <c r="C140" s="26"/>
      <c r="D140" s="67"/>
      <c r="E140" s="70" t="str">
        <f t="array" ref="E140">INDEX('TJ List'!R:R,MATCH(A140&amp;B140,'TJ List'!A:A&amp;'TJ List'!E:E,0))</f>
        <v>Dr. James Andrews</v>
      </c>
      <c r="F140">
        <f>VLOOKUP(A140,'TJ List'!A:H,5,FALSE)</f>
        <v>41716</v>
      </c>
      <c r="G140">
        <f t="shared" si="5"/>
        <v>2</v>
      </c>
    </row>
    <row r="141" spans="1:7" ht="13">
      <c r="A141" s="7" t="s">
        <v>2134</v>
      </c>
      <c r="B141" s="8">
        <v>41079</v>
      </c>
      <c r="C141" s="9" t="s">
        <v>3395</v>
      </c>
      <c r="D141" s="67">
        <f>MAX((B141-B142)/365, 1)</f>
        <v>4.9068493150684933</v>
      </c>
      <c r="E141" s="70"/>
      <c r="F141">
        <f>VLOOKUP(A141,'TJ List'!A:H,5,FALSE)</f>
        <v>41079</v>
      </c>
      <c r="G141">
        <f t="shared" si="5"/>
        <v>1</v>
      </c>
    </row>
    <row r="142" spans="1:7" ht="13">
      <c r="A142" s="7" t="s">
        <v>2134</v>
      </c>
      <c r="B142" s="8">
        <v>39288</v>
      </c>
      <c r="C142" s="26"/>
      <c r="D142" s="67"/>
      <c r="E142" s="70" t="str">
        <f t="array" ref="E142">INDEX('TJ List'!R:R,MATCH(A142&amp;B142,'TJ List'!A:A&amp;'TJ List'!E:E,0))</f>
        <v>Dr. David Altchek</v>
      </c>
      <c r="F142">
        <f>VLOOKUP(A142,'TJ List'!A:H,5,FALSE)</f>
        <v>41079</v>
      </c>
      <c r="G142">
        <f t="shared" si="5"/>
        <v>2</v>
      </c>
    </row>
    <row r="143" spans="1:7" ht="13">
      <c r="A143" s="7" t="s">
        <v>620</v>
      </c>
      <c r="B143" s="8">
        <v>43101</v>
      </c>
      <c r="C143" s="9" t="s">
        <v>3396</v>
      </c>
      <c r="D143" s="67">
        <f>MAX((B143-B144)/365, 1)</f>
        <v>1.5863013698630137</v>
      </c>
      <c r="E143" s="70"/>
      <c r="F143">
        <f>VLOOKUP(A143,'TJ List'!A:H,5,FALSE)</f>
        <v>43101</v>
      </c>
      <c r="G143">
        <f t="shared" si="5"/>
        <v>1</v>
      </c>
    </row>
    <row r="144" spans="1:7" ht="13">
      <c r="A144" s="7" t="s">
        <v>620</v>
      </c>
      <c r="B144" s="8">
        <v>42522</v>
      </c>
      <c r="C144" s="9"/>
      <c r="D144" s="67"/>
      <c r="E144" s="69" t="s">
        <v>1637</v>
      </c>
      <c r="F144">
        <f>VLOOKUP(A144,'TJ List'!A:H,5,FALSE)</f>
        <v>43101</v>
      </c>
      <c r="G144">
        <f t="shared" si="5"/>
        <v>2</v>
      </c>
    </row>
    <row r="145" spans="1:7" ht="13">
      <c r="A145" s="7" t="s">
        <v>3140</v>
      </c>
      <c r="B145" s="8">
        <v>36526</v>
      </c>
      <c r="C145" s="9" t="s">
        <v>3395</v>
      </c>
      <c r="D145" s="67">
        <f>MAX((B145-B146)/365, 1)</f>
        <v>4.0027397260273974</v>
      </c>
      <c r="E145" s="70"/>
      <c r="F145">
        <f>VLOOKUP(A145,'TJ List'!A:H,5,FALSE)</f>
        <v>36526</v>
      </c>
      <c r="G145">
        <f t="shared" si="5"/>
        <v>1</v>
      </c>
    </row>
    <row r="146" spans="1:7" ht="13">
      <c r="A146" s="7" t="s">
        <v>3140</v>
      </c>
      <c r="B146" s="8">
        <v>35065</v>
      </c>
      <c r="C146" s="26"/>
      <c r="D146" s="67"/>
      <c r="E146" s="69" t="s">
        <v>1637</v>
      </c>
      <c r="F146">
        <f>VLOOKUP(A146,'TJ List'!A:H,5,FALSE)</f>
        <v>36526</v>
      </c>
      <c r="G146">
        <f t="shared" si="5"/>
        <v>2</v>
      </c>
    </row>
    <row r="147" spans="1:7" ht="13">
      <c r="A147" s="7" t="s">
        <v>2451</v>
      </c>
      <c r="B147" s="8">
        <v>40179</v>
      </c>
      <c r="C147" s="9" t="s">
        <v>3395</v>
      </c>
      <c r="D147" s="67">
        <f>MAX((B147-B148)/365, 1)</f>
        <v>4.0027397260273974</v>
      </c>
      <c r="E147" s="70"/>
      <c r="F147">
        <f>VLOOKUP(A147,'TJ List'!A:H,5,FALSE)</f>
        <v>40179</v>
      </c>
      <c r="G147">
        <f t="shared" si="5"/>
        <v>1</v>
      </c>
    </row>
    <row r="148" spans="1:7" ht="13">
      <c r="A148" s="7" t="s">
        <v>2451</v>
      </c>
      <c r="B148" s="8">
        <v>38718</v>
      </c>
      <c r="C148" s="26"/>
      <c r="D148" s="67"/>
      <c r="E148" s="69" t="s">
        <v>1637</v>
      </c>
      <c r="F148">
        <f>VLOOKUP(A148,'TJ List'!A:H,5,FALSE)</f>
        <v>40179</v>
      </c>
      <c r="G148">
        <f t="shared" si="5"/>
        <v>2</v>
      </c>
    </row>
    <row r="149" spans="1:7" ht="13">
      <c r="A149" s="7" t="s">
        <v>3400</v>
      </c>
      <c r="B149" s="8">
        <v>42790</v>
      </c>
      <c r="C149" s="9" t="s">
        <v>3396</v>
      </c>
      <c r="D149" s="67">
        <f>MAX((B149-B150)/365, 1)</f>
        <v>1</v>
      </c>
      <c r="E149" s="70"/>
      <c r="F149" t="e">
        <f>VLOOKUP(A149,'TJ List'!A:H,5,FALSE)</f>
        <v>#N/A</v>
      </c>
      <c r="G149">
        <f t="shared" si="5"/>
        <v>1</v>
      </c>
    </row>
    <row r="150" spans="1:7" ht="13">
      <c r="A150" s="7" t="s">
        <v>3400</v>
      </c>
      <c r="B150" s="8">
        <v>42430</v>
      </c>
      <c r="C150" s="9"/>
      <c r="D150" s="67"/>
      <c r="E150" s="69" t="s">
        <v>1637</v>
      </c>
      <c r="F150" t="e">
        <f>VLOOKUP(A150,'TJ List'!A:H,5,FALSE)</f>
        <v>#N/A</v>
      </c>
      <c r="G150">
        <f t="shared" si="5"/>
        <v>2</v>
      </c>
    </row>
    <row r="151" spans="1:7" ht="13">
      <c r="A151" s="7" t="s">
        <v>1284</v>
      </c>
      <c r="B151" s="8">
        <v>42298</v>
      </c>
      <c r="C151" s="9" t="s">
        <v>3397</v>
      </c>
      <c r="D151" s="67">
        <f>MAX((B151-B152)/365, 1)</f>
        <v>1.5561643835616439</v>
      </c>
      <c r="E151" s="70"/>
      <c r="F151">
        <f>VLOOKUP(A151,'TJ List'!A:H,5,FALSE)</f>
        <v>42298</v>
      </c>
      <c r="G151">
        <f t="shared" si="5"/>
        <v>1</v>
      </c>
    </row>
    <row r="152" spans="1:7" ht="13">
      <c r="A152" s="7" t="s">
        <v>1284</v>
      </c>
      <c r="B152" s="8">
        <v>41730</v>
      </c>
      <c r="C152" s="9"/>
      <c r="D152" s="67"/>
      <c r="E152" s="69" t="s">
        <v>1637</v>
      </c>
      <c r="F152">
        <f>VLOOKUP(A152,'TJ List'!A:H,5,FALSE)</f>
        <v>42298</v>
      </c>
      <c r="G152">
        <f t="shared" si="5"/>
        <v>2</v>
      </c>
    </row>
    <row r="153" spans="1:7" ht="13">
      <c r="A153" s="7" t="s">
        <v>2282</v>
      </c>
      <c r="B153" s="8">
        <v>40696</v>
      </c>
      <c r="C153" s="9" t="s">
        <v>3395</v>
      </c>
      <c r="D153" s="67">
        <f>MAX((B153-B154)/365, 1)</f>
        <v>2.0904109589041098</v>
      </c>
      <c r="E153" s="70"/>
      <c r="F153">
        <f>VLOOKUP(A153,'TJ List'!A:H,5,FALSE)</f>
        <v>40695</v>
      </c>
      <c r="G153">
        <f t="shared" si="5"/>
        <v>1</v>
      </c>
    </row>
    <row r="154" spans="1:7" ht="13">
      <c r="A154" s="7" t="s">
        <v>2282</v>
      </c>
      <c r="B154" s="8">
        <v>39933</v>
      </c>
      <c r="C154" s="26"/>
      <c r="D154" s="67"/>
      <c r="E154" s="69" t="s">
        <v>1637</v>
      </c>
      <c r="F154">
        <f>VLOOKUP(A154,'TJ List'!A:H,5,FALSE)</f>
        <v>40695</v>
      </c>
      <c r="G154">
        <f t="shared" si="5"/>
        <v>2</v>
      </c>
    </row>
    <row r="155" spans="1:7" ht="13">
      <c r="A155" s="7" t="s">
        <v>3155</v>
      </c>
      <c r="B155" s="8">
        <v>36424</v>
      </c>
      <c r="C155" s="9" t="s">
        <v>3397</v>
      </c>
      <c r="D155" s="67">
        <f>MAX((B155-B156)/365, 1)</f>
        <v>1.0273972602739727</v>
      </c>
      <c r="E155" s="70"/>
      <c r="F155">
        <f>VLOOKUP(A155,'TJ List'!A:H,5,FALSE)</f>
        <v>36424</v>
      </c>
      <c r="G155">
        <f t="shared" si="5"/>
        <v>1</v>
      </c>
    </row>
    <row r="156" spans="1:7" ht="13">
      <c r="A156" s="7" t="s">
        <v>3155</v>
      </c>
      <c r="B156" s="8">
        <v>36049</v>
      </c>
      <c r="C156" s="26"/>
      <c r="D156" s="67"/>
      <c r="E156" s="70" t="str">
        <f t="array" ref="E156">INDEX('TJ List'!R:R,MATCH(A156&amp;B156,'TJ List'!A:A&amp;'TJ List'!E:E,0))</f>
        <v>Dr. Lewis Yocum</v>
      </c>
      <c r="F156">
        <f>VLOOKUP(A156,'TJ List'!A:H,5,FALSE)</f>
        <v>36424</v>
      </c>
      <c r="G156">
        <f t="shared" si="5"/>
        <v>2</v>
      </c>
    </row>
    <row r="157" spans="1:7" ht="13">
      <c r="A157" s="7" t="s">
        <v>210</v>
      </c>
      <c r="B157" s="8">
        <v>43647</v>
      </c>
      <c r="C157" s="9" t="s">
        <v>3396</v>
      </c>
      <c r="D157" s="67">
        <f>MAX((B157-B158)/365, 1)</f>
        <v>12.504109589041096</v>
      </c>
      <c r="E157" s="70"/>
      <c r="F157">
        <f>VLOOKUP(A157,'TJ List'!A:H,5,FALSE)</f>
        <v>43647</v>
      </c>
      <c r="G157">
        <f t="shared" si="5"/>
        <v>1</v>
      </c>
    </row>
    <row r="158" spans="1:7" ht="13">
      <c r="A158" s="7" t="s">
        <v>210</v>
      </c>
      <c r="B158" s="8">
        <v>39083</v>
      </c>
      <c r="C158" s="9"/>
      <c r="D158" s="67"/>
      <c r="E158" s="69" t="s">
        <v>1637</v>
      </c>
      <c r="F158">
        <f>VLOOKUP(A158,'TJ List'!A:H,5,FALSE)</f>
        <v>43647</v>
      </c>
      <c r="G158">
        <f t="shared" si="5"/>
        <v>2</v>
      </c>
    </row>
    <row r="159" spans="1:7" ht="13">
      <c r="A159" s="7" t="s">
        <v>2869</v>
      </c>
      <c r="B159" s="8">
        <v>38534</v>
      </c>
      <c r="C159" s="9" t="s">
        <v>3397</v>
      </c>
      <c r="D159" s="67">
        <f>MAX((B159-B160)/365, 1)</f>
        <v>4.8328767123287673</v>
      </c>
      <c r="E159" s="70"/>
      <c r="F159">
        <f>VLOOKUP(A159,'TJ List'!A:H,5,FALSE)</f>
        <v>38534</v>
      </c>
      <c r="G159">
        <f t="shared" si="5"/>
        <v>1</v>
      </c>
    </row>
    <row r="160" spans="1:7" ht="13">
      <c r="A160" s="7" t="s">
        <v>2869</v>
      </c>
      <c r="B160" s="8">
        <v>36770</v>
      </c>
      <c r="C160" s="26"/>
      <c r="D160" s="67"/>
      <c r="E160" s="69" t="s">
        <v>1637</v>
      </c>
      <c r="F160">
        <f>VLOOKUP(A160,'TJ List'!A:H,5,FALSE)</f>
        <v>38534</v>
      </c>
      <c r="G160">
        <f t="shared" si="5"/>
        <v>2</v>
      </c>
    </row>
    <row r="161" spans="1:7" ht="13">
      <c r="A161" s="7" t="s">
        <v>1369</v>
      </c>
      <c r="B161" s="8">
        <v>42200</v>
      </c>
      <c r="C161" s="9" t="s">
        <v>3397</v>
      </c>
      <c r="D161" s="67">
        <f>MAX((B161-B162)/365, 1)</f>
        <v>6.536986301369863</v>
      </c>
      <c r="E161" s="70"/>
      <c r="F161">
        <f>VLOOKUP(A161,'TJ List'!A:H,5,FALSE)</f>
        <v>42200</v>
      </c>
      <c r="G161">
        <f t="shared" si="5"/>
        <v>1</v>
      </c>
    </row>
    <row r="162" spans="1:7" ht="13">
      <c r="A162" s="7" t="s">
        <v>1369</v>
      </c>
      <c r="B162" s="8">
        <v>39814</v>
      </c>
      <c r="C162" s="9"/>
      <c r="D162" s="67"/>
      <c r="E162" s="69" t="s">
        <v>1637</v>
      </c>
      <c r="F162">
        <f>VLOOKUP(A162,'TJ List'!A:H,5,FALSE)</f>
        <v>42200</v>
      </c>
      <c r="G162">
        <f t="shared" si="5"/>
        <v>2</v>
      </c>
    </row>
    <row r="163" spans="1:7" ht="13">
      <c r="A163" s="7" t="s">
        <v>2792</v>
      </c>
      <c r="B163" s="8">
        <v>38546</v>
      </c>
      <c r="C163" s="9" t="s">
        <v>3395</v>
      </c>
      <c r="D163" s="67">
        <f>MAX((B163-B164)/365, 1)</f>
        <v>1</v>
      </c>
      <c r="E163" s="70"/>
      <c r="F163">
        <f>VLOOKUP(A163,'TJ List'!A:H,5,FALSE)</f>
        <v>38984</v>
      </c>
      <c r="G163">
        <f t="shared" si="5"/>
        <v>1</v>
      </c>
    </row>
    <row r="164" spans="1:7" ht="13">
      <c r="A164" s="7" t="s">
        <v>2792</v>
      </c>
      <c r="B164" s="8">
        <v>38181</v>
      </c>
      <c r="C164" s="26"/>
      <c r="D164" s="67"/>
      <c r="E164" s="70" t="str">
        <f t="array" ref="E164">INDEX('TJ List'!R:R,MATCH(A164&amp;B164,'TJ List'!A:A&amp;'TJ List'!E:E,0))</f>
        <v>Dr. George Paletta</v>
      </c>
      <c r="F164">
        <f>VLOOKUP(A164,'TJ List'!A:H,5,FALSE)</f>
        <v>38984</v>
      </c>
      <c r="G164">
        <f t="shared" si="5"/>
        <v>2</v>
      </c>
    </row>
    <row r="165" spans="1:7" ht="13">
      <c r="A165" s="7" t="s">
        <v>3113</v>
      </c>
      <c r="B165" s="8">
        <v>36892</v>
      </c>
      <c r="C165" s="9" t="s">
        <v>3395</v>
      </c>
      <c r="D165" s="67">
        <f>MAX((B165-B166)/365, 1)</f>
        <v>2.0027397260273974</v>
      </c>
      <c r="E165" s="70"/>
      <c r="F165">
        <f>VLOOKUP(A165,'TJ List'!A:H,5,FALSE)</f>
        <v>36892</v>
      </c>
      <c r="G165">
        <f t="shared" si="5"/>
        <v>1</v>
      </c>
    </row>
    <row r="166" spans="1:7" ht="13">
      <c r="A166" s="7" t="s">
        <v>3113</v>
      </c>
      <c r="B166" s="8">
        <v>36161</v>
      </c>
      <c r="C166" s="26"/>
      <c r="D166" s="67"/>
      <c r="E166" s="69" t="s">
        <v>1637</v>
      </c>
      <c r="F166">
        <f>VLOOKUP(A166,'TJ List'!A:H,5,FALSE)</f>
        <v>36892</v>
      </c>
      <c r="G166">
        <f t="shared" si="5"/>
        <v>2</v>
      </c>
    </row>
    <row r="167" spans="1:7" ht="13">
      <c r="A167" s="7" t="s">
        <v>1014</v>
      </c>
      <c r="B167" s="8">
        <v>42601</v>
      </c>
      <c r="C167" s="9" t="s">
        <v>3395</v>
      </c>
      <c r="D167" s="67">
        <f>MAX((B167-B168)/365, 1)</f>
        <v>9.2383561643835623</v>
      </c>
      <c r="E167" s="70"/>
      <c r="F167">
        <f>VLOOKUP(A167,'TJ List'!A:H,5,FALSE)</f>
        <v>42601</v>
      </c>
      <c r="G167">
        <f t="shared" si="5"/>
        <v>1</v>
      </c>
    </row>
    <row r="168" spans="1:7" ht="13">
      <c r="A168" s="7" t="s">
        <v>1014</v>
      </c>
      <c r="B168" s="8">
        <v>39229</v>
      </c>
      <c r="C168" s="9"/>
      <c r="D168" s="67"/>
      <c r="E168" s="69" t="s">
        <v>1637</v>
      </c>
      <c r="F168">
        <f>VLOOKUP(A168,'TJ List'!A:H,5,FALSE)</f>
        <v>42601</v>
      </c>
      <c r="G168">
        <f t="shared" si="5"/>
        <v>2</v>
      </c>
    </row>
    <row r="169" spans="1:7" ht="13">
      <c r="A169" s="7" t="s">
        <v>1391</v>
      </c>
      <c r="B169" s="8">
        <v>42179</v>
      </c>
      <c r="C169" s="9" t="s">
        <v>3397</v>
      </c>
      <c r="D169" s="67">
        <f>MAX((B169-B170)/365, 1)</f>
        <v>6.4794520547945202</v>
      </c>
      <c r="E169" s="70"/>
      <c r="F169">
        <f>VLOOKUP(A169,'TJ List'!A:H,5,FALSE)</f>
        <v>42179</v>
      </c>
      <c r="G169">
        <f t="shared" si="5"/>
        <v>1</v>
      </c>
    </row>
    <row r="170" spans="1:7" ht="13">
      <c r="A170" s="7" t="s">
        <v>1391</v>
      </c>
      <c r="B170" s="8">
        <v>39814</v>
      </c>
      <c r="C170" s="9"/>
      <c r="D170" s="67"/>
      <c r="E170" s="71" t="s">
        <v>2078</v>
      </c>
      <c r="F170">
        <f>VLOOKUP(A170,'TJ List'!A:H,5,FALSE)</f>
        <v>42179</v>
      </c>
      <c r="G170">
        <f t="shared" si="5"/>
        <v>2</v>
      </c>
    </row>
    <row r="171" spans="1:7" ht="13">
      <c r="A171" s="7" t="s">
        <v>1755</v>
      </c>
      <c r="B171" s="8">
        <v>41759</v>
      </c>
      <c r="C171" s="9" t="s">
        <v>3397</v>
      </c>
      <c r="D171" s="67">
        <f>MAX((B171-B172)/365, 1)</f>
        <v>4.3287671232876717</v>
      </c>
      <c r="E171" s="70"/>
      <c r="F171">
        <f>VLOOKUP(A171,'TJ List'!A:H,5,FALSE)</f>
        <v>41759</v>
      </c>
      <c r="G171">
        <f t="shared" si="5"/>
        <v>1</v>
      </c>
    </row>
    <row r="172" spans="1:7" ht="13">
      <c r="A172" s="7" t="s">
        <v>1755</v>
      </c>
      <c r="B172" s="8">
        <v>40179</v>
      </c>
      <c r="C172" s="26"/>
      <c r="D172" s="67"/>
      <c r="E172" s="69" t="s">
        <v>1637</v>
      </c>
      <c r="F172">
        <f>VLOOKUP(A172,'TJ List'!A:H,5,FALSE)</f>
        <v>41759</v>
      </c>
      <c r="G172">
        <f t="shared" si="5"/>
        <v>2</v>
      </c>
    </row>
    <row r="173" spans="1:7" ht="13">
      <c r="A173" s="16" t="s">
        <v>684</v>
      </c>
      <c r="B173" s="8">
        <v>42961</v>
      </c>
      <c r="C173" s="9" t="s">
        <v>3395</v>
      </c>
      <c r="D173" s="67">
        <f>MAX((B173-B174)/365, 1)</f>
        <v>6.6219178082191785</v>
      </c>
      <c r="E173" s="70"/>
      <c r="F173">
        <f>VLOOKUP(A173,'TJ List'!A:H,5,FALSE)</f>
        <v>42961</v>
      </c>
      <c r="G173">
        <f t="shared" si="5"/>
        <v>1</v>
      </c>
    </row>
    <row r="174" spans="1:7" ht="13">
      <c r="A174" s="16" t="s">
        <v>684</v>
      </c>
      <c r="B174" s="8">
        <v>40544</v>
      </c>
      <c r="C174" s="9"/>
      <c r="D174" s="67"/>
      <c r="E174" s="71" t="s">
        <v>1637</v>
      </c>
      <c r="F174">
        <f>VLOOKUP(A174,'TJ List'!A:H,5,FALSE)</f>
        <v>42961</v>
      </c>
      <c r="G174">
        <f t="shared" si="5"/>
        <v>2</v>
      </c>
    </row>
    <row r="175" spans="1:7" ht="13">
      <c r="A175" s="7" t="s">
        <v>1779</v>
      </c>
      <c r="B175" s="8">
        <v>41730</v>
      </c>
      <c r="C175" s="9" t="s">
        <v>3395</v>
      </c>
      <c r="D175" s="67">
        <f>MAX((B175-B176)/365, 1)</f>
        <v>5.9013698630136986</v>
      </c>
      <c r="E175" s="70"/>
      <c r="F175">
        <f>VLOOKUP(A175,'TJ List'!A:H,5,FALSE)</f>
        <v>41730</v>
      </c>
      <c r="G175">
        <f t="shared" si="5"/>
        <v>1</v>
      </c>
    </row>
    <row r="176" spans="1:7" ht="13">
      <c r="A176" s="7" t="s">
        <v>1779</v>
      </c>
      <c r="B176" s="8">
        <v>39576</v>
      </c>
      <c r="C176" s="26"/>
      <c r="D176" s="67"/>
      <c r="E176" s="70" t="str">
        <f t="array" ref="E176">INDEX('TJ List'!R:R,MATCH(A176&amp;B176,'TJ List'!A:A&amp;'TJ List'!E:E,0))</f>
        <v>Dr. James Andrews</v>
      </c>
      <c r="F176">
        <f>VLOOKUP(A176,'TJ List'!A:H,5,FALSE)</f>
        <v>41730</v>
      </c>
      <c r="G176">
        <f t="shared" si="5"/>
        <v>2</v>
      </c>
    </row>
    <row r="177" spans="1:7" ht="13">
      <c r="A177" s="7" t="s">
        <v>222</v>
      </c>
      <c r="B177" s="8">
        <v>43630</v>
      </c>
      <c r="C177" s="9" t="s">
        <v>3396</v>
      </c>
      <c r="D177" s="67">
        <f>MAX((B177-B178)/365, 1)</f>
        <v>1.2356164383561643</v>
      </c>
      <c r="E177" s="70"/>
      <c r="F177">
        <f>VLOOKUP(A177,'TJ List'!A:H,5,FALSE)</f>
        <v>43630</v>
      </c>
      <c r="G177">
        <f t="shared" si="5"/>
        <v>1</v>
      </c>
    </row>
    <row r="178" spans="1:7" ht="13">
      <c r="A178" s="7" t="s">
        <v>222</v>
      </c>
      <c r="B178" s="8">
        <v>43179</v>
      </c>
      <c r="C178" s="9"/>
      <c r="D178" s="67"/>
      <c r="E178" s="71" t="s">
        <v>315</v>
      </c>
      <c r="F178">
        <f>VLOOKUP(A178,'TJ List'!A:H,5,FALSE)</f>
        <v>43630</v>
      </c>
      <c r="G178">
        <f t="shared" si="5"/>
        <v>2</v>
      </c>
    </row>
    <row r="179" spans="1:7" ht="13">
      <c r="A179" s="7" t="s">
        <v>388</v>
      </c>
      <c r="B179" s="8">
        <v>43356</v>
      </c>
      <c r="C179" s="9" t="s">
        <v>3396</v>
      </c>
      <c r="D179" s="67">
        <f>MAX((B179-B180)/365, 1)</f>
        <v>5.3589041095890408</v>
      </c>
      <c r="E179" s="70"/>
      <c r="F179">
        <f>VLOOKUP(A179,'TJ List'!A:H,5,FALSE)</f>
        <v>43356</v>
      </c>
      <c r="G179">
        <f t="shared" si="5"/>
        <v>1</v>
      </c>
    </row>
    <row r="180" spans="1:7" ht="13">
      <c r="A180" s="7" t="s">
        <v>388</v>
      </c>
      <c r="B180" s="8">
        <v>41400</v>
      </c>
      <c r="C180" s="9"/>
      <c r="D180" s="67"/>
      <c r="E180" s="71" t="s">
        <v>1978</v>
      </c>
      <c r="F180">
        <f>VLOOKUP(A180,'TJ List'!A:H,5,FALSE)</f>
        <v>43356</v>
      </c>
      <c r="G180">
        <f t="shared" si="5"/>
        <v>2</v>
      </c>
    </row>
    <row r="181" spans="1:7" ht="13">
      <c r="A181" s="7" t="s">
        <v>624</v>
      </c>
      <c r="B181" s="8">
        <v>43101</v>
      </c>
      <c r="C181" s="9" t="s">
        <v>3396</v>
      </c>
      <c r="D181" s="67">
        <f>MAX((B181-B182)/365, 1)</f>
        <v>6.8438356164383558</v>
      </c>
      <c r="E181" s="70"/>
      <c r="F181">
        <f>VLOOKUP(A181,'TJ List'!A:H,5,FALSE)</f>
        <v>43101</v>
      </c>
      <c r="G181">
        <f t="shared" si="5"/>
        <v>1</v>
      </c>
    </row>
    <row r="182" spans="1:7" ht="13">
      <c r="A182" s="7" t="s">
        <v>624</v>
      </c>
      <c r="B182" s="8">
        <v>40603</v>
      </c>
      <c r="C182" s="9"/>
      <c r="D182" s="67"/>
      <c r="E182" s="69" t="s">
        <v>1637</v>
      </c>
      <c r="F182">
        <f>VLOOKUP(A182,'TJ List'!A:H,5,FALSE)</f>
        <v>43101</v>
      </c>
      <c r="G182">
        <f t="shared" si="5"/>
        <v>2</v>
      </c>
    </row>
    <row r="183" spans="1:7" ht="13">
      <c r="A183" s="7" t="s">
        <v>2077</v>
      </c>
      <c r="B183" s="8">
        <v>41212</v>
      </c>
      <c r="C183" s="9" t="s">
        <v>3395</v>
      </c>
      <c r="D183" s="67">
        <f>MAX((B183-B184)/365, 1)</f>
        <v>7.3369863013698629</v>
      </c>
      <c r="E183" s="70"/>
      <c r="F183">
        <f>VLOOKUP(A183,'TJ List'!A:H,5,FALSE)</f>
        <v>41212</v>
      </c>
      <c r="G183">
        <f t="shared" si="5"/>
        <v>1</v>
      </c>
    </row>
    <row r="184" spans="1:7" ht="13">
      <c r="A184" s="7" t="s">
        <v>2077</v>
      </c>
      <c r="B184" s="8">
        <v>38534</v>
      </c>
      <c r="C184" s="26"/>
      <c r="D184" s="67"/>
      <c r="E184" s="70" t="str">
        <f t="array" ref="E184">INDEX('TJ List'!R:R,MATCH(A184&amp;B184,'TJ List'!A:A&amp;'TJ List'!E:E,0))</f>
        <v>Dr. Lewis Yocum</v>
      </c>
      <c r="F184">
        <f>VLOOKUP(A184,'TJ List'!A:H,5,FALSE)</f>
        <v>41212</v>
      </c>
      <c r="G184">
        <f t="shared" si="5"/>
        <v>2</v>
      </c>
    </row>
    <row r="185" spans="1:7" ht="13">
      <c r="A185" s="7" t="s">
        <v>770</v>
      </c>
      <c r="B185" s="8">
        <v>42878</v>
      </c>
      <c r="C185" s="9" t="s">
        <v>3395</v>
      </c>
      <c r="D185" s="67">
        <f>MAX((B185-B186)/365, 1)</f>
        <v>7.1287671232876715</v>
      </c>
      <c r="E185" s="70"/>
      <c r="F185">
        <f>VLOOKUP(A185,'TJ List'!A:H,5,FALSE)</f>
        <v>42878</v>
      </c>
      <c r="G185">
        <f t="shared" si="5"/>
        <v>1</v>
      </c>
    </row>
    <row r="186" spans="1:7" ht="13">
      <c r="A186" s="7" t="s">
        <v>770</v>
      </c>
      <c r="B186" s="8">
        <v>40276</v>
      </c>
      <c r="C186" s="9"/>
      <c r="D186" s="67"/>
      <c r="E186" s="69" t="s">
        <v>1637</v>
      </c>
      <c r="F186">
        <f>VLOOKUP(A186,'TJ List'!A:H,5,FALSE)</f>
        <v>42878</v>
      </c>
      <c r="G186">
        <f t="shared" si="5"/>
        <v>2</v>
      </c>
    </row>
    <row r="187" spans="1:7" ht="13">
      <c r="A187" s="7" t="s">
        <v>679</v>
      </c>
      <c r="B187" s="8">
        <v>42969</v>
      </c>
      <c r="C187" s="9" t="s">
        <v>3396</v>
      </c>
      <c r="D187" s="67">
        <f>MAX((B187-B188)/365, 1)</f>
        <v>6.0410958904109586</v>
      </c>
      <c r="E187" s="70"/>
      <c r="F187">
        <f>VLOOKUP(A187,'TJ List'!A:H,5,FALSE)</f>
        <v>42969</v>
      </c>
      <c r="G187">
        <f t="shared" si="5"/>
        <v>1</v>
      </c>
    </row>
    <row r="188" spans="1:7" ht="13">
      <c r="A188" s="7" t="s">
        <v>679</v>
      </c>
      <c r="B188" s="8">
        <v>40764</v>
      </c>
      <c r="C188" s="9"/>
      <c r="D188" s="67"/>
      <c r="E188" s="70" t="str">
        <f t="array" ref="E188">INDEX('TJ List'!R:R,MATCH(A188&amp;B188,'TJ List'!A:A&amp;'TJ List'!E:E,0))</f>
        <v>Dr. James Andrews</v>
      </c>
      <c r="F188">
        <f>VLOOKUP(A188,'TJ List'!A:H,5,FALSE)</f>
        <v>42969</v>
      </c>
      <c r="G188">
        <f t="shared" si="5"/>
        <v>2</v>
      </c>
    </row>
    <row r="189" spans="1:7" ht="13">
      <c r="A189" s="7" t="s">
        <v>206</v>
      </c>
      <c r="B189" s="8">
        <v>43647</v>
      </c>
      <c r="C189" s="9" t="s">
        <v>3396</v>
      </c>
      <c r="D189" s="67">
        <f>MAX((B189-B190)/365, 1)</f>
        <v>3.2520547945205478</v>
      </c>
      <c r="E189" s="70"/>
      <c r="F189">
        <f>VLOOKUP(A189,'TJ List'!A:H,5,FALSE)</f>
        <v>43647</v>
      </c>
      <c r="G189">
        <f t="shared" si="5"/>
        <v>1</v>
      </c>
    </row>
    <row r="190" spans="1:7" ht="13">
      <c r="A190" s="7" t="s">
        <v>206</v>
      </c>
      <c r="B190" s="8">
        <v>42460</v>
      </c>
      <c r="C190" s="9"/>
      <c r="D190" s="67"/>
      <c r="E190" s="70" t="str">
        <f t="array" ref="E190">INDEX('TJ List'!R:R,MATCH(A190&amp;B190,'TJ List'!A:A&amp;'TJ List'!E:E,0))</f>
        <v>Dr. James Andrews</v>
      </c>
      <c r="F190">
        <f>VLOOKUP(A190,'TJ List'!A:H,5,FALSE)</f>
        <v>43647</v>
      </c>
      <c r="G190">
        <f t="shared" si="5"/>
        <v>2</v>
      </c>
    </row>
    <row r="191" spans="1:7" ht="13">
      <c r="A191" s="7" t="s">
        <v>2649</v>
      </c>
      <c r="B191" s="8">
        <v>39569</v>
      </c>
      <c r="C191" s="9" t="s">
        <v>3395</v>
      </c>
      <c r="D191" s="67">
        <f>MAX((B191-B192)/365, 1)</f>
        <v>1.5890410958904109</v>
      </c>
      <c r="E191" s="70"/>
      <c r="F191">
        <f>VLOOKUP(A191,'TJ List'!A:H,5,FALSE)</f>
        <v>39569</v>
      </c>
      <c r="G191">
        <f t="shared" si="5"/>
        <v>1</v>
      </c>
    </row>
    <row r="192" spans="1:7" ht="13">
      <c r="A192" s="7" t="s">
        <v>2649</v>
      </c>
      <c r="B192" s="8">
        <v>38989</v>
      </c>
      <c r="C192" s="26"/>
      <c r="D192" s="67"/>
      <c r="E192" s="70" t="str">
        <f t="array" ref="E192">INDEX('TJ List'!R:R,MATCH(A192&amp;B192,'TJ List'!A:A&amp;'TJ List'!E:E,0))</f>
        <v>Dr. Lewis Yocum</v>
      </c>
      <c r="F192">
        <f>VLOOKUP(A192,'TJ List'!A:H,5,FALSE)</f>
        <v>39569</v>
      </c>
      <c r="G192">
        <f t="shared" si="5"/>
        <v>2</v>
      </c>
    </row>
    <row r="193" spans="1:7" ht="13">
      <c r="A193" s="7" t="s">
        <v>2920</v>
      </c>
      <c r="B193" s="8">
        <v>38290</v>
      </c>
      <c r="C193" s="9" t="s">
        <v>3395</v>
      </c>
      <c r="D193" s="67">
        <f>MAX((B193-B194)/365, 1)</f>
        <v>3.5534246575342467</v>
      </c>
      <c r="E193" s="70"/>
      <c r="F193">
        <f>VLOOKUP(A193,'TJ List'!A:H,5,FALSE)</f>
        <v>38290</v>
      </c>
      <c r="G193">
        <f t="shared" si="5"/>
        <v>1</v>
      </c>
    </row>
    <row r="194" spans="1:7" ht="13">
      <c r="A194" s="7" t="s">
        <v>2920</v>
      </c>
      <c r="B194" s="8">
        <v>36993</v>
      </c>
      <c r="C194" s="26"/>
      <c r="D194" s="67"/>
      <c r="E194" s="70" t="str">
        <f t="array" ref="E194">INDEX('TJ List'!R:R,MATCH(A194&amp;B194,'TJ List'!A:A&amp;'TJ List'!E:E,0))</f>
        <v>Dr. James Andrews</v>
      </c>
      <c r="F194">
        <f>VLOOKUP(A194,'TJ List'!A:H,5,FALSE)</f>
        <v>38290</v>
      </c>
      <c r="G194">
        <f t="shared" si="5"/>
        <v>2</v>
      </c>
    </row>
    <row r="195" spans="1:7" ht="13">
      <c r="A195" s="7" t="s">
        <v>1707</v>
      </c>
      <c r="B195" s="8">
        <v>41795</v>
      </c>
      <c r="C195" s="9" t="s">
        <v>3395</v>
      </c>
      <c r="D195" s="67">
        <f>MAX((B195-B196)/365, 1)</f>
        <v>9.706849315068494</v>
      </c>
      <c r="E195" s="70"/>
      <c r="F195">
        <f>VLOOKUP(A195,'TJ List'!A:H,5,FALSE)</f>
        <v>41795</v>
      </c>
      <c r="G195">
        <f t="shared" ref="G195:G230" si="6">IF(A195&lt;&gt;A194,1,G194+1)</f>
        <v>1</v>
      </c>
    </row>
    <row r="196" spans="1:7" ht="13">
      <c r="A196" s="7" t="s">
        <v>1707</v>
      </c>
      <c r="B196" s="8">
        <v>38252</v>
      </c>
      <c r="C196" s="26"/>
      <c r="D196" s="67"/>
      <c r="E196" s="69" t="s">
        <v>1637</v>
      </c>
      <c r="F196">
        <f>VLOOKUP(A196,'TJ List'!A:H,5,FALSE)</f>
        <v>41795</v>
      </c>
      <c r="G196">
        <f t="shared" si="6"/>
        <v>2</v>
      </c>
    </row>
    <row r="197" spans="1:7" ht="13">
      <c r="A197" s="7" t="s">
        <v>1954</v>
      </c>
      <c r="B197" s="8">
        <v>41437</v>
      </c>
      <c r="C197" s="9" t="s">
        <v>3395</v>
      </c>
      <c r="D197" s="67">
        <f>MAX((B197-B198)/365, 1)</f>
        <v>8.4493150684931511</v>
      </c>
      <c r="E197" s="70"/>
      <c r="F197">
        <f>VLOOKUP(A197,'TJ List'!A:H,5,FALSE)</f>
        <v>41437</v>
      </c>
      <c r="G197">
        <f t="shared" si="6"/>
        <v>1</v>
      </c>
    </row>
    <row r="198" spans="1:7" ht="13">
      <c r="A198" s="7" t="s">
        <v>1954</v>
      </c>
      <c r="B198" s="8">
        <v>38353</v>
      </c>
      <c r="C198" s="26"/>
      <c r="D198" s="67"/>
      <c r="E198" s="69" t="s">
        <v>1637</v>
      </c>
      <c r="F198">
        <f>VLOOKUP(A198,'TJ List'!A:H,5,FALSE)</f>
        <v>41437</v>
      </c>
      <c r="G198">
        <f t="shared" si="6"/>
        <v>2</v>
      </c>
    </row>
    <row r="199" spans="1:7" ht="13">
      <c r="A199" s="7" t="s">
        <v>2517</v>
      </c>
      <c r="B199" s="8">
        <v>39994</v>
      </c>
      <c r="C199" s="9" t="s">
        <v>3395</v>
      </c>
      <c r="D199" s="67">
        <f>MAX((B199-B200)/365, 1)</f>
        <v>4.8109589041095893</v>
      </c>
      <c r="E199" s="70"/>
      <c r="F199">
        <f>VLOOKUP(A199,'TJ List'!A:H,5,FALSE)</f>
        <v>39994</v>
      </c>
      <c r="G199">
        <f t="shared" si="6"/>
        <v>1</v>
      </c>
    </row>
    <row r="200" spans="1:7" ht="13">
      <c r="A200" s="7" t="s">
        <v>2517</v>
      </c>
      <c r="B200" s="8">
        <v>38238</v>
      </c>
      <c r="C200" s="26"/>
      <c r="D200" s="67"/>
      <c r="E200" s="70" t="str">
        <f t="array" ref="E200">INDEX('TJ List'!R:R,MATCH(A200&amp;B200,'TJ List'!A:A&amp;'TJ List'!E:E,0))</f>
        <v>Dr. James Andrews</v>
      </c>
      <c r="F200">
        <f>VLOOKUP(A200,'TJ List'!A:H,5,FALSE)</f>
        <v>39994</v>
      </c>
      <c r="G200">
        <f t="shared" si="6"/>
        <v>2</v>
      </c>
    </row>
    <row r="201" spans="1:7" ht="13">
      <c r="A201" s="7" t="s">
        <v>2383</v>
      </c>
      <c r="B201" s="8">
        <v>40422</v>
      </c>
      <c r="C201" s="9" t="s">
        <v>3395</v>
      </c>
      <c r="D201" s="67">
        <f>MAX((B201-B202)/365, 1)</f>
        <v>7.6712328767123283</v>
      </c>
      <c r="E201" s="70"/>
      <c r="F201">
        <f>VLOOKUP(A201,'TJ List'!A:H,5,FALSE)</f>
        <v>40422</v>
      </c>
      <c r="G201">
        <f t="shared" si="6"/>
        <v>1</v>
      </c>
    </row>
    <row r="202" spans="1:7" ht="13">
      <c r="A202" s="7" t="s">
        <v>2383</v>
      </c>
      <c r="B202" s="8">
        <v>37622</v>
      </c>
      <c r="C202" s="26"/>
      <c r="D202" s="67"/>
      <c r="E202" s="69" t="s">
        <v>1637</v>
      </c>
      <c r="F202">
        <f>VLOOKUP(A202,'TJ List'!A:H,5,FALSE)</f>
        <v>40422</v>
      </c>
      <c r="G202">
        <f t="shared" si="6"/>
        <v>2</v>
      </c>
    </row>
    <row r="203" spans="1:7" ht="13">
      <c r="A203" s="7" t="s">
        <v>3208</v>
      </c>
      <c r="B203" s="8">
        <v>35229</v>
      </c>
      <c r="C203" s="9" t="s">
        <v>3395</v>
      </c>
      <c r="D203" s="67">
        <f>MAX((B203-B204)/365, 1)</f>
        <v>6.904109589041096</v>
      </c>
      <c r="E203" s="70"/>
      <c r="F203">
        <f>VLOOKUP(A203,'TJ List'!A:H,5,FALSE)</f>
        <v>35229</v>
      </c>
      <c r="G203">
        <f t="shared" si="6"/>
        <v>1</v>
      </c>
    </row>
    <row r="204" spans="1:7" ht="13">
      <c r="A204" s="7" t="s">
        <v>3208</v>
      </c>
      <c r="B204" s="8">
        <v>32709</v>
      </c>
      <c r="C204" s="26"/>
      <c r="D204" s="67"/>
      <c r="E204" s="70" t="str">
        <f t="array" ref="E204">INDEX('TJ List'!R:R,MATCH(A204&amp;B204,'TJ List'!A:A&amp;'TJ List'!E:E,0))</f>
        <v>Dr. Frank Jobe</v>
      </c>
      <c r="F204">
        <f>VLOOKUP(A204,'TJ List'!A:H,5,FALSE)</f>
        <v>35229</v>
      </c>
      <c r="G204">
        <f t="shared" si="6"/>
        <v>2</v>
      </c>
    </row>
    <row r="205" spans="1:7" ht="13">
      <c r="A205" s="7" t="s">
        <v>1085</v>
      </c>
      <c r="B205" s="8">
        <v>42516</v>
      </c>
      <c r="C205" s="9" t="s">
        <v>3396</v>
      </c>
      <c r="D205" s="67">
        <f>MAX((B205-B206)/365, 1)</f>
        <v>4.720547945205479</v>
      </c>
      <c r="E205" s="70"/>
      <c r="F205">
        <f>VLOOKUP(A205,'TJ List'!A:H,5,FALSE)</f>
        <v>42516</v>
      </c>
      <c r="G205">
        <f t="shared" si="6"/>
        <v>1</v>
      </c>
    </row>
    <row r="206" spans="1:7" ht="13">
      <c r="A206" s="7" t="s">
        <v>1085</v>
      </c>
      <c r="B206" s="8">
        <v>40793</v>
      </c>
      <c r="C206" s="9"/>
      <c r="D206" s="67"/>
      <c r="E206" s="69" t="s">
        <v>1637</v>
      </c>
      <c r="F206">
        <f>VLOOKUP(A206,'TJ List'!A:H,5,FALSE)</f>
        <v>42516</v>
      </c>
      <c r="G206">
        <f t="shared" si="6"/>
        <v>2</v>
      </c>
    </row>
    <row r="207" spans="1:7" ht="13">
      <c r="A207" s="7" t="s">
        <v>1134</v>
      </c>
      <c r="B207" s="8">
        <v>42475</v>
      </c>
      <c r="C207" s="9" t="s">
        <v>3395</v>
      </c>
      <c r="D207" s="67">
        <f>MAX((B207-B208)/365, 1)</f>
        <v>1.0986301369863014</v>
      </c>
      <c r="E207" s="70"/>
      <c r="F207">
        <f>VLOOKUP(A207,'TJ List'!A:H,5,FALSE)</f>
        <v>42475</v>
      </c>
      <c r="G207">
        <f t="shared" si="6"/>
        <v>1</v>
      </c>
    </row>
    <row r="208" spans="1:7" ht="13">
      <c r="A208" s="7" t="s">
        <v>1134</v>
      </c>
      <c r="B208" s="8">
        <v>42074</v>
      </c>
      <c r="C208" s="9"/>
      <c r="D208" s="67"/>
      <c r="E208" s="70" t="str">
        <f t="array" ref="E208">INDEX('TJ List'!R:R,MATCH(A208&amp;B208,'TJ List'!A:A&amp;'TJ List'!E:E,0))</f>
        <v>Dr. James Andrews</v>
      </c>
      <c r="F208">
        <f>VLOOKUP(A208,'TJ List'!A:H,5,FALSE)</f>
        <v>42475</v>
      </c>
      <c r="G208">
        <f t="shared" si="6"/>
        <v>2</v>
      </c>
    </row>
    <row r="209" spans="1:7" ht="13">
      <c r="A209" s="7" t="s">
        <v>2862</v>
      </c>
      <c r="B209" s="8">
        <v>38565</v>
      </c>
      <c r="C209" s="9" t="s">
        <v>3397</v>
      </c>
      <c r="D209" s="67">
        <f>MAX((B209-B210)/365, 1)</f>
        <v>1.8958904109589041</v>
      </c>
      <c r="E209" s="70"/>
      <c r="F209">
        <f>VLOOKUP(A209,'TJ List'!A:H,5,FALSE)</f>
        <v>38565</v>
      </c>
      <c r="G209">
        <f t="shared" si="6"/>
        <v>1</v>
      </c>
    </row>
    <row r="210" spans="1:7" ht="13">
      <c r="A210" s="7" t="s">
        <v>2862</v>
      </c>
      <c r="B210" s="8">
        <v>37873</v>
      </c>
      <c r="C210" s="26"/>
      <c r="D210" s="67"/>
      <c r="E210" s="70" t="str">
        <f t="array" ref="E210">INDEX('TJ List'!R:R,MATCH(A210&amp;B210,'TJ List'!A:A&amp;'TJ List'!E:E,0))</f>
        <v>Dr. James Andrews</v>
      </c>
      <c r="F210">
        <f>VLOOKUP(A210,'TJ List'!A:H,5,FALSE)</f>
        <v>38565</v>
      </c>
      <c r="G210">
        <f t="shared" si="6"/>
        <v>2</v>
      </c>
    </row>
    <row r="211" spans="1:7" ht="13">
      <c r="A211" s="7" t="s">
        <v>2109</v>
      </c>
      <c r="B211" s="8">
        <v>41108</v>
      </c>
      <c r="C211" s="9" t="s">
        <v>3397</v>
      </c>
      <c r="D211" s="67">
        <f>MAX((B211-B212)/365, 1)</f>
        <v>12.972602739726028</v>
      </c>
      <c r="E211" s="70"/>
      <c r="F211">
        <f>VLOOKUP(A211,'TJ List'!A:H,5,FALSE)</f>
        <v>41108</v>
      </c>
      <c r="G211">
        <f t="shared" si="6"/>
        <v>1</v>
      </c>
    </row>
    <row r="212" spans="1:7" ht="13">
      <c r="A212" s="7" t="s">
        <v>2109</v>
      </c>
      <c r="B212" s="8">
        <v>36373</v>
      </c>
      <c r="C212" s="26"/>
      <c r="D212" s="67"/>
      <c r="E212" s="69" t="s">
        <v>1637</v>
      </c>
      <c r="F212">
        <f>VLOOKUP(A212,'TJ List'!A:H,5,FALSE)</f>
        <v>41108</v>
      </c>
      <c r="G212">
        <f t="shared" si="6"/>
        <v>2</v>
      </c>
    </row>
    <row r="213" spans="1:7" ht="13">
      <c r="A213" s="7" t="s">
        <v>241</v>
      </c>
      <c r="B213" s="8">
        <v>43617</v>
      </c>
      <c r="C213" s="9" t="s">
        <v>3396</v>
      </c>
      <c r="D213" s="67">
        <f>MAX((B213-B214)/365, 1)</f>
        <v>5.4164383561643836</v>
      </c>
      <c r="E213" s="70"/>
      <c r="F213">
        <f>VLOOKUP(A213,'TJ List'!A:H,5,FALSE)</f>
        <v>43617</v>
      </c>
      <c r="G213">
        <f t="shared" si="6"/>
        <v>1</v>
      </c>
    </row>
    <row r="214" spans="1:7" ht="13">
      <c r="A214" s="7" t="s">
        <v>241</v>
      </c>
      <c r="B214" s="8">
        <v>41640</v>
      </c>
      <c r="C214" s="9"/>
      <c r="D214" s="67"/>
      <c r="E214" s="69" t="s">
        <v>1637</v>
      </c>
      <c r="F214">
        <f>VLOOKUP(A214,'TJ List'!A:H,5,FALSE)</f>
        <v>43617</v>
      </c>
      <c r="G214">
        <f t="shared" si="6"/>
        <v>2</v>
      </c>
    </row>
    <row r="215" spans="1:7" ht="13">
      <c r="A215" s="7" t="s">
        <v>1249</v>
      </c>
      <c r="B215" s="8">
        <v>42370</v>
      </c>
      <c r="C215" s="9" t="s">
        <v>3396</v>
      </c>
      <c r="D215" s="67">
        <f>MAX((B215-B216)/365, 1)</f>
        <v>1</v>
      </c>
      <c r="E215" s="70"/>
      <c r="F215">
        <f>VLOOKUP(A215,'TJ List'!A:H,5,FALSE)</f>
        <v>42370</v>
      </c>
      <c r="G215">
        <f t="shared" si="6"/>
        <v>1</v>
      </c>
    </row>
    <row r="216" spans="1:7" ht="13">
      <c r="A216" s="7" t="s">
        <v>1249</v>
      </c>
      <c r="B216" s="8">
        <v>42094</v>
      </c>
      <c r="C216" s="9"/>
      <c r="D216" s="67"/>
      <c r="E216" s="70" t="str">
        <f t="array" ref="E216">INDEX('TJ List'!R:R,MATCH(A216&amp;B216,'TJ List'!A:A&amp;'TJ List'!E:E,0))</f>
        <v>Dr. James Andrews</v>
      </c>
      <c r="F216">
        <f>VLOOKUP(A216,'TJ List'!A:H,5,FALSE)</f>
        <v>42370</v>
      </c>
      <c r="G216">
        <f t="shared" si="6"/>
        <v>2</v>
      </c>
    </row>
    <row r="217" spans="1:7" ht="13">
      <c r="A217" s="7" t="s">
        <v>1671</v>
      </c>
      <c r="B217" s="8">
        <v>41843</v>
      </c>
      <c r="C217" s="9" t="s">
        <v>3395</v>
      </c>
      <c r="D217" s="67">
        <f>MAX((B217-B218)/365, 1)</f>
        <v>8.5616438356164384</v>
      </c>
      <c r="E217" s="70"/>
      <c r="F217">
        <f>VLOOKUP(A217,'TJ List'!A:H,5,FALSE)</f>
        <v>41843</v>
      </c>
      <c r="G217">
        <f t="shared" si="6"/>
        <v>1</v>
      </c>
    </row>
    <row r="218" spans="1:7" ht="13">
      <c r="A218" s="7" t="s">
        <v>1671</v>
      </c>
      <c r="B218" s="8">
        <v>38718</v>
      </c>
      <c r="C218" s="26"/>
      <c r="D218" s="67"/>
      <c r="E218" s="69" t="s">
        <v>1637</v>
      </c>
      <c r="F218">
        <f>VLOOKUP(A218,'TJ List'!A:H,5,FALSE)</f>
        <v>41843</v>
      </c>
      <c r="G218">
        <f t="shared" si="6"/>
        <v>2</v>
      </c>
    </row>
    <row r="219" spans="1:7" ht="13">
      <c r="A219" s="7" t="s">
        <v>2504</v>
      </c>
      <c r="B219" s="8">
        <v>40008</v>
      </c>
      <c r="C219" s="9" t="s">
        <v>3397</v>
      </c>
      <c r="D219" s="67">
        <f>MAX((B219-B220)/365, 1)</f>
        <v>7.0739726027397261</v>
      </c>
      <c r="E219" s="70"/>
      <c r="F219">
        <f>VLOOKUP(A219,'TJ List'!A:H,5,FALSE)</f>
        <v>40008</v>
      </c>
      <c r="G219">
        <f t="shared" si="6"/>
        <v>1</v>
      </c>
    </row>
    <row r="220" spans="1:7" ht="13">
      <c r="A220" s="7" t="s">
        <v>2504</v>
      </c>
      <c r="B220" s="8">
        <v>37426</v>
      </c>
      <c r="C220" s="26"/>
      <c r="D220" s="67"/>
      <c r="E220" s="69" t="s">
        <v>1637</v>
      </c>
      <c r="F220">
        <f>VLOOKUP(A220,'TJ List'!A:H,5,FALSE)</f>
        <v>40008</v>
      </c>
      <c r="G220">
        <f t="shared" si="6"/>
        <v>2</v>
      </c>
    </row>
    <row r="221" spans="1:7" ht="13">
      <c r="A221" s="7" t="s">
        <v>2632</v>
      </c>
      <c r="B221" s="8">
        <v>39624</v>
      </c>
      <c r="C221" s="9" t="s">
        <v>3397</v>
      </c>
      <c r="D221" s="67">
        <f>MAX((B221-B222)/365, 1)</f>
        <v>1.0356164383561643</v>
      </c>
      <c r="E221" s="70"/>
      <c r="F221">
        <f>VLOOKUP(A221,'TJ List'!A:H,5,FALSE)</f>
        <v>39624</v>
      </c>
      <c r="G221">
        <f t="shared" si="6"/>
        <v>1</v>
      </c>
    </row>
    <row r="222" spans="1:7" ht="13">
      <c r="A222" s="7" t="s">
        <v>2632</v>
      </c>
      <c r="B222" s="8">
        <v>39246</v>
      </c>
      <c r="C222" s="26"/>
      <c r="D222" s="67"/>
      <c r="E222" s="70" t="str">
        <f t="array" ref="E222">INDEX('TJ List'!R:R,MATCH(A222&amp;B222,'TJ List'!A:A&amp;'TJ List'!E:E,0))</f>
        <v>Dr. David Altchek</v>
      </c>
      <c r="F222">
        <f>VLOOKUP(A222,'TJ List'!A:H,5,FALSE)</f>
        <v>39624</v>
      </c>
      <c r="G222">
        <f t="shared" si="6"/>
        <v>2</v>
      </c>
    </row>
    <row r="223" spans="1:7" ht="13">
      <c r="A223" s="7" t="s">
        <v>2818</v>
      </c>
      <c r="B223" s="8">
        <v>38852</v>
      </c>
      <c r="C223" s="9" t="s">
        <v>3395</v>
      </c>
      <c r="D223" s="67">
        <f>MAX((B223-B224)/365, 1)</f>
        <v>10.375342465753425</v>
      </c>
      <c r="E223" s="70"/>
      <c r="F223">
        <f>VLOOKUP(A223,'TJ List'!A:H,5,FALSE)</f>
        <v>38852</v>
      </c>
      <c r="G223">
        <f t="shared" si="6"/>
        <v>1</v>
      </c>
    </row>
    <row r="224" spans="1:7" ht="13">
      <c r="A224" s="7" t="s">
        <v>2818</v>
      </c>
      <c r="B224" s="8">
        <v>35065</v>
      </c>
      <c r="C224" s="26"/>
      <c r="D224" s="67"/>
      <c r="E224" s="69" t="s">
        <v>1637</v>
      </c>
      <c r="F224">
        <f>VLOOKUP(A224,'TJ List'!A:H,5,FALSE)</f>
        <v>38852</v>
      </c>
      <c r="G224">
        <f t="shared" si="6"/>
        <v>2</v>
      </c>
    </row>
    <row r="225" spans="1:7" ht="13">
      <c r="A225" s="7" t="s">
        <v>1155</v>
      </c>
      <c r="B225" s="8">
        <v>42430</v>
      </c>
      <c r="C225" s="9" t="s">
        <v>3395</v>
      </c>
      <c r="D225" s="67">
        <f>MAX((B225-B226)/365, 1)</f>
        <v>1</v>
      </c>
      <c r="E225" s="70"/>
      <c r="F225">
        <f>VLOOKUP(A225,'TJ List'!A:H,5,FALSE)</f>
        <v>42461</v>
      </c>
      <c r="G225">
        <f t="shared" si="6"/>
        <v>1</v>
      </c>
    </row>
    <row r="226" spans="1:7" ht="13">
      <c r="A226" s="7" t="s">
        <v>1155</v>
      </c>
      <c r="B226" s="8">
        <v>42088</v>
      </c>
      <c r="C226" s="9"/>
      <c r="D226" s="67"/>
      <c r="E226" s="69" t="s">
        <v>1637</v>
      </c>
      <c r="F226">
        <f>VLOOKUP(A226,'TJ List'!A:H,5,FALSE)</f>
        <v>42461</v>
      </c>
      <c r="G226">
        <f t="shared" si="6"/>
        <v>2</v>
      </c>
    </row>
    <row r="227" spans="1:7" ht="13">
      <c r="A227" s="7" t="s">
        <v>2513</v>
      </c>
      <c r="B227" s="8">
        <v>39995</v>
      </c>
      <c r="C227" s="9" t="s">
        <v>3395</v>
      </c>
      <c r="D227" s="67">
        <f>MAX((B227-B228)/365, 1)</f>
        <v>8.5013698630136982</v>
      </c>
      <c r="E227" s="70"/>
      <c r="F227">
        <f>VLOOKUP(A227,'TJ List'!A:H,5,FALSE)</f>
        <v>39995</v>
      </c>
      <c r="G227">
        <f t="shared" si="6"/>
        <v>1</v>
      </c>
    </row>
    <row r="228" spans="1:7" ht="13">
      <c r="A228" s="7" t="s">
        <v>2513</v>
      </c>
      <c r="B228" s="8">
        <v>36892</v>
      </c>
      <c r="C228" s="26"/>
      <c r="D228" s="67"/>
      <c r="E228" s="70" t="str">
        <f t="array" ref="E228">INDEX('TJ List'!R:R,MATCH(A228&amp;B228,'TJ List'!A:A&amp;'TJ List'!E:E,0))</f>
        <v>Dr. Lewis Yocum</v>
      </c>
      <c r="F228">
        <f>VLOOKUP(A228,'TJ List'!A:H,5,FALSE)</f>
        <v>39995</v>
      </c>
      <c r="G228">
        <f t="shared" si="6"/>
        <v>2</v>
      </c>
    </row>
    <row r="229" spans="1:7" ht="13">
      <c r="A229" s="7" t="s">
        <v>749</v>
      </c>
      <c r="B229" s="15">
        <v>42892</v>
      </c>
      <c r="C229" s="9" t="s">
        <v>3396</v>
      </c>
      <c r="D229" s="67">
        <f>MAX((B229-B230)/365, 1)</f>
        <v>2.0273972602739727</v>
      </c>
      <c r="E229" s="70"/>
      <c r="F229">
        <f>VLOOKUP(A229,'TJ List'!A:H,5,FALSE)</f>
        <v>42892</v>
      </c>
      <c r="G229">
        <f t="shared" si="6"/>
        <v>1</v>
      </c>
    </row>
    <row r="230" spans="1:7" ht="13">
      <c r="A230" s="7" t="s">
        <v>749</v>
      </c>
      <c r="B230" s="15">
        <v>42152</v>
      </c>
      <c r="C230" s="26"/>
      <c r="D230" s="67"/>
      <c r="E230" s="71" t="s">
        <v>1637</v>
      </c>
      <c r="F230">
        <f>VLOOKUP(A230,'TJ List'!A:H,5,FALSE)</f>
        <v>42892</v>
      </c>
      <c r="G230">
        <f t="shared" si="6"/>
        <v>2</v>
      </c>
    </row>
    <row r="231" spans="1:7" ht="13">
      <c r="C231" s="26"/>
      <c r="D231" s="67"/>
      <c r="E231" s="70"/>
    </row>
    <row r="232" spans="1:7" ht="13">
      <c r="C232" s="26"/>
      <c r="D232" s="67"/>
      <c r="E232" s="70"/>
    </row>
    <row r="233" spans="1:7" ht="13">
      <c r="C233" s="26"/>
      <c r="D233" s="67"/>
      <c r="E233" s="70"/>
    </row>
    <row r="234" spans="1:7" ht="13">
      <c r="C234" s="26"/>
      <c r="D234" s="67"/>
      <c r="E234" s="70"/>
    </row>
    <row r="235" spans="1:7" ht="13">
      <c r="C235" s="26"/>
      <c r="D235" s="67"/>
      <c r="E235" s="70"/>
    </row>
    <row r="236" spans="1:7" ht="13">
      <c r="C236" s="26"/>
      <c r="D236" s="67"/>
      <c r="E236" s="70"/>
    </row>
    <row r="237" spans="1:7" ht="13">
      <c r="C237" s="26"/>
      <c r="D237" s="67"/>
      <c r="E237" s="70"/>
    </row>
    <row r="238" spans="1:7" ht="13">
      <c r="C238" s="26"/>
      <c r="D238" s="67"/>
      <c r="E238" s="70"/>
    </row>
    <row r="239" spans="1:7" ht="13">
      <c r="C239" s="26"/>
      <c r="D239" s="67"/>
      <c r="E239" s="70"/>
    </row>
    <row r="240" spans="1:7" ht="13">
      <c r="C240" s="26"/>
      <c r="D240" s="67"/>
      <c r="E240" s="70"/>
    </row>
    <row r="241" spans="3:5" ht="13">
      <c r="C241" s="26"/>
      <c r="D241" s="67"/>
      <c r="E241" s="70"/>
    </row>
    <row r="242" spans="3:5" ht="13">
      <c r="C242" s="26"/>
      <c r="D242" s="67"/>
      <c r="E242" s="70"/>
    </row>
    <row r="243" spans="3:5" ht="13">
      <c r="C243" s="26"/>
      <c r="D243" s="67"/>
      <c r="E243" s="70"/>
    </row>
    <row r="244" spans="3:5" ht="13">
      <c r="C244" s="26"/>
      <c r="D244" s="67"/>
      <c r="E244" s="70"/>
    </row>
    <row r="245" spans="3:5" ht="13">
      <c r="C245" s="26"/>
      <c r="D245" s="67"/>
      <c r="E245" s="70"/>
    </row>
    <row r="246" spans="3:5" ht="13">
      <c r="C246" s="26"/>
      <c r="D246" s="67"/>
      <c r="E246" s="70"/>
    </row>
    <row r="247" spans="3:5" ht="13">
      <c r="C247" s="26"/>
      <c r="D247" s="67"/>
      <c r="E247" s="70"/>
    </row>
    <row r="248" spans="3:5" ht="13">
      <c r="C248" s="26"/>
      <c r="D248" s="67"/>
      <c r="E248" s="70"/>
    </row>
    <row r="249" spans="3:5" ht="13">
      <c r="C249" s="26"/>
      <c r="D249" s="67"/>
      <c r="E249" s="70"/>
    </row>
    <row r="250" spans="3:5" ht="13">
      <c r="C250" s="26"/>
      <c r="D250" s="67"/>
      <c r="E250" s="70"/>
    </row>
    <row r="251" spans="3:5" ht="13">
      <c r="C251" s="26"/>
      <c r="D251" s="67"/>
      <c r="E251" s="70"/>
    </row>
    <row r="252" spans="3:5" ht="13">
      <c r="C252" s="26"/>
      <c r="D252" s="67"/>
      <c r="E252" s="70"/>
    </row>
    <row r="253" spans="3:5" ht="13">
      <c r="C253" s="26"/>
      <c r="D253" s="67"/>
      <c r="E253" s="70"/>
    </row>
    <row r="254" spans="3:5" ht="13">
      <c r="C254" s="26"/>
      <c r="D254" s="67"/>
      <c r="E254" s="70"/>
    </row>
    <row r="255" spans="3:5" ht="13">
      <c r="C255" s="26"/>
      <c r="D255" s="67"/>
      <c r="E255" s="70"/>
    </row>
    <row r="256" spans="3:5" ht="13">
      <c r="C256" s="26"/>
      <c r="D256" s="67"/>
      <c r="E256" s="70"/>
    </row>
    <row r="257" spans="3:5" ht="13">
      <c r="C257" s="26"/>
      <c r="D257" s="67"/>
      <c r="E257" s="70"/>
    </row>
    <row r="258" spans="3:5" ht="13">
      <c r="C258" s="26"/>
      <c r="D258" s="67"/>
      <c r="E258" s="70"/>
    </row>
    <row r="259" spans="3:5" ht="13">
      <c r="C259" s="26"/>
      <c r="D259" s="67"/>
      <c r="E259" s="70"/>
    </row>
    <row r="260" spans="3:5" ht="13">
      <c r="C260" s="26"/>
      <c r="D260" s="67"/>
      <c r="E260" s="70"/>
    </row>
    <row r="261" spans="3:5" ht="13">
      <c r="C261" s="26"/>
      <c r="D261" s="67"/>
      <c r="E261" s="70"/>
    </row>
    <row r="262" spans="3:5" ht="13">
      <c r="C262" s="26"/>
      <c r="D262" s="67"/>
      <c r="E262" s="70"/>
    </row>
    <row r="263" spans="3:5" ht="13">
      <c r="C263" s="26"/>
      <c r="D263" s="67"/>
      <c r="E263" s="70"/>
    </row>
    <row r="264" spans="3:5" ht="13">
      <c r="C264" s="26"/>
      <c r="D264" s="67"/>
      <c r="E264" s="70"/>
    </row>
    <row r="265" spans="3:5" ht="13">
      <c r="C265" s="26"/>
      <c r="D265" s="67"/>
      <c r="E265" s="70"/>
    </row>
    <row r="266" spans="3:5" ht="13">
      <c r="C266" s="26"/>
      <c r="D266" s="67"/>
      <c r="E266" s="70"/>
    </row>
    <row r="267" spans="3:5" ht="13">
      <c r="C267" s="26"/>
      <c r="D267" s="67"/>
      <c r="E267" s="70"/>
    </row>
    <row r="268" spans="3:5" ht="13">
      <c r="C268" s="26"/>
      <c r="D268" s="67"/>
      <c r="E268" s="70"/>
    </row>
    <row r="269" spans="3:5" ht="13">
      <c r="C269" s="26"/>
      <c r="D269" s="67"/>
      <c r="E269" s="70"/>
    </row>
    <row r="270" spans="3:5" ht="13">
      <c r="C270" s="26"/>
      <c r="D270" s="67"/>
      <c r="E270" s="70"/>
    </row>
    <row r="271" spans="3:5" ht="13">
      <c r="C271" s="26"/>
      <c r="D271" s="67"/>
      <c r="E271" s="70"/>
    </row>
    <row r="272" spans="3:5" ht="13">
      <c r="C272" s="26"/>
      <c r="D272" s="67"/>
      <c r="E272" s="70"/>
    </row>
    <row r="273" spans="3:5" ht="13">
      <c r="C273" s="26"/>
      <c r="D273" s="67"/>
      <c r="E273" s="70"/>
    </row>
    <row r="274" spans="3:5" ht="13">
      <c r="C274" s="26"/>
      <c r="D274" s="67"/>
      <c r="E274" s="70"/>
    </row>
    <row r="275" spans="3:5" ht="13">
      <c r="C275" s="26"/>
      <c r="D275" s="67"/>
      <c r="E275" s="70"/>
    </row>
    <row r="276" spans="3:5" ht="13">
      <c r="C276" s="26"/>
      <c r="D276" s="67"/>
      <c r="E276" s="70"/>
    </row>
    <row r="277" spans="3:5" ht="13">
      <c r="C277" s="26"/>
      <c r="D277" s="67"/>
      <c r="E277" s="70"/>
    </row>
    <row r="278" spans="3:5" ht="13">
      <c r="C278" s="26"/>
      <c r="D278" s="67"/>
      <c r="E278" s="70"/>
    </row>
  </sheetData>
  <autoFilter ref="A1:F230" xr:uid="{B9106DC5-B63F-422E-AC01-75C259A9C3A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588"/>
  <sheetViews>
    <sheetView workbookViewId="0">
      <selection sqref="A1:E1"/>
    </sheetView>
  </sheetViews>
  <sheetFormatPr baseColWidth="10" defaultColWidth="14.5" defaultRowHeight="15.75" customHeight="1"/>
  <cols>
    <col min="1" max="1" width="14.1640625" customWidth="1"/>
    <col min="2" max="2" width="13.5" customWidth="1"/>
    <col min="3" max="3" width="192.5" customWidth="1"/>
    <col min="4" max="4" width="23.5" customWidth="1"/>
    <col min="5" max="5" width="23.33203125" customWidth="1"/>
    <col min="7" max="7" width="20.5" hidden="1" customWidth="1"/>
    <col min="8" max="8" width="13.5" hidden="1" customWidth="1"/>
    <col min="9" max="9" width="8.33203125" hidden="1" customWidth="1"/>
    <col min="10" max="10" width="10.5" hidden="1" customWidth="1"/>
    <col min="12" max="12" width="20.5" hidden="1" customWidth="1"/>
    <col min="13" max="13" width="13.33203125" hidden="1" customWidth="1"/>
    <col min="14" max="14" width="18.6640625" hidden="1" customWidth="1"/>
    <col min="15" max="15" width="9.33203125" hidden="1" customWidth="1"/>
    <col min="16" max="16" width="10.5" hidden="1" customWidth="1"/>
    <col min="17" max="17" width="7.83203125" hidden="1" customWidth="1"/>
    <col min="19" max="19" width="16.6640625" hidden="1" customWidth="1"/>
    <col min="20" max="20" width="13.5" hidden="1" customWidth="1"/>
    <col min="21" max="21" width="8.33203125" hidden="1" customWidth="1"/>
    <col min="23" max="23" width="19.33203125" hidden="1" customWidth="1"/>
    <col min="24" max="24" width="5.83203125" hidden="1" customWidth="1"/>
    <col min="25" max="25" width="8.33203125" hidden="1" customWidth="1"/>
    <col min="26" max="26" width="10.5" hidden="1" customWidth="1"/>
  </cols>
  <sheetData>
    <row r="1" spans="1:26" ht="15.75" customHeight="1">
      <c r="A1" s="164" t="s">
        <v>3401</v>
      </c>
      <c r="B1" s="165"/>
      <c r="C1" s="165"/>
      <c r="D1" s="165"/>
      <c r="E1" s="165"/>
      <c r="F1" s="73"/>
      <c r="G1" s="1" t="s">
        <v>3402</v>
      </c>
      <c r="H1" s="1" t="s">
        <v>2</v>
      </c>
      <c r="I1" s="1" t="s">
        <v>3403</v>
      </c>
      <c r="J1" s="1" t="s">
        <v>3404</v>
      </c>
      <c r="K1" s="1"/>
      <c r="L1" s="1" t="s">
        <v>3405</v>
      </c>
      <c r="M1" s="1" t="s">
        <v>2</v>
      </c>
      <c r="N1" s="74" t="s">
        <v>3406</v>
      </c>
      <c r="O1" s="74" t="s">
        <v>3403</v>
      </c>
      <c r="P1" s="1" t="s">
        <v>3404</v>
      </c>
      <c r="Q1" s="1" t="s">
        <v>3407</v>
      </c>
      <c r="R1" s="73"/>
      <c r="S1" s="1" t="s">
        <v>3408</v>
      </c>
      <c r="T1" s="1" t="s">
        <v>2</v>
      </c>
      <c r="U1" s="1" t="s">
        <v>3403</v>
      </c>
      <c r="V1" s="73"/>
      <c r="W1" s="1" t="s">
        <v>3402</v>
      </c>
      <c r="X1" s="1" t="s">
        <v>2</v>
      </c>
      <c r="Y1" s="1" t="s">
        <v>3403</v>
      </c>
      <c r="Z1" s="75" t="s">
        <v>3404</v>
      </c>
    </row>
    <row r="2" spans="1:26" ht="15.75" customHeight="1">
      <c r="A2" s="76" t="s">
        <v>2</v>
      </c>
      <c r="B2" s="72" t="s">
        <v>3409</v>
      </c>
      <c r="C2" s="76" t="s">
        <v>3410</v>
      </c>
      <c r="D2" s="72" t="s">
        <v>3411</v>
      </c>
      <c r="E2" s="76" t="s">
        <v>3412</v>
      </c>
      <c r="F2" s="73"/>
      <c r="G2" s="7" t="s">
        <v>3413</v>
      </c>
      <c r="H2" s="7" t="s">
        <v>3414</v>
      </c>
      <c r="J2" t="e">
        <f t="array" ref="J2">INDEX('TJ List'!E:E,MATCH(I2,'TJ List'!Q:Q,0),0)</f>
        <v>#N/A</v>
      </c>
      <c r="K2" s="1"/>
      <c r="L2" s="7" t="s">
        <v>3415</v>
      </c>
      <c r="M2" s="7" t="s">
        <v>3416</v>
      </c>
      <c r="N2" s="77" t="s">
        <v>3417</v>
      </c>
      <c r="O2" s="77"/>
      <c r="P2" s="78" t="e">
        <f t="array" ref="P2">INDEX('TJ List'!E:E,MATCH(O2,'TJ List'!Q:Q,0),0)</f>
        <v>#N/A</v>
      </c>
      <c r="Q2">
        <f t="array" ref="Q2">IFERROR(INDEX(I:I,MATCH(O2,I:I,0),0),0)</f>
        <v>0</v>
      </c>
      <c r="R2" s="73"/>
      <c r="S2" s="78" t="s">
        <v>3418</v>
      </c>
      <c r="T2" s="78" t="s">
        <v>3419</v>
      </c>
      <c r="W2" s="78" t="s">
        <v>2939</v>
      </c>
      <c r="X2" s="78" t="s">
        <v>3414</v>
      </c>
      <c r="Z2" s="79">
        <v>38106</v>
      </c>
    </row>
    <row r="3" spans="1:26" ht="15.75" customHeight="1">
      <c r="A3" s="7" t="s">
        <v>3420</v>
      </c>
      <c r="B3" s="26">
        <f t="shared" ref="B3:B32" si="0">COUNTIFS(H:H,A3,J:J,"&gt;0")</f>
        <v>0</v>
      </c>
      <c r="C3" t="str">
        <f t="shared" ref="C3:C32" ca="1" si="1">IF(B3&gt;0,JOIN(", ",TRANSPOSE(INDIRECT(ADDRESS(MATCH(A3,H:H,0),7)&amp;":"&amp;ADDRESS(MATCH(A3,H:H,0)+B3-1,7)))),"")</f>
        <v/>
      </c>
      <c r="D3" s="26">
        <f t="shared" ref="D3:D32" si="2">COUNTIFS(M:M,A3,P:P,"&gt;0",Q:Q,0)</f>
        <v>0</v>
      </c>
      <c r="E3" t="str">
        <f t="shared" ref="E3:E32" ca="1" si="3">IF(D3&gt;0,JOIN(", ",TRANSPOSE(INDIRECT(ADDRESS(MATCH(A3,M:M,0),12)&amp;":"&amp;ADDRESS(MATCH(A3,M:M,0)+D3-1,12)))),"")</f>
        <v/>
      </c>
      <c r="G3" s="7" t="s">
        <v>3421</v>
      </c>
      <c r="H3" s="7" t="s">
        <v>3414</v>
      </c>
      <c r="J3" t="e">
        <f t="array" ref="J3">INDEX('TJ List'!E:E,MATCH(I3,'TJ List'!Q:Q,0),0)</f>
        <v>#N/A</v>
      </c>
      <c r="K3" s="1"/>
      <c r="L3" s="7" t="s">
        <v>3422</v>
      </c>
      <c r="M3" s="7" t="s">
        <v>3416</v>
      </c>
      <c r="N3" s="77" t="s">
        <v>3417</v>
      </c>
      <c r="O3" s="77"/>
      <c r="P3" s="78" t="e">
        <f t="array" ref="P3">INDEX('TJ List'!E:E,MATCH(O3,'TJ List'!Q:Q,0),0)</f>
        <v>#N/A</v>
      </c>
      <c r="Q3">
        <f t="array" ref="Q3">IFERROR(INDEX(I:I,MATCH(O3,I:I,0),0),0)</f>
        <v>0</v>
      </c>
      <c r="S3" s="7" t="s">
        <v>3423</v>
      </c>
      <c r="T3" s="7" t="s">
        <v>3424</v>
      </c>
      <c r="W3" s="78" t="s">
        <v>2903</v>
      </c>
      <c r="X3" s="78" t="s">
        <v>3414</v>
      </c>
      <c r="Z3" s="79">
        <v>38353</v>
      </c>
    </row>
    <row r="4" spans="1:26" ht="15.75" customHeight="1">
      <c r="A4" s="7" t="s">
        <v>3416</v>
      </c>
      <c r="B4" s="26">
        <f t="shared" si="0"/>
        <v>0</v>
      </c>
      <c r="C4" t="str">
        <f t="shared" ca="1" si="1"/>
        <v/>
      </c>
      <c r="D4" s="26">
        <f t="shared" si="2"/>
        <v>0</v>
      </c>
      <c r="E4" t="str">
        <f t="shared" ca="1" si="3"/>
        <v/>
      </c>
      <c r="G4" s="7" t="s">
        <v>3425</v>
      </c>
      <c r="H4" s="7" t="s">
        <v>3414</v>
      </c>
      <c r="J4" t="e">
        <f t="array" ref="J4">INDEX('TJ List'!E:E,MATCH(I4,'TJ List'!Q:Q,0),0)</f>
        <v>#N/A</v>
      </c>
      <c r="K4" s="1"/>
      <c r="L4" s="7" t="s">
        <v>3344</v>
      </c>
      <c r="M4" s="7" t="s">
        <v>3416</v>
      </c>
      <c r="N4" s="77" t="s">
        <v>3417</v>
      </c>
      <c r="O4" s="77"/>
      <c r="P4" s="78" t="e">
        <f t="array" ref="P4">INDEX('TJ List'!E:E,MATCH(O4,'TJ List'!Q:Q,0),0)</f>
        <v>#N/A</v>
      </c>
      <c r="Q4">
        <f t="array" ref="Q4">IFERROR(INDEX(I:I,MATCH(O4,I:I,0),0),0)</f>
        <v>0</v>
      </c>
      <c r="S4" s="7" t="s">
        <v>3426</v>
      </c>
      <c r="T4" s="7" t="s">
        <v>3427</v>
      </c>
      <c r="W4" s="78" t="s">
        <v>2788</v>
      </c>
      <c r="X4" s="78" t="s">
        <v>3414</v>
      </c>
      <c r="Z4" s="79">
        <v>39021</v>
      </c>
    </row>
    <row r="5" spans="1:26" ht="15.75" customHeight="1">
      <c r="A5" s="7" t="s">
        <v>3428</v>
      </c>
      <c r="B5" s="26">
        <f t="shared" si="0"/>
        <v>0</v>
      </c>
      <c r="C5" t="str">
        <f t="shared" ca="1" si="1"/>
        <v/>
      </c>
      <c r="D5" s="26">
        <f t="shared" si="2"/>
        <v>0</v>
      </c>
      <c r="E5" t="str">
        <f t="shared" ca="1" si="3"/>
        <v/>
      </c>
      <c r="G5" s="7" t="s">
        <v>3429</v>
      </c>
      <c r="H5" s="7" t="s">
        <v>3414</v>
      </c>
      <c r="J5" t="e">
        <f t="array" ref="J5">INDEX('TJ List'!E:E,MATCH(I5,'TJ List'!Q:Q,0),0)</f>
        <v>#N/A</v>
      </c>
      <c r="K5" s="1"/>
      <c r="L5" s="7" t="s">
        <v>374</v>
      </c>
      <c r="M5" s="7" t="s">
        <v>3430</v>
      </c>
      <c r="N5" s="77" t="s">
        <v>396</v>
      </c>
      <c r="O5" s="77"/>
      <c r="P5" s="78" t="e">
        <f t="array" ref="P5">INDEX('TJ List'!E:E,MATCH(O5,'TJ List'!Q:Q,0),0)</f>
        <v>#N/A</v>
      </c>
      <c r="Q5">
        <f t="array" ref="Q5">IFERROR(INDEX(I:I,MATCH(O5,I:I,0),0),0)</f>
        <v>0</v>
      </c>
      <c r="S5" s="7" t="s">
        <v>3431</v>
      </c>
      <c r="T5" s="7" t="s">
        <v>3432</v>
      </c>
      <c r="W5" s="78" t="s">
        <v>2658</v>
      </c>
      <c r="X5" s="78" t="s">
        <v>3414</v>
      </c>
      <c r="Z5" s="79">
        <v>39539</v>
      </c>
    </row>
    <row r="6" spans="1:26" ht="15.75" customHeight="1">
      <c r="A6" s="7" t="s">
        <v>3433</v>
      </c>
      <c r="B6" s="26">
        <f t="shared" si="0"/>
        <v>0</v>
      </c>
      <c r="C6" t="str">
        <f t="shared" ca="1" si="1"/>
        <v/>
      </c>
      <c r="D6" s="26">
        <f t="shared" si="2"/>
        <v>0</v>
      </c>
      <c r="E6" t="str">
        <f t="shared" ca="1" si="3"/>
        <v/>
      </c>
      <c r="G6" s="7" t="s">
        <v>3434</v>
      </c>
      <c r="H6" s="7" t="s">
        <v>3414</v>
      </c>
      <c r="J6" t="e">
        <f t="array" ref="J6">INDEX('TJ List'!E:E,MATCH(I6,'TJ List'!Q:Q,0),0)</f>
        <v>#N/A</v>
      </c>
      <c r="K6" s="1"/>
      <c r="L6" s="7" t="s">
        <v>3435</v>
      </c>
      <c r="M6" s="7" t="s">
        <v>3430</v>
      </c>
      <c r="N6" s="77" t="s">
        <v>396</v>
      </c>
      <c r="O6" s="77"/>
      <c r="P6" s="78" t="e">
        <f t="array" ref="P6">INDEX('TJ List'!E:E,MATCH(O6,'TJ List'!Q:Q,0),0)</f>
        <v>#N/A</v>
      </c>
      <c r="Q6">
        <f t="array" ref="Q6">IFERROR(INDEX(I:I,MATCH(O6,I:I,0),0),0)</f>
        <v>0</v>
      </c>
      <c r="S6" s="7" t="s">
        <v>3436</v>
      </c>
      <c r="T6" s="7" t="s">
        <v>3437</v>
      </c>
      <c r="W6" s="78" t="s">
        <v>2647</v>
      </c>
      <c r="X6" s="78" t="s">
        <v>3414</v>
      </c>
      <c r="Z6" s="80">
        <v>39569</v>
      </c>
    </row>
    <row r="7" spans="1:26" ht="15.75" customHeight="1">
      <c r="A7" s="7" t="s">
        <v>3438</v>
      </c>
      <c r="B7" s="26">
        <f t="shared" si="0"/>
        <v>0</v>
      </c>
      <c r="C7" t="str">
        <f t="shared" ca="1" si="1"/>
        <v/>
      </c>
      <c r="D7" s="26">
        <f t="shared" si="2"/>
        <v>0</v>
      </c>
      <c r="E7" t="str">
        <f t="shared" ca="1" si="3"/>
        <v/>
      </c>
      <c r="G7" s="7" t="s">
        <v>3439</v>
      </c>
      <c r="H7" s="7" t="s">
        <v>3414</v>
      </c>
      <c r="J7" t="e">
        <f t="array" ref="J7">INDEX('TJ List'!E:E,MATCH(I7,'TJ List'!Q:Q,0),0)</f>
        <v>#N/A</v>
      </c>
      <c r="K7" s="1"/>
      <c r="L7" s="7" t="s">
        <v>3440</v>
      </c>
      <c r="M7" s="7" t="s">
        <v>3430</v>
      </c>
      <c r="N7" s="77" t="s">
        <v>396</v>
      </c>
      <c r="O7" s="77"/>
      <c r="P7" s="78" t="e">
        <f t="array" ref="P7">INDEX('TJ List'!E:E,MATCH(O7,'TJ List'!Q:Q,0),0)</f>
        <v>#N/A</v>
      </c>
      <c r="Q7">
        <f t="array" ref="Q7">IFERROR(INDEX(I:I,MATCH(O7,I:I,0),0),0)</f>
        <v>0</v>
      </c>
      <c r="S7" s="7" t="s">
        <v>3441</v>
      </c>
      <c r="T7" s="7" t="s">
        <v>3442</v>
      </c>
      <c r="W7" s="78" t="s">
        <v>2478</v>
      </c>
      <c r="X7" s="78" t="s">
        <v>3414</v>
      </c>
      <c r="Z7" s="80">
        <v>40179</v>
      </c>
    </row>
    <row r="8" spans="1:26" ht="15.75" customHeight="1">
      <c r="A8" s="7" t="s">
        <v>3443</v>
      </c>
      <c r="B8" s="26">
        <f t="shared" si="0"/>
        <v>0</v>
      </c>
      <c r="C8" t="str">
        <f t="shared" ca="1" si="1"/>
        <v/>
      </c>
      <c r="D8" s="26">
        <f t="shared" si="2"/>
        <v>0</v>
      </c>
      <c r="E8" t="str">
        <f t="shared" ca="1" si="3"/>
        <v/>
      </c>
      <c r="G8" s="7" t="s">
        <v>3444</v>
      </c>
      <c r="H8" s="7" t="s">
        <v>3414</v>
      </c>
      <c r="J8" t="e">
        <f t="array" ref="J8">INDEX('TJ List'!E:E,MATCH(I8,'TJ List'!Q:Q,0),0)</f>
        <v>#N/A</v>
      </c>
      <c r="K8" s="1"/>
      <c r="L8" s="7" t="s">
        <v>414</v>
      </c>
      <c r="M8" s="7" t="s">
        <v>3442</v>
      </c>
      <c r="N8" s="77" t="s">
        <v>3445</v>
      </c>
      <c r="O8" s="77"/>
      <c r="P8" s="78" t="e">
        <f t="array" ref="P8">INDEX('TJ List'!E:E,MATCH(O8,'TJ List'!Q:Q,0),0)</f>
        <v>#N/A</v>
      </c>
      <c r="Q8">
        <f t="array" ref="Q8">IFERROR(INDEX(I:I,MATCH(O8,I:I,0),0),0)</f>
        <v>0</v>
      </c>
      <c r="S8" s="7" t="s">
        <v>3446</v>
      </c>
      <c r="T8" s="7" t="s">
        <v>3432</v>
      </c>
      <c r="W8" s="78" t="s">
        <v>2376</v>
      </c>
      <c r="X8" s="78" t="s">
        <v>3414</v>
      </c>
      <c r="Z8" s="80">
        <v>40452</v>
      </c>
    </row>
    <row r="9" spans="1:26" ht="15.75" customHeight="1">
      <c r="A9" s="7" t="s">
        <v>3447</v>
      </c>
      <c r="B9" s="26">
        <f t="shared" si="0"/>
        <v>0</v>
      </c>
      <c r="C9" t="str">
        <f t="shared" ca="1" si="1"/>
        <v/>
      </c>
      <c r="D9" s="26">
        <f t="shared" si="2"/>
        <v>0</v>
      </c>
      <c r="E9" t="str">
        <f t="shared" ca="1" si="3"/>
        <v/>
      </c>
      <c r="G9" s="7" t="s">
        <v>3448</v>
      </c>
      <c r="H9" s="7" t="s">
        <v>3414</v>
      </c>
      <c r="J9" t="e">
        <f t="array" ref="J9">INDEX('TJ List'!E:E,MATCH(I9,'TJ List'!Q:Q,0),0)</f>
        <v>#N/A</v>
      </c>
      <c r="K9" s="1"/>
      <c r="L9" s="7" t="s">
        <v>3449</v>
      </c>
      <c r="M9" s="7" t="s">
        <v>3428</v>
      </c>
      <c r="N9" s="77" t="s">
        <v>3450</v>
      </c>
      <c r="O9" s="77"/>
      <c r="P9" s="78" t="e">
        <f t="array" ref="P9">INDEX('TJ List'!E:E,MATCH(O9,'TJ List'!Q:Q,0),0)</f>
        <v>#N/A</v>
      </c>
      <c r="Q9">
        <f t="array" ref="Q9">IFERROR(INDEX(I:I,MATCH(O9,I:I,0),0),0)</f>
        <v>0</v>
      </c>
      <c r="S9" s="7" t="s">
        <v>3451</v>
      </c>
      <c r="T9" s="7" t="s">
        <v>3452</v>
      </c>
      <c r="W9" s="78" t="s">
        <v>2369</v>
      </c>
      <c r="X9" s="78" t="s">
        <v>3414</v>
      </c>
      <c r="Z9" s="80">
        <v>40483</v>
      </c>
    </row>
    <row r="10" spans="1:26" ht="15.75" customHeight="1">
      <c r="A10" s="7" t="s">
        <v>3442</v>
      </c>
      <c r="B10" s="26">
        <f t="shared" si="0"/>
        <v>0</v>
      </c>
      <c r="C10" t="str">
        <f t="shared" ca="1" si="1"/>
        <v/>
      </c>
      <c r="D10" s="26">
        <f t="shared" si="2"/>
        <v>0</v>
      </c>
      <c r="E10" t="str">
        <f t="shared" ca="1" si="3"/>
        <v/>
      </c>
      <c r="G10" s="7" t="s">
        <v>3453</v>
      </c>
      <c r="H10" s="7" t="s">
        <v>3414</v>
      </c>
      <c r="J10" t="e">
        <f t="array" ref="J10">INDEX('TJ List'!E:E,MATCH(I10,'TJ List'!Q:Q,0),0)</f>
        <v>#N/A</v>
      </c>
      <c r="K10" s="1"/>
      <c r="L10" s="7" t="s">
        <v>146</v>
      </c>
      <c r="M10" s="7" t="s">
        <v>3428</v>
      </c>
      <c r="N10" s="77" t="s">
        <v>3450</v>
      </c>
      <c r="O10" s="77"/>
      <c r="P10" s="78" t="e">
        <f t="array" ref="P10">INDEX('TJ List'!E:E,MATCH(O10,'TJ List'!Q:Q,0),0)</f>
        <v>#N/A</v>
      </c>
      <c r="Q10">
        <f t="array" ref="Q10">IFERROR(INDEX(I:I,MATCH(O10,I:I,0),0),0)</f>
        <v>0</v>
      </c>
      <c r="S10" s="7" t="s">
        <v>3454</v>
      </c>
      <c r="T10" s="7" t="s">
        <v>3432</v>
      </c>
      <c r="W10" s="78" t="s">
        <v>2353</v>
      </c>
      <c r="X10" s="78" t="s">
        <v>3414</v>
      </c>
      <c r="Z10" s="80">
        <v>40544</v>
      </c>
    </row>
    <row r="11" spans="1:26" ht="15.75" customHeight="1">
      <c r="A11" s="7" t="s">
        <v>3455</v>
      </c>
      <c r="B11" s="26">
        <f t="shared" si="0"/>
        <v>0</v>
      </c>
      <c r="C11" t="str">
        <f t="shared" ca="1" si="1"/>
        <v/>
      </c>
      <c r="D11" s="26">
        <f t="shared" si="2"/>
        <v>0</v>
      </c>
      <c r="E11" t="str">
        <f t="shared" ca="1" si="3"/>
        <v/>
      </c>
      <c r="G11" s="7" t="s">
        <v>3456</v>
      </c>
      <c r="H11" s="7" t="s">
        <v>3414</v>
      </c>
      <c r="J11" t="e">
        <f t="array" ref="J11">INDEX('TJ List'!E:E,MATCH(I11,'TJ List'!Q:Q,0),0)</f>
        <v>#N/A</v>
      </c>
      <c r="K11" s="1"/>
      <c r="L11" s="7" t="s">
        <v>2017</v>
      </c>
      <c r="M11" s="7" t="s">
        <v>3428</v>
      </c>
      <c r="N11" s="77" t="s">
        <v>3450</v>
      </c>
      <c r="O11" s="77"/>
      <c r="P11" s="78" t="e">
        <f t="array" ref="P11">INDEX('TJ List'!E:E,MATCH(O11,'TJ List'!Q:Q,0),0)</f>
        <v>#N/A</v>
      </c>
      <c r="Q11">
        <f t="array" ref="Q11">IFERROR(INDEX(I:I,MATCH(O11,I:I,0),0),0)</f>
        <v>0</v>
      </c>
      <c r="S11" s="7" t="s">
        <v>3457</v>
      </c>
      <c r="T11" s="7" t="s">
        <v>3458</v>
      </c>
      <c r="W11" s="78" t="s">
        <v>2317</v>
      </c>
      <c r="X11" s="78" t="s">
        <v>3414</v>
      </c>
      <c r="Z11" s="80">
        <v>40603</v>
      </c>
    </row>
    <row r="12" spans="1:26" ht="15.75" customHeight="1">
      <c r="A12" s="7" t="s">
        <v>3459</v>
      </c>
      <c r="B12" s="26">
        <f t="shared" si="0"/>
        <v>0</v>
      </c>
      <c r="C12" t="str">
        <f t="shared" ca="1" si="1"/>
        <v/>
      </c>
      <c r="D12" s="26">
        <f t="shared" si="2"/>
        <v>0</v>
      </c>
      <c r="E12" t="str">
        <f t="shared" ca="1" si="3"/>
        <v/>
      </c>
      <c r="G12" s="7" t="s">
        <v>3460</v>
      </c>
      <c r="H12" s="7" t="s">
        <v>3414</v>
      </c>
      <c r="J12" t="e">
        <f t="array" ref="J12">INDEX('TJ List'!E:E,MATCH(I12,'TJ List'!Q:Q,0),0)</f>
        <v>#N/A</v>
      </c>
      <c r="K12" s="1"/>
      <c r="L12" s="7" t="s">
        <v>1520</v>
      </c>
      <c r="M12" s="7" t="s">
        <v>3438</v>
      </c>
      <c r="N12" s="77" t="s">
        <v>3461</v>
      </c>
      <c r="O12" s="77"/>
      <c r="P12" s="78" t="e">
        <f t="array" ref="P12">INDEX('TJ List'!E:E,MATCH(O12,'TJ List'!Q:Q,0),0)</f>
        <v>#N/A</v>
      </c>
      <c r="Q12">
        <f t="array" ref="Q12">IFERROR(INDEX(I:I,MATCH(O12,I:I,0),0),0)</f>
        <v>0</v>
      </c>
      <c r="S12" s="7" t="s">
        <v>3462</v>
      </c>
      <c r="T12" s="7" t="s">
        <v>3433</v>
      </c>
      <c r="W12" s="7" t="s">
        <v>1964</v>
      </c>
      <c r="X12" s="7" t="s">
        <v>3414</v>
      </c>
      <c r="Z12" s="80">
        <v>41419</v>
      </c>
    </row>
    <row r="13" spans="1:26" ht="15.75" customHeight="1">
      <c r="A13" s="7" t="s">
        <v>3424</v>
      </c>
      <c r="B13" s="26">
        <f t="shared" si="0"/>
        <v>0</v>
      </c>
      <c r="C13" t="str">
        <f t="shared" ca="1" si="1"/>
        <v/>
      </c>
      <c r="D13" s="26">
        <f t="shared" si="2"/>
        <v>0</v>
      </c>
      <c r="E13" t="str">
        <f t="shared" ca="1" si="3"/>
        <v/>
      </c>
      <c r="G13" s="7" t="s">
        <v>3463</v>
      </c>
      <c r="H13" s="7" t="s">
        <v>3414</v>
      </c>
      <c r="J13" t="e">
        <f t="array" ref="J13">INDEX('TJ List'!E:E,MATCH(I13,'TJ List'!Q:Q,0),0)</f>
        <v>#N/A</v>
      </c>
      <c r="K13" s="1"/>
      <c r="L13" s="7" t="s">
        <v>1498</v>
      </c>
      <c r="M13" s="7" t="s">
        <v>3438</v>
      </c>
      <c r="N13" s="77" t="s">
        <v>3461</v>
      </c>
      <c r="O13" s="77"/>
      <c r="P13" s="78" t="e">
        <f t="array" ref="P13">INDEX('TJ List'!E:E,MATCH(O13,'TJ List'!Q:Q,0),0)</f>
        <v>#N/A</v>
      </c>
      <c r="Q13">
        <f t="array" ref="Q13">IFERROR(INDEX(I:I,MATCH(O13,I:I,0),0),0)</f>
        <v>0</v>
      </c>
      <c r="S13" s="7" t="s">
        <v>3464</v>
      </c>
      <c r="T13" s="7" t="s">
        <v>3465</v>
      </c>
      <c r="W13" s="78" t="s">
        <v>1953</v>
      </c>
      <c r="X13" s="78" t="s">
        <v>3414</v>
      </c>
      <c r="Z13" s="80">
        <v>41443</v>
      </c>
    </row>
    <row r="14" spans="1:26" ht="15.75" customHeight="1">
      <c r="A14" s="7" t="s">
        <v>3466</v>
      </c>
      <c r="B14" s="26">
        <f t="shared" si="0"/>
        <v>0</v>
      </c>
      <c r="C14" t="str">
        <f t="shared" ca="1" si="1"/>
        <v/>
      </c>
      <c r="D14" s="26">
        <f t="shared" si="2"/>
        <v>0</v>
      </c>
      <c r="E14" t="str">
        <f t="shared" ca="1" si="3"/>
        <v/>
      </c>
      <c r="G14" s="7" t="s">
        <v>3467</v>
      </c>
      <c r="H14" s="7" t="s">
        <v>3414</v>
      </c>
      <c r="J14" t="e">
        <f t="array" ref="J14">INDEX('TJ List'!E:E,MATCH(I14,'TJ List'!Q:Q,0),0)</f>
        <v>#N/A</v>
      </c>
      <c r="K14" s="1"/>
      <c r="L14" s="7" t="s">
        <v>300</v>
      </c>
      <c r="M14" s="7" t="s">
        <v>3468</v>
      </c>
      <c r="N14" s="77" t="s">
        <v>3469</v>
      </c>
      <c r="O14" s="77"/>
      <c r="P14" s="78" t="e">
        <f t="array" ref="P14">INDEX('TJ List'!E:E,MATCH(O14,'TJ List'!Q:Q,0),0)</f>
        <v>#N/A</v>
      </c>
      <c r="Q14">
        <f t="array" ref="Q14">IFERROR(INDEX(I:I,MATCH(O14,I:I,0),0),0)</f>
        <v>0</v>
      </c>
      <c r="S14" s="7" t="s">
        <v>3470</v>
      </c>
      <c r="T14" s="7" t="s">
        <v>3455</v>
      </c>
      <c r="W14" s="78" t="s">
        <v>1768</v>
      </c>
      <c r="X14" s="78" t="s">
        <v>3414</v>
      </c>
      <c r="Z14" s="79">
        <v>41745</v>
      </c>
    </row>
    <row r="15" spans="1:26" ht="15.75" customHeight="1">
      <c r="A15" s="7" t="s">
        <v>3471</v>
      </c>
      <c r="B15" s="26">
        <f t="shared" si="0"/>
        <v>0</v>
      </c>
      <c r="C15" t="str">
        <f t="shared" ca="1" si="1"/>
        <v/>
      </c>
      <c r="D15" s="26">
        <f t="shared" si="2"/>
        <v>0</v>
      </c>
      <c r="E15" t="str">
        <f t="shared" ca="1" si="3"/>
        <v/>
      </c>
      <c r="G15" s="7" t="s">
        <v>3472</v>
      </c>
      <c r="H15" s="7" t="s">
        <v>3414</v>
      </c>
      <c r="J15" t="e">
        <f t="array" ref="J15">INDEX('TJ List'!E:E,MATCH(I15,'TJ List'!Q:Q,0),0)</f>
        <v>#N/A</v>
      </c>
      <c r="K15" s="1"/>
      <c r="L15" s="7" t="s">
        <v>3473</v>
      </c>
      <c r="M15" s="7" t="s">
        <v>3468</v>
      </c>
      <c r="N15" s="77" t="s">
        <v>3469</v>
      </c>
      <c r="O15" s="77"/>
      <c r="P15" s="78" t="e">
        <f t="array" ref="P15">INDEX('TJ List'!E:E,MATCH(O15,'TJ List'!Q:Q,0),0)</f>
        <v>#N/A</v>
      </c>
      <c r="Q15">
        <f t="array" ref="Q15">IFERROR(INDEX(I:I,MATCH(O15,I:I,0),0),0)</f>
        <v>0</v>
      </c>
      <c r="S15" s="7" t="s">
        <v>3474</v>
      </c>
      <c r="T15" s="7" t="s">
        <v>3419</v>
      </c>
      <c r="W15" s="7" t="s">
        <v>1726</v>
      </c>
      <c r="X15" s="7" t="s">
        <v>3414</v>
      </c>
      <c r="Z15" s="80">
        <v>41787</v>
      </c>
    </row>
    <row r="16" spans="1:26" ht="15.75" customHeight="1">
      <c r="A16" s="7" t="s">
        <v>3475</v>
      </c>
      <c r="B16" s="26">
        <f t="shared" si="0"/>
        <v>0</v>
      </c>
      <c r="C16" t="str">
        <f t="shared" ca="1" si="1"/>
        <v/>
      </c>
      <c r="D16" s="26">
        <f t="shared" si="2"/>
        <v>0</v>
      </c>
      <c r="E16" t="str">
        <f t="shared" ca="1" si="3"/>
        <v/>
      </c>
      <c r="G16" s="7" t="s">
        <v>3476</v>
      </c>
      <c r="H16" s="7" t="s">
        <v>3414</v>
      </c>
      <c r="J16" t="e">
        <f t="array" ref="J16">INDEX('TJ List'!E:E,MATCH(I16,'TJ List'!Q:Q,0),0)</f>
        <v>#N/A</v>
      </c>
      <c r="K16" s="1"/>
      <c r="L16" s="7" t="s">
        <v>3477</v>
      </c>
      <c r="M16" s="7" t="s">
        <v>3465</v>
      </c>
      <c r="N16" s="77" t="s">
        <v>3478</v>
      </c>
      <c r="O16" s="77"/>
      <c r="P16" s="78" t="e">
        <f t="array" ref="P16">INDEX('TJ List'!E:E,MATCH(O16,'TJ List'!Q:Q,0),0)</f>
        <v>#N/A</v>
      </c>
      <c r="Q16">
        <f t="array" ref="Q16">IFERROR(INDEX(I:I,MATCH(O16,I:I,0),0),0)</f>
        <v>0</v>
      </c>
      <c r="S16" s="78" t="s">
        <v>3479</v>
      </c>
      <c r="T16" s="78" t="s">
        <v>3455</v>
      </c>
      <c r="W16" s="78" t="s">
        <v>1635</v>
      </c>
      <c r="X16" s="78" t="s">
        <v>3414</v>
      </c>
      <c r="Z16" s="80">
        <v>41899</v>
      </c>
    </row>
    <row r="17" spans="1:26" ht="15.75" customHeight="1">
      <c r="A17" s="7" t="s">
        <v>3480</v>
      </c>
      <c r="B17" s="26">
        <f t="shared" si="0"/>
        <v>0</v>
      </c>
      <c r="C17" t="str">
        <f t="shared" ca="1" si="1"/>
        <v/>
      </c>
      <c r="D17" s="26">
        <f t="shared" si="2"/>
        <v>0</v>
      </c>
      <c r="E17" t="str">
        <f t="shared" ca="1" si="3"/>
        <v/>
      </c>
      <c r="G17" s="7" t="s">
        <v>3481</v>
      </c>
      <c r="H17" s="7" t="s">
        <v>3414</v>
      </c>
      <c r="J17" t="e">
        <f t="array" ref="J17">INDEX('TJ List'!E:E,MATCH(I17,'TJ List'!Q:Q,0),0)</f>
        <v>#N/A</v>
      </c>
      <c r="K17" s="1"/>
      <c r="L17" s="7" t="s">
        <v>3482</v>
      </c>
      <c r="M17" s="7" t="s">
        <v>3465</v>
      </c>
      <c r="N17" s="77" t="s">
        <v>3478</v>
      </c>
      <c r="O17" s="77"/>
      <c r="P17" s="78" t="e">
        <f t="array" ref="P17">INDEX('TJ List'!E:E,MATCH(O17,'TJ List'!Q:Q,0),0)</f>
        <v>#N/A</v>
      </c>
      <c r="Q17">
        <f t="array" ref="Q17">IFERROR(INDEX(I:I,MATCH(O17,I:I,0),0),0)</f>
        <v>0</v>
      </c>
      <c r="S17" s="78" t="s">
        <v>3483</v>
      </c>
      <c r="T17" s="78" t="s">
        <v>3438</v>
      </c>
      <c r="W17" s="78" t="s">
        <v>1491</v>
      </c>
      <c r="X17" s="78" t="s">
        <v>3414</v>
      </c>
      <c r="Z17" s="80">
        <v>42101</v>
      </c>
    </row>
    <row r="18" spans="1:26" ht="13">
      <c r="A18" s="7" t="s">
        <v>3468</v>
      </c>
      <c r="B18" s="26">
        <f t="shared" si="0"/>
        <v>0</v>
      </c>
      <c r="C18" t="str">
        <f t="shared" ca="1" si="1"/>
        <v/>
      </c>
      <c r="D18" s="26">
        <f t="shared" si="2"/>
        <v>0</v>
      </c>
      <c r="E18" t="str">
        <f t="shared" ca="1" si="3"/>
        <v/>
      </c>
      <c r="G18" s="7" t="s">
        <v>3484</v>
      </c>
      <c r="H18" s="7" t="s">
        <v>3414</v>
      </c>
      <c r="J18" t="e">
        <f t="array" ref="J18">INDEX('TJ List'!E:E,MATCH(I18,'TJ List'!Q:Q,0),0)</f>
        <v>#N/A</v>
      </c>
      <c r="K18" s="1"/>
      <c r="L18" s="7" t="s">
        <v>214</v>
      </c>
      <c r="M18" s="16" t="s">
        <v>3465</v>
      </c>
      <c r="N18" s="81" t="s">
        <v>3478</v>
      </c>
      <c r="O18" s="82"/>
      <c r="P18" s="48" t="e">
        <f t="array" ref="P18">INDEX('TJ List'!E:E,MATCH(O18,'TJ List'!Q:Q,0),0)</f>
        <v>#N/A</v>
      </c>
      <c r="Q18" s="21">
        <f t="array" ref="Q18">IFERROR(INDEX(I:I,MATCH(O18,I:I,0),0),0)</f>
        <v>0</v>
      </c>
      <c r="S18" s="7" t="s">
        <v>3485</v>
      </c>
      <c r="T18" s="7" t="s">
        <v>3447</v>
      </c>
      <c r="W18" s="78" t="s">
        <v>1446</v>
      </c>
      <c r="X18" s="78" t="s">
        <v>3414</v>
      </c>
      <c r="Z18" s="80">
        <v>42132</v>
      </c>
    </row>
    <row r="19" spans="1:26" ht="13">
      <c r="A19" s="7" t="s">
        <v>3486</v>
      </c>
      <c r="B19" s="26">
        <f t="shared" si="0"/>
        <v>0</v>
      </c>
      <c r="C19" t="str">
        <f t="shared" ca="1" si="1"/>
        <v/>
      </c>
      <c r="D19" s="26">
        <f t="shared" si="2"/>
        <v>0</v>
      </c>
      <c r="E19" t="str">
        <f t="shared" ca="1" si="3"/>
        <v/>
      </c>
      <c r="G19" s="7" t="s">
        <v>3487</v>
      </c>
      <c r="H19" s="7" t="s">
        <v>3414</v>
      </c>
      <c r="J19" t="e">
        <f t="array" ref="J19">INDEX('TJ List'!E:E,MATCH(I19,'TJ List'!Q:Q,0),0)</f>
        <v>#N/A</v>
      </c>
      <c r="K19" s="1"/>
      <c r="L19" s="7" t="s">
        <v>420</v>
      </c>
      <c r="M19" s="7" t="s">
        <v>3488</v>
      </c>
      <c r="N19" s="77" t="s">
        <v>3489</v>
      </c>
      <c r="P19" s="78" t="e">
        <f t="array" ref="P19">INDEX('TJ List'!E:E,MATCH(O19,'TJ List'!Q:Q,0),0)</f>
        <v>#N/A</v>
      </c>
      <c r="Q19">
        <f t="array" ref="Q19">IFERROR(INDEX(I:I,MATCH(O19,I:I,0),0),0)</f>
        <v>0</v>
      </c>
      <c r="S19" s="7" t="s">
        <v>3490</v>
      </c>
      <c r="T19" s="7" t="s">
        <v>3428</v>
      </c>
      <c r="W19" s="78" t="s">
        <v>1445</v>
      </c>
      <c r="X19" s="78" t="s">
        <v>3414</v>
      </c>
      <c r="Z19" s="80">
        <v>42132</v>
      </c>
    </row>
    <row r="20" spans="1:26" ht="13">
      <c r="A20" s="7" t="s">
        <v>3491</v>
      </c>
      <c r="B20" s="26">
        <f t="shared" si="0"/>
        <v>0</v>
      </c>
      <c r="C20" t="str">
        <f t="shared" ca="1" si="1"/>
        <v/>
      </c>
      <c r="D20" s="26">
        <f t="shared" si="2"/>
        <v>0</v>
      </c>
      <c r="E20" t="str">
        <f t="shared" ca="1" si="3"/>
        <v/>
      </c>
      <c r="G20" s="7" t="s">
        <v>3492</v>
      </c>
      <c r="H20" s="7" t="s">
        <v>3414</v>
      </c>
      <c r="J20" t="e">
        <f t="array" ref="J20">INDEX('TJ List'!E:E,MATCH(I20,'TJ List'!Q:Q,0),0)</f>
        <v>#N/A</v>
      </c>
      <c r="K20" s="1"/>
      <c r="L20" s="7" t="s">
        <v>3493</v>
      </c>
      <c r="M20" s="7" t="s">
        <v>3488</v>
      </c>
      <c r="N20" s="77" t="s">
        <v>3489</v>
      </c>
      <c r="O20" s="77"/>
      <c r="P20" s="78" t="e">
        <f t="array" ref="P20">INDEX('TJ List'!E:E,MATCH(O20,'TJ List'!Q:Q,0),0)</f>
        <v>#N/A</v>
      </c>
      <c r="Q20">
        <f t="array" ref="Q20">IFERROR(INDEX(I:I,MATCH(O20,I:I,0),0),0)</f>
        <v>0</v>
      </c>
      <c r="S20" s="7" t="s">
        <v>148</v>
      </c>
      <c r="T20" s="7" t="s">
        <v>3443</v>
      </c>
      <c r="W20" s="78" t="s">
        <v>1429</v>
      </c>
      <c r="X20" s="78" t="s">
        <v>3414</v>
      </c>
      <c r="Z20" s="80">
        <v>42151</v>
      </c>
    </row>
    <row r="21" spans="1:26" ht="13">
      <c r="A21" s="7" t="s">
        <v>3494</v>
      </c>
      <c r="B21" s="26">
        <f t="shared" si="0"/>
        <v>0</v>
      </c>
      <c r="C21" t="str">
        <f t="shared" ca="1" si="1"/>
        <v/>
      </c>
      <c r="D21" s="26">
        <f t="shared" si="2"/>
        <v>0</v>
      </c>
      <c r="E21" t="str">
        <f t="shared" ca="1" si="3"/>
        <v/>
      </c>
      <c r="G21" s="7" t="s">
        <v>3495</v>
      </c>
      <c r="H21" s="7" t="s">
        <v>3414</v>
      </c>
      <c r="J21" t="e">
        <f t="array" ref="J21">INDEX('TJ List'!E:E,MATCH(I21,'TJ List'!Q:Q,0),0)</f>
        <v>#N/A</v>
      </c>
      <c r="K21" s="1"/>
      <c r="L21" s="7" t="s">
        <v>3496</v>
      </c>
      <c r="M21" s="7" t="s">
        <v>3488</v>
      </c>
      <c r="N21" s="77" t="s">
        <v>3489</v>
      </c>
      <c r="O21" s="77"/>
      <c r="P21" s="78" t="e">
        <f t="array" ref="P21">INDEX('TJ List'!E:E,MATCH(O21,'TJ List'!Q:Q,0),0)</f>
        <v>#N/A</v>
      </c>
      <c r="Q21">
        <f t="array" ref="Q21">IFERROR(INDEX(I:I,MATCH(O21,I:I,0),0),0)</f>
        <v>0</v>
      </c>
      <c r="S21" s="7" t="s">
        <v>3497</v>
      </c>
      <c r="T21" s="7" t="s">
        <v>3430</v>
      </c>
      <c r="W21" s="78" t="s">
        <v>1407</v>
      </c>
      <c r="X21" s="78" t="s">
        <v>3414</v>
      </c>
      <c r="Z21" s="80">
        <v>42167</v>
      </c>
    </row>
    <row r="22" spans="1:26" ht="13">
      <c r="A22" s="7" t="s">
        <v>3430</v>
      </c>
      <c r="B22" s="26">
        <f t="shared" si="0"/>
        <v>0</v>
      </c>
      <c r="C22" t="str">
        <f t="shared" ca="1" si="1"/>
        <v/>
      </c>
      <c r="D22" s="26">
        <f t="shared" si="2"/>
        <v>0</v>
      </c>
      <c r="E22" t="str">
        <f t="shared" ca="1" si="3"/>
        <v/>
      </c>
      <c r="G22" s="7" t="s">
        <v>3498</v>
      </c>
      <c r="H22" s="7" t="s">
        <v>3414</v>
      </c>
      <c r="J22" t="e">
        <f t="array" ref="J22">INDEX('TJ List'!E:E,MATCH(I22,'TJ List'!Q:Q,0),0)</f>
        <v>#N/A</v>
      </c>
      <c r="K22" s="1"/>
      <c r="L22" s="7" t="s">
        <v>3499</v>
      </c>
      <c r="M22" s="7" t="s">
        <v>3488</v>
      </c>
      <c r="N22" s="77" t="s">
        <v>3489</v>
      </c>
      <c r="O22" s="77"/>
      <c r="P22" s="78" t="e">
        <f t="array" ref="P22">INDEX('TJ List'!E:E,MATCH(O22,'TJ List'!Q:Q,0),0)</f>
        <v>#N/A</v>
      </c>
      <c r="Q22">
        <f t="array" ref="Q22">IFERROR(INDEX(I:I,MATCH(O22,I:I,0),0),0)</f>
        <v>0</v>
      </c>
      <c r="S22" s="7" t="s">
        <v>3500</v>
      </c>
      <c r="T22" s="7" t="s">
        <v>3491</v>
      </c>
      <c r="W22" s="78" t="s">
        <v>1333</v>
      </c>
      <c r="X22" s="78" t="s">
        <v>3414</v>
      </c>
      <c r="Z22" s="80">
        <v>42221</v>
      </c>
    </row>
    <row r="23" spans="1:26" ht="13">
      <c r="A23" s="7" t="s">
        <v>3488</v>
      </c>
      <c r="B23" s="26">
        <f t="shared" si="0"/>
        <v>0</v>
      </c>
      <c r="C23" t="str">
        <f t="shared" ca="1" si="1"/>
        <v/>
      </c>
      <c r="D23" s="26">
        <f t="shared" si="2"/>
        <v>0</v>
      </c>
      <c r="E23" t="str">
        <f t="shared" ca="1" si="3"/>
        <v/>
      </c>
      <c r="G23" s="7" t="s">
        <v>3501</v>
      </c>
      <c r="H23" s="7" t="s">
        <v>3414</v>
      </c>
      <c r="J23" t="e">
        <f t="array" ref="J23">INDEX('TJ List'!E:E,MATCH(I23,'TJ List'!Q:Q,0),0)</f>
        <v>#N/A</v>
      </c>
      <c r="K23" s="1"/>
      <c r="L23" s="7" t="s">
        <v>322</v>
      </c>
      <c r="M23" s="7" t="s">
        <v>3419</v>
      </c>
      <c r="N23" s="77" t="s">
        <v>220</v>
      </c>
      <c r="O23" s="77"/>
      <c r="P23" s="78" t="e">
        <f t="array" ref="P23">INDEX('TJ List'!E:E,MATCH(O23,'TJ List'!Q:Q,0),0)</f>
        <v>#N/A</v>
      </c>
      <c r="Q23">
        <f t="array" ref="Q23">IFERROR(INDEX(I:I,MATCH(O23,I:I,0),0),0)</f>
        <v>0</v>
      </c>
      <c r="S23" s="7" t="s">
        <v>3502</v>
      </c>
      <c r="T23" s="7" t="s">
        <v>3475</v>
      </c>
      <c r="W23" s="78" t="s">
        <v>1278</v>
      </c>
      <c r="X23" s="78" t="s">
        <v>3414</v>
      </c>
      <c r="Z23" s="80">
        <v>42278</v>
      </c>
    </row>
    <row r="24" spans="1:26" ht="13">
      <c r="A24" s="7" t="s">
        <v>3452</v>
      </c>
      <c r="B24" s="26">
        <f t="shared" si="0"/>
        <v>0</v>
      </c>
      <c r="C24" t="str">
        <f t="shared" ca="1" si="1"/>
        <v/>
      </c>
      <c r="D24" s="26">
        <f t="shared" si="2"/>
        <v>0</v>
      </c>
      <c r="E24" t="str">
        <f t="shared" ca="1" si="3"/>
        <v/>
      </c>
      <c r="G24" s="7" t="s">
        <v>3503</v>
      </c>
      <c r="H24" s="7" t="s">
        <v>3414</v>
      </c>
      <c r="J24" t="e">
        <f t="array" ref="J24">INDEX('TJ List'!E:E,MATCH(I24,'TJ List'!Q:Q,0),0)</f>
        <v>#N/A</v>
      </c>
      <c r="K24" s="1"/>
      <c r="L24" s="7" t="s">
        <v>3504</v>
      </c>
      <c r="M24" s="7" t="s">
        <v>3424</v>
      </c>
      <c r="N24" s="77" t="s">
        <v>3417</v>
      </c>
      <c r="O24" s="77"/>
      <c r="P24" s="78" t="e">
        <f t="array" ref="P24">INDEX('TJ List'!E:E,MATCH(O24,'TJ List'!Q:Q,0),0)</f>
        <v>#N/A</v>
      </c>
      <c r="Q24">
        <f t="array" ref="Q24">IFERROR(INDEX(I:I,MATCH(O24,I:I,0),0),0)</f>
        <v>0</v>
      </c>
      <c r="S24" s="7" t="s">
        <v>3505</v>
      </c>
      <c r="T24" s="7" t="s">
        <v>3468</v>
      </c>
      <c r="W24" s="78" t="s">
        <v>1289</v>
      </c>
      <c r="X24" s="78" t="s">
        <v>3414</v>
      </c>
      <c r="Z24" s="80">
        <v>42291</v>
      </c>
    </row>
    <row r="25" spans="1:26" ht="13">
      <c r="A25" s="7" t="s">
        <v>3432</v>
      </c>
      <c r="B25" s="26">
        <f t="shared" si="0"/>
        <v>0</v>
      </c>
      <c r="C25" t="str">
        <f t="shared" ca="1" si="1"/>
        <v/>
      </c>
      <c r="D25" s="26">
        <f t="shared" si="2"/>
        <v>0</v>
      </c>
      <c r="E25" t="str">
        <f t="shared" ca="1" si="3"/>
        <v/>
      </c>
      <c r="G25" s="7" t="s">
        <v>3506</v>
      </c>
      <c r="H25" s="7" t="s">
        <v>3414</v>
      </c>
      <c r="J25" t="e">
        <f t="array" ref="J25">INDEX('TJ List'!E:E,MATCH(I25,'TJ List'!Q:Q,0),0)</f>
        <v>#N/A</v>
      </c>
      <c r="K25" s="1"/>
      <c r="L25" s="7" t="s">
        <v>3507</v>
      </c>
      <c r="M25" s="7" t="s">
        <v>3443</v>
      </c>
      <c r="N25" s="77" t="s">
        <v>2297</v>
      </c>
      <c r="O25" s="77"/>
      <c r="P25" s="78" t="e">
        <f t="array" ref="P25">INDEX('TJ List'!E:E,MATCH(O25,'TJ List'!Q:Q,0),0)</f>
        <v>#N/A</v>
      </c>
      <c r="Q25">
        <f t="array" ref="Q25">IFERROR(INDEX(I:I,MATCH(O25,I:I,0),0),0)</f>
        <v>0</v>
      </c>
      <c r="S25" s="7" t="s">
        <v>3508</v>
      </c>
      <c r="T25" s="7" t="s">
        <v>3488</v>
      </c>
      <c r="W25" s="78" t="s">
        <v>684</v>
      </c>
      <c r="X25" s="78" t="s">
        <v>3414</v>
      </c>
      <c r="Z25" s="80">
        <v>42736</v>
      </c>
    </row>
    <row r="26" spans="1:26" ht="13">
      <c r="A26" s="7" t="s">
        <v>3437</v>
      </c>
      <c r="B26" s="26">
        <f t="shared" si="0"/>
        <v>0</v>
      </c>
      <c r="C26" t="str">
        <f t="shared" ca="1" si="1"/>
        <v/>
      </c>
      <c r="D26" s="26">
        <f t="shared" si="2"/>
        <v>0</v>
      </c>
      <c r="E26" t="str">
        <f t="shared" ca="1" si="3"/>
        <v/>
      </c>
      <c r="G26" s="7" t="s">
        <v>3440</v>
      </c>
      <c r="H26" s="7" t="s">
        <v>3414</v>
      </c>
      <c r="J26" t="e">
        <f t="array" ref="J26">INDEX('TJ List'!E:E,MATCH(I26,'TJ List'!Q:Q,0),0)</f>
        <v>#N/A</v>
      </c>
      <c r="K26" s="1"/>
      <c r="L26" s="7" t="s">
        <v>2064</v>
      </c>
      <c r="M26" s="7" t="s">
        <v>3443</v>
      </c>
      <c r="N26" s="77" t="s">
        <v>2297</v>
      </c>
      <c r="O26" s="77"/>
      <c r="P26" s="78" t="e">
        <f t="array" ref="P26">INDEX('TJ List'!E:E,MATCH(O26,'TJ List'!Q:Q,0),0)</f>
        <v>#N/A</v>
      </c>
      <c r="Q26">
        <f t="array" ref="Q26">IFERROR(INDEX(I:I,MATCH(O26,I:I,0),0),0)</f>
        <v>0</v>
      </c>
      <c r="S26" s="7" t="s">
        <v>3509</v>
      </c>
      <c r="T26" s="7" t="s">
        <v>3459</v>
      </c>
      <c r="W26" s="78" t="s">
        <v>712</v>
      </c>
      <c r="X26" s="78" t="s">
        <v>3414</v>
      </c>
      <c r="Z26" s="80">
        <v>42922</v>
      </c>
    </row>
    <row r="27" spans="1:26" ht="13">
      <c r="A27" s="7" t="s">
        <v>3458</v>
      </c>
      <c r="B27" s="26">
        <f t="shared" si="0"/>
        <v>0</v>
      </c>
      <c r="C27" t="str">
        <f t="shared" ca="1" si="1"/>
        <v/>
      </c>
      <c r="D27" s="26">
        <f t="shared" si="2"/>
        <v>0</v>
      </c>
      <c r="E27" t="str">
        <f t="shared" ca="1" si="3"/>
        <v/>
      </c>
      <c r="G27" s="7" t="s">
        <v>3510</v>
      </c>
      <c r="H27" s="7" t="s">
        <v>3414</v>
      </c>
      <c r="J27" t="e">
        <f t="array" ref="J27">INDEX('TJ List'!E:E,MATCH(I27,'TJ List'!Q:Q,0),0)</f>
        <v>#N/A</v>
      </c>
      <c r="K27" s="1"/>
      <c r="L27" s="7" t="s">
        <v>3511</v>
      </c>
      <c r="M27" s="7" t="s">
        <v>3443</v>
      </c>
      <c r="N27" s="77" t="s">
        <v>2297</v>
      </c>
      <c r="O27" s="77"/>
      <c r="P27" s="78" t="e">
        <f t="array" ref="P27">INDEX('TJ List'!E:E,MATCH(O27,'TJ List'!Q:Q,0),0)</f>
        <v>#N/A</v>
      </c>
      <c r="Q27">
        <f t="array" ref="Q27">IFERROR(INDEX(I:I,MATCH(O27,I:I,0),0),0)</f>
        <v>0</v>
      </c>
      <c r="S27" s="78" t="s">
        <v>3512</v>
      </c>
      <c r="T27" s="78" t="s">
        <v>3437</v>
      </c>
      <c r="W27" s="78" t="s">
        <v>669</v>
      </c>
      <c r="X27" s="78" t="s">
        <v>3414</v>
      </c>
      <c r="Z27" s="80">
        <v>42977</v>
      </c>
    </row>
    <row r="28" spans="1:26" ht="13">
      <c r="A28" s="7" t="s">
        <v>3513</v>
      </c>
      <c r="B28" s="26">
        <f t="shared" si="0"/>
        <v>0</v>
      </c>
      <c r="C28" t="str">
        <f t="shared" ca="1" si="1"/>
        <v/>
      </c>
      <c r="D28" s="26">
        <f t="shared" si="2"/>
        <v>0</v>
      </c>
      <c r="E28" t="str">
        <f t="shared" ca="1" si="3"/>
        <v/>
      </c>
      <c r="G28" s="7" t="s">
        <v>3514</v>
      </c>
      <c r="H28" s="7" t="s">
        <v>3414</v>
      </c>
      <c r="J28" t="e">
        <f t="array" ref="J28">INDEX('TJ List'!E:E,MATCH(I28,'TJ List'!Q:Q,0),0)</f>
        <v>#N/A</v>
      </c>
      <c r="K28" s="1"/>
      <c r="L28" s="7" t="s">
        <v>3515</v>
      </c>
      <c r="M28" s="7" t="s">
        <v>3452</v>
      </c>
      <c r="N28" s="77" t="s">
        <v>3516</v>
      </c>
      <c r="O28" s="77"/>
      <c r="P28" s="78" t="e">
        <f t="array" ref="P28">INDEX('TJ List'!E:E,MATCH(O28,'TJ List'!Q:Q,0),0)</f>
        <v>#N/A</v>
      </c>
      <c r="Q28">
        <f t="array" ref="Q28">IFERROR(INDEX(I:I,MATCH(O28,I:I,0),0),0)</f>
        <v>0</v>
      </c>
      <c r="S28" s="78" t="s">
        <v>3517</v>
      </c>
      <c r="T28" s="78" t="s">
        <v>3486</v>
      </c>
      <c r="W28" s="78" t="s">
        <v>552</v>
      </c>
      <c r="X28" s="78" t="s">
        <v>3414</v>
      </c>
      <c r="Z28" s="80">
        <v>43185</v>
      </c>
    </row>
    <row r="29" spans="1:26" ht="13">
      <c r="A29" s="7" t="s">
        <v>3427</v>
      </c>
      <c r="B29" s="26">
        <f t="shared" si="0"/>
        <v>0</v>
      </c>
      <c r="C29" t="str">
        <f t="shared" ca="1" si="1"/>
        <v/>
      </c>
      <c r="D29" s="26">
        <f t="shared" si="2"/>
        <v>0</v>
      </c>
      <c r="E29" t="str">
        <f t="shared" ca="1" si="3"/>
        <v/>
      </c>
      <c r="G29" s="7" t="s">
        <v>3518</v>
      </c>
      <c r="H29" s="7" t="s">
        <v>3414</v>
      </c>
      <c r="J29" t="e">
        <f t="array" ref="J29">INDEX('TJ List'!E:E,MATCH(I29,'TJ List'!Q:Q,0),0)</f>
        <v>#N/A</v>
      </c>
      <c r="K29" s="1"/>
      <c r="L29" s="7" t="s">
        <v>2392</v>
      </c>
      <c r="M29" s="7" t="s">
        <v>3452</v>
      </c>
      <c r="N29" s="77" t="s">
        <v>3516</v>
      </c>
      <c r="O29" s="77"/>
      <c r="P29" s="78" t="e">
        <f t="array" ref="P29">INDEX('TJ List'!E:E,MATCH(O29,'TJ List'!Q:Q,0),0)</f>
        <v>#N/A</v>
      </c>
      <c r="Q29">
        <f t="array" ref="Q29">IFERROR(INDEX(I:I,MATCH(O29,I:I,0),0),0)</f>
        <v>0</v>
      </c>
      <c r="S29" s="78" t="s">
        <v>3519</v>
      </c>
      <c r="T29" s="78" t="s">
        <v>3430</v>
      </c>
      <c r="W29" s="78" t="s">
        <v>2376</v>
      </c>
      <c r="X29" s="78" t="s">
        <v>3414</v>
      </c>
      <c r="Z29" s="80">
        <v>40452</v>
      </c>
    </row>
    <row r="30" spans="1:26" ht="13">
      <c r="A30" s="7" t="s">
        <v>3465</v>
      </c>
      <c r="B30" s="26">
        <f t="shared" si="0"/>
        <v>0</v>
      </c>
      <c r="C30" t="str">
        <f t="shared" ca="1" si="1"/>
        <v/>
      </c>
      <c r="D30" s="26">
        <f t="shared" si="2"/>
        <v>0</v>
      </c>
      <c r="E30" t="str">
        <f t="shared" ca="1" si="3"/>
        <v/>
      </c>
      <c r="G30" s="7" t="s">
        <v>3520</v>
      </c>
      <c r="H30" s="7" t="s">
        <v>3414</v>
      </c>
      <c r="J30" t="e">
        <f t="array" ref="J30">INDEX('TJ List'!E:E,MATCH(I30,'TJ List'!Q:Q,0),0)</f>
        <v>#N/A</v>
      </c>
      <c r="K30" s="1"/>
      <c r="L30" s="7" t="s">
        <v>3521</v>
      </c>
      <c r="M30" s="7" t="s">
        <v>3452</v>
      </c>
      <c r="N30" s="77" t="s">
        <v>3516</v>
      </c>
      <c r="O30" s="77"/>
      <c r="P30" s="78" t="e">
        <f t="array" ref="P30">INDEX('TJ List'!E:E,MATCH(O30,'TJ List'!Q:Q,0),0)</f>
        <v>#N/A</v>
      </c>
      <c r="Q30">
        <f t="array" ref="Q30">IFERROR(INDEX(I:I,MATCH(O30,I:I,0),0),0)</f>
        <v>0</v>
      </c>
      <c r="S30" s="7" t="s">
        <v>3522</v>
      </c>
      <c r="T30" s="7" t="s">
        <v>3452</v>
      </c>
      <c r="W30" s="78" t="s">
        <v>1289</v>
      </c>
      <c r="X30" s="78" t="s">
        <v>3414</v>
      </c>
      <c r="Z30" s="80">
        <v>42291</v>
      </c>
    </row>
    <row r="31" spans="1:26" ht="13">
      <c r="A31" s="7" t="s">
        <v>3419</v>
      </c>
      <c r="B31" s="26">
        <f t="shared" si="0"/>
        <v>0</v>
      </c>
      <c r="C31" t="str">
        <f t="shared" ca="1" si="1"/>
        <v/>
      </c>
      <c r="D31" s="26">
        <f t="shared" si="2"/>
        <v>0</v>
      </c>
      <c r="E31" t="str">
        <f t="shared" ca="1" si="3"/>
        <v/>
      </c>
      <c r="G31" s="7" t="s">
        <v>3523</v>
      </c>
      <c r="H31" s="7" t="s">
        <v>3414</v>
      </c>
      <c r="J31" t="e">
        <f t="array" ref="J31">INDEX('TJ List'!E:E,MATCH(I31,'TJ List'!Q:Q,0),0)</f>
        <v>#N/A</v>
      </c>
      <c r="K31" s="1"/>
      <c r="L31" s="7" t="s">
        <v>853</v>
      </c>
      <c r="M31" s="7" t="s">
        <v>3452</v>
      </c>
      <c r="N31" s="77" t="s">
        <v>3516</v>
      </c>
      <c r="O31" s="77"/>
      <c r="P31" s="78" t="e">
        <f t="array" ref="P31">INDEX('TJ List'!E:E,MATCH(O31,'TJ List'!Q:Q,0),0)</f>
        <v>#N/A</v>
      </c>
      <c r="Q31">
        <f t="array" ref="Q31">IFERROR(INDEX(I:I,MATCH(O31,I:I,0),0),0)</f>
        <v>0</v>
      </c>
      <c r="S31" s="7" t="s">
        <v>3524</v>
      </c>
      <c r="T31" s="7" t="s">
        <v>3488</v>
      </c>
      <c r="Z31" s="80"/>
    </row>
    <row r="32" spans="1:26" ht="13">
      <c r="A32" s="7" t="s">
        <v>3525</v>
      </c>
      <c r="B32" s="26">
        <f t="shared" si="0"/>
        <v>0</v>
      </c>
      <c r="C32" t="str">
        <f t="shared" ca="1" si="1"/>
        <v/>
      </c>
      <c r="D32" s="26">
        <f t="shared" si="2"/>
        <v>0</v>
      </c>
      <c r="E32" t="str">
        <f t="shared" ca="1" si="3"/>
        <v/>
      </c>
      <c r="G32" s="7" t="s">
        <v>3526</v>
      </c>
      <c r="H32" s="7" t="s">
        <v>3414</v>
      </c>
      <c r="J32" t="e">
        <f t="array" ref="J32">INDEX('TJ List'!E:E,MATCH(I32,'TJ List'!Q:Q,0),0)</f>
        <v>#N/A</v>
      </c>
      <c r="K32" s="1"/>
      <c r="L32" s="7" t="s">
        <v>3527</v>
      </c>
      <c r="M32" s="7" t="s">
        <v>3452</v>
      </c>
      <c r="N32" s="77" t="s">
        <v>3516</v>
      </c>
      <c r="O32" s="77"/>
      <c r="P32" s="78" t="e">
        <f t="array" ref="P32">INDEX('TJ List'!E:E,MATCH(O32,'TJ List'!Q:Q,0),0)</f>
        <v>#N/A</v>
      </c>
      <c r="Q32">
        <f t="array" ref="Q32">IFERROR(INDEX(I:I,MATCH(O32,I:I,0),0),0)</f>
        <v>0</v>
      </c>
      <c r="S32" s="7" t="s">
        <v>3528</v>
      </c>
      <c r="T32" s="7" t="s">
        <v>3437</v>
      </c>
      <c r="Z32" s="80"/>
    </row>
    <row r="33" spans="1:26" ht="13">
      <c r="A33" s="76" t="s">
        <v>3529</v>
      </c>
      <c r="B33" s="83">
        <f>SUM(B3:B32)-COUNTIFS(Y:Y,"&gt;0")</f>
        <v>0</v>
      </c>
      <c r="C33" s="84"/>
      <c r="D33" s="83">
        <f>SUM(D3:D32)</f>
        <v>0</v>
      </c>
      <c r="E33" s="84"/>
      <c r="G33" s="7" t="s">
        <v>3530</v>
      </c>
      <c r="H33" s="7" t="s">
        <v>3414</v>
      </c>
      <c r="J33" t="e">
        <f t="array" ref="J33">INDEX('TJ List'!E:E,MATCH(I33,'TJ List'!Q:Q,0),0)</f>
        <v>#N/A</v>
      </c>
      <c r="K33" s="1"/>
      <c r="L33" s="7" t="s">
        <v>2201</v>
      </c>
      <c r="M33" s="7" t="s">
        <v>3455</v>
      </c>
      <c r="N33" s="77" t="s">
        <v>891</v>
      </c>
      <c r="O33" s="77"/>
      <c r="P33" s="78" t="e">
        <f t="array" ref="P33">INDEX('TJ List'!E:E,MATCH(O33,'TJ List'!Q:Q,0),0)</f>
        <v>#N/A</v>
      </c>
      <c r="Q33">
        <f t="array" ref="Q33">IFERROR(INDEX(I:I,MATCH(O33,I:I,0),0),0)</f>
        <v>0</v>
      </c>
      <c r="S33" s="7" t="s">
        <v>3531</v>
      </c>
      <c r="T33" s="7" t="s">
        <v>3480</v>
      </c>
      <c r="Z33" s="80"/>
    </row>
    <row r="34" spans="1:26" ht="13">
      <c r="A34" s="76" t="s">
        <v>3532</v>
      </c>
      <c r="B34" s="85" t="e">
        <f>(COUNTIFS(J:J,"&gt;0")-COUNTIFS(Y:Y,"&gt;0"))/((COUNTIFS(I:I,"&gt;0")-COUNTIFS(U:U,"&gt;0")-COUNTIFS(Y:Y,"&gt;0")))</f>
        <v>#DIV/0!</v>
      </c>
      <c r="C34" s="84"/>
      <c r="D34" s="85">
        <f>D33/COUNTIFS(O:O,"&lt;&gt;0",Q:Q,0)</f>
        <v>0</v>
      </c>
      <c r="E34" s="84"/>
      <c r="G34" s="7" t="s">
        <v>3533</v>
      </c>
      <c r="H34" s="7" t="s">
        <v>3414</v>
      </c>
      <c r="J34" t="e">
        <f t="array" ref="J34">INDEX('TJ List'!E:E,MATCH(I34,'TJ List'!Q:Q,0),0)</f>
        <v>#N/A</v>
      </c>
      <c r="K34" s="1"/>
      <c r="L34" s="7" t="s">
        <v>172</v>
      </c>
      <c r="M34" s="7" t="s">
        <v>3455</v>
      </c>
      <c r="N34" s="77" t="s">
        <v>891</v>
      </c>
      <c r="P34" s="78" t="e">
        <f t="array" ref="P34">INDEX('TJ List'!E:E,MATCH(O34,'TJ List'!Q:Q,0),0)</f>
        <v>#N/A</v>
      </c>
      <c r="Q34">
        <f t="array" ref="Q34">IFERROR(INDEX(I:I,MATCH(O34,I:I,0),0),0)</f>
        <v>0</v>
      </c>
      <c r="S34" s="7" t="s">
        <v>3534</v>
      </c>
      <c r="T34" s="7" t="s">
        <v>3458</v>
      </c>
      <c r="Z34" s="80"/>
    </row>
    <row r="35" spans="1:26" ht="13">
      <c r="A35" s="76" t="s">
        <v>3535</v>
      </c>
      <c r="B35" s="72" t="s">
        <v>3536</v>
      </c>
      <c r="C35" s="84"/>
      <c r="D35" s="86">
        <v>43737</v>
      </c>
      <c r="E35" s="84"/>
      <c r="G35" s="7" t="s">
        <v>3537</v>
      </c>
      <c r="H35" s="7" t="s">
        <v>3414</v>
      </c>
      <c r="J35" t="e">
        <f t="array" ref="J35">INDEX('TJ List'!E:E,MATCH(I35,'TJ List'!Q:Q,0),0)</f>
        <v>#N/A</v>
      </c>
      <c r="K35" s="1"/>
      <c r="L35" s="7" t="s">
        <v>140</v>
      </c>
      <c r="M35" s="7" t="s">
        <v>3455</v>
      </c>
      <c r="N35" s="77" t="s">
        <v>891</v>
      </c>
      <c r="P35" s="78" t="e">
        <f t="array" ref="P35">INDEX('TJ List'!E:E,MATCH(O35,'TJ List'!Q:Q,0),0)</f>
        <v>#N/A</v>
      </c>
      <c r="Q35">
        <f t="array" ref="Q35">IFERROR(INDEX(I:I,MATCH(O35,I:I,0),0),0)</f>
        <v>0</v>
      </c>
      <c r="S35" s="7" t="s">
        <v>3538</v>
      </c>
      <c r="T35" s="7" t="s">
        <v>3486</v>
      </c>
      <c r="Z35" s="80"/>
    </row>
    <row r="36" spans="1:26" ht="13">
      <c r="B36" s="26"/>
      <c r="D36" s="26"/>
      <c r="G36" s="7" t="s">
        <v>3539</v>
      </c>
      <c r="H36" s="7" t="s">
        <v>3414</v>
      </c>
      <c r="J36" t="e">
        <f t="array" ref="J36">INDEX('TJ List'!E:E,MATCH(I36,'TJ List'!Q:Q,0),0)</f>
        <v>#N/A</v>
      </c>
      <c r="K36" s="1"/>
      <c r="L36" s="7" t="s">
        <v>528</v>
      </c>
      <c r="M36" s="7" t="s">
        <v>3513</v>
      </c>
      <c r="N36" s="77" t="s">
        <v>593</v>
      </c>
      <c r="O36" s="77"/>
      <c r="P36" s="78" t="e">
        <f t="array" ref="P36">INDEX('TJ List'!E:E,MATCH(O36,'TJ List'!Q:Q,0),0)</f>
        <v>#N/A</v>
      </c>
      <c r="Q36">
        <f t="array" ref="Q36">IFERROR(INDEX(I:I,MATCH(O36,I:I,0),0),0)</f>
        <v>0</v>
      </c>
      <c r="S36" s="7" t="s">
        <v>3540</v>
      </c>
      <c r="T36" s="7" t="s">
        <v>3442</v>
      </c>
      <c r="Z36" s="80"/>
    </row>
    <row r="37" spans="1:26" ht="13">
      <c r="A37" s="76" t="s">
        <v>3541</v>
      </c>
      <c r="B37" s="85">
        <f>(B33+D33)/(COUNTIFS(I:I,"&gt;0")+COUNTIFS(O:O,"&lt;&gt;0",Q:Q,0)-COUNTIFS(U:U,"&gt;0")-COUNTIFS(Y:Y,"&gt;0"))</f>
        <v>0</v>
      </c>
      <c r="D37" s="26"/>
      <c r="G37" s="7" t="s">
        <v>3542</v>
      </c>
      <c r="H37" s="7" t="s">
        <v>3414</v>
      </c>
      <c r="J37" t="e">
        <f t="array" ref="J37">INDEX('TJ List'!E:E,MATCH(I37,'TJ List'!Q:Q,0),0)</f>
        <v>#N/A</v>
      </c>
      <c r="K37" s="1"/>
      <c r="L37" s="7" t="s">
        <v>3543</v>
      </c>
      <c r="M37" s="7" t="s">
        <v>3513</v>
      </c>
      <c r="N37" s="77" t="s">
        <v>593</v>
      </c>
      <c r="O37" s="77"/>
      <c r="P37" s="78" t="e">
        <f t="array" ref="P37">INDEX('TJ List'!E:E,MATCH(O37,'TJ List'!Q:Q,0),0)</f>
        <v>#N/A</v>
      </c>
      <c r="Q37">
        <f t="array" ref="Q37">IFERROR(INDEX(I:I,MATCH(O37,I:I,0),0),0)</f>
        <v>0</v>
      </c>
      <c r="S37" s="7" t="s">
        <v>3544</v>
      </c>
      <c r="T37" s="7" t="s">
        <v>3471</v>
      </c>
      <c r="Z37" s="80"/>
    </row>
    <row r="38" spans="1:26" ht="13">
      <c r="A38" s="76" t="s">
        <v>3535</v>
      </c>
      <c r="B38" s="72" t="s">
        <v>3536</v>
      </c>
      <c r="D38" s="26"/>
      <c r="G38" s="7" t="s">
        <v>3545</v>
      </c>
      <c r="H38" s="7" t="s">
        <v>3414</v>
      </c>
      <c r="J38" t="e">
        <f t="array" ref="J38">INDEX('TJ List'!E:E,MATCH(I38,'TJ List'!Q:Q,0),0)</f>
        <v>#N/A</v>
      </c>
      <c r="K38" s="1"/>
      <c r="L38" s="7" t="s">
        <v>1985</v>
      </c>
      <c r="M38" s="7" t="s">
        <v>3513</v>
      </c>
      <c r="N38" s="77" t="s">
        <v>593</v>
      </c>
      <c r="O38" s="77"/>
      <c r="P38" s="78" t="e">
        <f t="array" ref="P38">INDEX('TJ List'!E:E,MATCH(O38,'TJ List'!Q:Q,0),0)</f>
        <v>#N/A</v>
      </c>
      <c r="Q38">
        <f t="array" ref="Q38">IFERROR(INDEX(I:I,MATCH(O38,I:I,0),0),0)</f>
        <v>0</v>
      </c>
      <c r="S38" s="7" t="s">
        <v>3546</v>
      </c>
      <c r="T38" s="7" t="s">
        <v>3432</v>
      </c>
      <c r="Z38" s="80"/>
    </row>
    <row r="39" spans="1:26" ht="13">
      <c r="D39" s="26"/>
      <c r="G39" s="7" t="s">
        <v>3547</v>
      </c>
      <c r="H39" s="7" t="s">
        <v>3414</v>
      </c>
      <c r="J39" t="e">
        <f t="array" ref="J39">INDEX('TJ List'!E:E,MATCH(I39,'TJ List'!Q:Q,0),0)</f>
        <v>#N/A</v>
      </c>
      <c r="K39" s="1"/>
      <c r="L39" s="7" t="s">
        <v>324</v>
      </c>
      <c r="M39" s="7" t="s">
        <v>3466</v>
      </c>
      <c r="N39" s="77" t="s">
        <v>101</v>
      </c>
      <c r="O39" s="77"/>
      <c r="P39" s="78" t="e">
        <f t="array" ref="P39">INDEX('TJ List'!E:E,MATCH(O39,'TJ List'!Q:Q,0),0)</f>
        <v>#N/A</v>
      </c>
      <c r="Q39">
        <f t="array" ref="Q39">IFERROR(INDEX(I:I,MATCH(O39,I:I,0),0),0)</f>
        <v>0</v>
      </c>
      <c r="S39" s="7" t="s">
        <v>3548</v>
      </c>
      <c r="T39" s="7" t="s">
        <v>3433</v>
      </c>
      <c r="Z39" s="80"/>
    </row>
    <row r="40" spans="1:26" ht="13">
      <c r="D40" s="26"/>
      <c r="G40" s="7" t="s">
        <v>3549</v>
      </c>
      <c r="H40" s="7" t="s">
        <v>3414</v>
      </c>
      <c r="J40" t="e">
        <f t="array" ref="J40">INDEX('TJ List'!E:E,MATCH(I40,'TJ List'!Q:Q,0),0)</f>
        <v>#N/A</v>
      </c>
      <c r="K40" s="1"/>
      <c r="L40" s="7" t="s">
        <v>3550</v>
      </c>
      <c r="M40" s="7" t="s">
        <v>3466</v>
      </c>
      <c r="N40" s="77" t="s">
        <v>101</v>
      </c>
      <c r="O40" s="77"/>
      <c r="P40" s="78" t="e">
        <f t="array" ref="P40">INDEX('TJ List'!E:E,MATCH(O40,'TJ List'!Q:Q,0),0)</f>
        <v>#N/A</v>
      </c>
      <c r="Q40">
        <f t="array" ref="Q40">IFERROR(INDEX(I:I,MATCH(O40,I:I,0),0),0)</f>
        <v>0</v>
      </c>
      <c r="S40" s="7" t="s">
        <v>3551</v>
      </c>
      <c r="T40" s="7" t="s">
        <v>3458</v>
      </c>
      <c r="Z40" s="80"/>
    </row>
    <row r="41" spans="1:26" ht="13">
      <c r="B41" s="26"/>
      <c r="D41" s="26"/>
      <c r="G41" s="7" t="s">
        <v>3552</v>
      </c>
      <c r="H41" s="7" t="s">
        <v>3414</v>
      </c>
      <c r="J41" t="e">
        <f t="array" ref="J41">INDEX('TJ List'!E:E,MATCH(I41,'TJ List'!Q:Q,0),0)</f>
        <v>#N/A</v>
      </c>
      <c r="K41" s="1"/>
      <c r="L41" s="7" t="s">
        <v>3553</v>
      </c>
      <c r="M41" s="7" t="s">
        <v>3466</v>
      </c>
      <c r="N41" s="77" t="s">
        <v>101</v>
      </c>
      <c r="O41" s="77"/>
      <c r="P41" s="78" t="e">
        <f t="array" ref="P41">INDEX('TJ List'!E:E,MATCH(O41,'TJ List'!Q:Q,0),0)</f>
        <v>#N/A</v>
      </c>
      <c r="Q41">
        <f t="array" ref="Q41">IFERROR(INDEX(I:I,MATCH(O41,I:I,0),0),0)</f>
        <v>0</v>
      </c>
      <c r="S41" s="7" t="s">
        <v>3554</v>
      </c>
      <c r="T41" s="7" t="s">
        <v>3494</v>
      </c>
      <c r="Z41" s="80"/>
    </row>
    <row r="42" spans="1:26" ht="13">
      <c r="B42" s="26"/>
      <c r="D42" s="26"/>
      <c r="G42" s="7" t="s">
        <v>3555</v>
      </c>
      <c r="H42" s="7" t="s">
        <v>3414</v>
      </c>
      <c r="J42" t="e">
        <f t="array" ref="J42">INDEX('TJ List'!E:E,MATCH(I42,'TJ List'!Q:Q,0),0)</f>
        <v>#N/A</v>
      </c>
      <c r="K42" s="1"/>
      <c r="L42" s="7" t="s">
        <v>2363</v>
      </c>
      <c r="M42" s="7" t="s">
        <v>3420</v>
      </c>
      <c r="N42" s="77" t="s">
        <v>74</v>
      </c>
      <c r="O42" s="77"/>
      <c r="P42" s="78" t="e">
        <f t="array" ref="P42">INDEX('TJ List'!E:E,MATCH(O42,'TJ List'!Q:Q,0),0)</f>
        <v>#N/A</v>
      </c>
      <c r="Q42">
        <f t="array" ref="Q42">IFERROR(INDEX(I:I,MATCH(O42,I:I,0),0),0)</f>
        <v>0</v>
      </c>
      <c r="S42" s="7" t="s">
        <v>3556</v>
      </c>
      <c r="T42" s="7" t="s">
        <v>3447</v>
      </c>
      <c r="Z42" s="80"/>
    </row>
    <row r="43" spans="1:26" ht="13">
      <c r="B43" s="26"/>
      <c r="D43" s="26"/>
      <c r="G43" s="7" t="s">
        <v>3557</v>
      </c>
      <c r="H43" s="7" t="s">
        <v>3414</v>
      </c>
      <c r="J43" t="e">
        <f t="array" ref="J43">INDEX('TJ List'!E:E,MATCH(I43,'TJ List'!Q:Q,0),0)</f>
        <v>#N/A</v>
      </c>
      <c r="K43" s="1"/>
      <c r="L43" s="7" t="s">
        <v>1635</v>
      </c>
      <c r="M43" s="7" t="s">
        <v>3420</v>
      </c>
      <c r="N43" s="77" t="s">
        <v>74</v>
      </c>
      <c r="O43" s="77"/>
      <c r="P43" s="78" t="e">
        <f t="array" ref="P43">INDEX('TJ List'!E:E,MATCH(O43,'TJ List'!Q:Q,0),0)</f>
        <v>#N/A</v>
      </c>
      <c r="Q43">
        <f t="array" ref="Q43">IFERROR(INDEX(I:I,MATCH(O43,I:I,0),0),0)</f>
        <v>0</v>
      </c>
      <c r="S43" s="7" t="s">
        <v>3558</v>
      </c>
      <c r="T43" s="7" t="s">
        <v>3525</v>
      </c>
      <c r="Z43" s="80"/>
    </row>
    <row r="44" spans="1:26" ht="13">
      <c r="B44" s="26"/>
      <c r="D44" s="26"/>
      <c r="G44" s="7" t="s">
        <v>3456</v>
      </c>
      <c r="H44" s="7" t="s">
        <v>3414</v>
      </c>
      <c r="J44" t="e">
        <f t="array" ref="J44">INDEX('TJ List'!E:E,MATCH(I44,'TJ List'!Q:Q,0),0)</f>
        <v>#N/A</v>
      </c>
      <c r="K44" s="1"/>
      <c r="L44" s="7" t="s">
        <v>3559</v>
      </c>
      <c r="M44" s="7" t="s">
        <v>3420</v>
      </c>
      <c r="N44" s="77" t="s">
        <v>74</v>
      </c>
      <c r="O44" s="77"/>
      <c r="P44" s="78" t="e">
        <f t="array" ref="P44">INDEX('TJ List'!E:E,MATCH(O44,'TJ List'!Q:Q,0),0)</f>
        <v>#N/A</v>
      </c>
      <c r="Q44">
        <f t="array" ref="Q44">IFERROR(INDEX(I:I,MATCH(O44,I:I,0),0),0)</f>
        <v>0</v>
      </c>
      <c r="S44" s="7" t="s">
        <v>3560</v>
      </c>
      <c r="T44" s="7" t="s">
        <v>3525</v>
      </c>
      <c r="Z44" s="80"/>
    </row>
    <row r="45" spans="1:26" ht="13">
      <c r="B45" s="26"/>
      <c r="D45" s="26"/>
      <c r="G45" s="7" t="s">
        <v>3561</v>
      </c>
      <c r="H45" s="7" t="s">
        <v>3414</v>
      </c>
      <c r="J45" t="e">
        <f t="array" ref="J45">INDEX('TJ List'!E:E,MATCH(I45,'TJ List'!Q:Q,0),0)</f>
        <v>#N/A</v>
      </c>
      <c r="K45" s="1"/>
      <c r="L45" s="7" t="s">
        <v>1441</v>
      </c>
      <c r="M45" s="7" t="s">
        <v>3432</v>
      </c>
      <c r="N45" s="77" t="s">
        <v>3562</v>
      </c>
      <c r="O45" s="77"/>
      <c r="P45" s="78" t="e">
        <f t="array" ref="P45">INDEX('TJ List'!E:E,MATCH(O45,'TJ List'!Q:Q,0),0)</f>
        <v>#N/A</v>
      </c>
      <c r="Q45">
        <f t="array" ref="Q45">IFERROR(INDEX(I:I,MATCH(O45,I:I,0),0),0)</f>
        <v>0</v>
      </c>
      <c r="S45" s="7" t="s">
        <v>3563</v>
      </c>
      <c r="T45" s="7" t="s">
        <v>3488</v>
      </c>
      <c r="Z45" s="80"/>
    </row>
    <row r="46" spans="1:26" ht="13">
      <c r="B46" s="26"/>
      <c r="D46" s="26"/>
      <c r="G46" s="7" t="s">
        <v>3564</v>
      </c>
      <c r="H46" s="7" t="s">
        <v>3414</v>
      </c>
      <c r="J46" t="e">
        <f t="array" ref="J46">INDEX('TJ List'!E:E,MATCH(I46,'TJ List'!Q:Q,0),0)</f>
        <v>#N/A</v>
      </c>
      <c r="K46" s="1"/>
      <c r="L46" s="7" t="s">
        <v>197</v>
      </c>
      <c r="M46" s="7" t="s">
        <v>3432</v>
      </c>
      <c r="N46" s="77" t="s">
        <v>3562</v>
      </c>
      <c r="O46" s="77"/>
      <c r="P46" s="78" t="e">
        <f t="array" ref="P46">INDEX('TJ List'!E:E,MATCH(O46,'TJ List'!Q:Q,0),0)</f>
        <v>#N/A</v>
      </c>
      <c r="Q46">
        <f t="array" ref="Q46">IFERROR(INDEX(I:I,MATCH(O46,I:I,0),0),0)</f>
        <v>0</v>
      </c>
      <c r="S46" s="7" t="s">
        <v>3565</v>
      </c>
      <c r="T46" s="7" t="s">
        <v>3420</v>
      </c>
      <c r="Z46" s="80"/>
    </row>
    <row r="47" spans="1:26" ht="13">
      <c r="B47" s="26"/>
      <c r="D47" s="26"/>
      <c r="G47" s="7" t="s">
        <v>51</v>
      </c>
      <c r="H47" s="7" t="s">
        <v>3414</v>
      </c>
      <c r="J47" t="e">
        <f t="array" ref="J47">INDEX('TJ List'!E:E,MATCH(I47,'TJ List'!Q:Q,0),0)</f>
        <v>#N/A</v>
      </c>
      <c r="K47" s="1"/>
      <c r="L47" s="7" t="s">
        <v>3566</v>
      </c>
      <c r="M47" s="7" t="s">
        <v>3459</v>
      </c>
      <c r="N47" s="77" t="s">
        <v>1367</v>
      </c>
      <c r="O47" s="77"/>
      <c r="P47" s="78" t="e">
        <f t="array" ref="P47">INDEX('TJ List'!E:E,MATCH(O47,'TJ List'!Q:Q,0),0)</f>
        <v>#N/A</v>
      </c>
      <c r="Q47">
        <f t="array" ref="Q47">IFERROR(INDEX(I:I,MATCH(O47,I:I,0),0),0)</f>
        <v>0</v>
      </c>
      <c r="S47" s="7" t="s">
        <v>3567</v>
      </c>
      <c r="T47" s="7" t="s">
        <v>3420</v>
      </c>
      <c r="Z47" s="80"/>
    </row>
    <row r="48" spans="1:26" ht="13">
      <c r="B48" s="26"/>
      <c r="D48" s="26"/>
      <c r="G48" s="7" t="s">
        <v>3568</v>
      </c>
      <c r="H48" s="7" t="s">
        <v>3414</v>
      </c>
      <c r="J48" t="e">
        <f t="array" ref="J48">INDEX('TJ List'!E:E,MATCH(I48,'TJ List'!Q:Q,0),0)</f>
        <v>#N/A</v>
      </c>
      <c r="K48" s="1"/>
      <c r="L48" s="7" t="s">
        <v>3569</v>
      </c>
      <c r="M48" s="7" t="s">
        <v>3459</v>
      </c>
      <c r="N48" s="77" t="s">
        <v>1367</v>
      </c>
      <c r="O48" s="77"/>
      <c r="P48" s="78" t="e">
        <f t="array" ref="P48">INDEX('TJ List'!E:E,MATCH(O48,'TJ List'!Q:Q,0),0)</f>
        <v>#N/A</v>
      </c>
      <c r="Q48">
        <f t="array" ref="Q48">IFERROR(INDEX(I:I,MATCH(O48,I:I,0),0),0)</f>
        <v>0</v>
      </c>
      <c r="S48" s="7" t="s">
        <v>3570</v>
      </c>
      <c r="T48" s="7" t="s">
        <v>3419</v>
      </c>
      <c r="Z48" s="80"/>
    </row>
    <row r="49" spans="2:26" ht="13">
      <c r="B49" s="26"/>
      <c r="D49" s="26"/>
      <c r="G49" s="7" t="s">
        <v>3571</v>
      </c>
      <c r="H49" s="7" t="s">
        <v>3414</v>
      </c>
      <c r="J49" t="e">
        <f t="array" ref="J49">INDEX('TJ List'!E:E,MATCH(I49,'TJ List'!Q:Q,0),0)</f>
        <v>#N/A</v>
      </c>
      <c r="K49" s="1"/>
      <c r="L49" s="7" t="s">
        <v>3572</v>
      </c>
      <c r="M49" s="7" t="s">
        <v>3459</v>
      </c>
      <c r="N49" s="77" t="s">
        <v>1367</v>
      </c>
      <c r="O49" s="77"/>
      <c r="P49" s="78" t="e">
        <f t="array" ref="P49">INDEX('TJ List'!E:E,MATCH(O49,'TJ List'!Q:Q,0),0)</f>
        <v>#N/A</v>
      </c>
      <c r="Q49">
        <f t="array" ref="Q49">IFERROR(INDEX(I:I,MATCH(O49,I:I,0),0),0)</f>
        <v>0</v>
      </c>
      <c r="S49" s="7" t="s">
        <v>3573</v>
      </c>
      <c r="T49" s="7" t="s">
        <v>3513</v>
      </c>
      <c r="Z49" s="80"/>
    </row>
    <row r="50" spans="2:26" ht="13">
      <c r="B50" s="26"/>
      <c r="D50" s="26"/>
      <c r="G50" s="7" t="s">
        <v>3574</v>
      </c>
      <c r="H50" s="7" t="s">
        <v>3414</v>
      </c>
      <c r="J50" t="e">
        <f t="array" ref="J50">INDEX('TJ List'!E:E,MATCH(I50,'TJ List'!Q:Q,0),0)</f>
        <v>#N/A</v>
      </c>
      <c r="K50" s="1"/>
      <c r="L50" s="7" t="s">
        <v>151</v>
      </c>
      <c r="M50" s="7" t="s">
        <v>3459</v>
      </c>
      <c r="N50" s="77" t="s">
        <v>1367</v>
      </c>
      <c r="O50" s="77"/>
      <c r="P50" s="78" t="e">
        <f t="array" ref="P50">INDEX('TJ List'!E:E,MATCH(O50,'TJ List'!Q:Q,0),0)</f>
        <v>#N/A</v>
      </c>
      <c r="Q50">
        <f t="array" ref="Q50">IFERROR(INDEX(I:I,MATCH(O50,I:I,0),0),0)</f>
        <v>0</v>
      </c>
      <c r="S50" s="7" t="s">
        <v>3575</v>
      </c>
      <c r="T50" s="7" t="s">
        <v>3459</v>
      </c>
      <c r="Z50" s="80"/>
    </row>
    <row r="51" spans="2:26" ht="13">
      <c r="B51" s="26"/>
      <c r="D51" s="26"/>
      <c r="G51" s="7" t="s">
        <v>3576</v>
      </c>
      <c r="H51" s="7" t="s">
        <v>3414</v>
      </c>
      <c r="J51" t="e">
        <f t="array" ref="J51">INDEX('TJ List'!E:E,MATCH(I51,'TJ List'!Q:Q,0),0)</f>
        <v>#N/A</v>
      </c>
      <c r="K51" s="1"/>
      <c r="L51" s="7" t="s">
        <v>3577</v>
      </c>
      <c r="M51" s="7" t="s">
        <v>3459</v>
      </c>
      <c r="N51" s="77" t="s">
        <v>1367</v>
      </c>
      <c r="O51" s="77"/>
      <c r="P51" s="78" t="e">
        <f t="array" ref="P51">INDEX('TJ List'!E:E,MATCH(O51,'TJ List'!Q:Q,0),0)</f>
        <v>#N/A</v>
      </c>
      <c r="Q51">
        <f t="array" ref="Q51">IFERROR(INDEX(I:I,MATCH(O51,I:I,0),0),0)</f>
        <v>0</v>
      </c>
      <c r="S51" s="7" t="s">
        <v>3578</v>
      </c>
      <c r="T51" s="7" t="s">
        <v>3494</v>
      </c>
      <c r="Z51" s="80"/>
    </row>
    <row r="52" spans="2:26" ht="13">
      <c r="B52" s="26"/>
      <c r="D52" s="26"/>
      <c r="G52" s="7" t="s">
        <v>3579</v>
      </c>
      <c r="H52" s="7" t="s">
        <v>3414</v>
      </c>
      <c r="J52" t="e">
        <f t="array" ref="J52">INDEX('TJ List'!E:E,MATCH(I52,'TJ List'!Q:Q,0),0)</f>
        <v>#N/A</v>
      </c>
      <c r="K52" s="1"/>
      <c r="L52" s="7" t="s">
        <v>3547</v>
      </c>
      <c r="M52" s="7" t="s">
        <v>3459</v>
      </c>
      <c r="N52" s="77" t="s">
        <v>1367</v>
      </c>
      <c r="O52" s="77"/>
      <c r="P52" s="78" t="e">
        <f t="array" ref="P52">INDEX('TJ List'!E:E,MATCH(O52,'TJ List'!Q:Q,0),0)</f>
        <v>#N/A</v>
      </c>
      <c r="Q52">
        <f t="array" ref="Q52">IFERROR(INDEX(I:I,MATCH(O52,I:I,0),0),0)</f>
        <v>0</v>
      </c>
      <c r="S52" s="7" t="s">
        <v>3580</v>
      </c>
      <c r="T52" s="7" t="s">
        <v>3428</v>
      </c>
      <c r="Z52" s="80"/>
    </row>
    <row r="53" spans="2:26" ht="13">
      <c r="B53" s="26"/>
      <c r="D53" s="26"/>
      <c r="G53" s="7" t="s">
        <v>3581</v>
      </c>
      <c r="H53" s="7" t="s">
        <v>3414</v>
      </c>
      <c r="J53" t="e">
        <f t="array" ref="J53">INDEX('TJ List'!E:E,MATCH(I53,'TJ List'!Q:Q,0),0)</f>
        <v>#N/A</v>
      </c>
      <c r="K53" s="1"/>
      <c r="L53" s="7" t="s">
        <v>3582</v>
      </c>
      <c r="M53" s="7" t="s">
        <v>3459</v>
      </c>
      <c r="N53" s="77" t="s">
        <v>1367</v>
      </c>
      <c r="O53" s="77"/>
      <c r="P53" s="78" t="e">
        <f t="array" ref="P53">INDEX('TJ List'!E:E,MATCH(O53,'TJ List'!Q:Q,0),0)</f>
        <v>#N/A</v>
      </c>
      <c r="Q53">
        <f t="array" ref="Q53">IFERROR(INDEX(I:I,MATCH(O53,I:I,0),0),0)</f>
        <v>0</v>
      </c>
      <c r="S53" s="7" t="s">
        <v>3583</v>
      </c>
      <c r="T53" s="7" t="s">
        <v>3491</v>
      </c>
      <c r="Z53" s="80"/>
    </row>
    <row r="54" spans="2:26" ht="13">
      <c r="B54" s="26"/>
      <c r="D54" s="26"/>
      <c r="G54" s="7" t="s">
        <v>3584</v>
      </c>
      <c r="H54" s="7" t="s">
        <v>3414</v>
      </c>
      <c r="J54" t="e">
        <f t="array" ref="J54">INDEX('TJ List'!E:E,MATCH(I54,'TJ List'!Q:Q,0),0)</f>
        <v>#N/A</v>
      </c>
      <c r="K54" s="1"/>
      <c r="L54" s="7" t="s">
        <v>3585</v>
      </c>
      <c r="M54" s="7" t="s">
        <v>3459</v>
      </c>
      <c r="N54" s="77" t="s">
        <v>1367</v>
      </c>
      <c r="O54" s="77"/>
      <c r="P54" s="78" t="e">
        <f t="array" ref="P54">INDEX('TJ List'!E:E,MATCH(O54,'TJ List'!Q:Q,0),0)</f>
        <v>#N/A</v>
      </c>
      <c r="Q54">
        <f t="array" ref="Q54">IFERROR(INDEX(I:I,MATCH(O54,I:I,0),0),0)</f>
        <v>0</v>
      </c>
      <c r="S54" s="7" t="s">
        <v>3586</v>
      </c>
      <c r="T54" s="7" t="s">
        <v>3491</v>
      </c>
      <c r="Z54" s="80"/>
    </row>
    <row r="55" spans="2:26" ht="13">
      <c r="B55" s="26"/>
      <c r="D55" s="26"/>
      <c r="G55" s="7" t="s">
        <v>3587</v>
      </c>
      <c r="H55" s="7" t="s">
        <v>3414</v>
      </c>
      <c r="J55" t="e">
        <f t="array" ref="J55">INDEX('TJ List'!E:E,MATCH(I55,'TJ List'!Q:Q,0),0)</f>
        <v>#N/A</v>
      </c>
      <c r="K55" s="1"/>
      <c r="L55" s="7" t="s">
        <v>3588</v>
      </c>
      <c r="M55" s="7" t="s">
        <v>3459</v>
      </c>
      <c r="N55" s="77" t="s">
        <v>1367</v>
      </c>
      <c r="O55" s="77"/>
      <c r="P55" s="78" t="e">
        <f t="array" ref="P55">INDEX('TJ List'!E:E,MATCH(O55,'TJ List'!Q:Q,0),0)</f>
        <v>#N/A</v>
      </c>
      <c r="Q55">
        <f t="array" ref="Q55">IFERROR(INDEX(I:I,MATCH(O55,I:I,0),0),0)</f>
        <v>0</v>
      </c>
      <c r="S55" s="7" t="s">
        <v>3589</v>
      </c>
      <c r="T55" s="7" t="s">
        <v>3471</v>
      </c>
      <c r="Z55" s="80"/>
    </row>
    <row r="56" spans="2:26" ht="13">
      <c r="B56" s="26"/>
      <c r="D56" s="26"/>
      <c r="G56" s="7" t="s">
        <v>3590</v>
      </c>
      <c r="H56" s="7" t="s">
        <v>3414</v>
      </c>
      <c r="J56" t="e">
        <f t="array" ref="J56">INDEX('TJ List'!E:E,MATCH(I56,'TJ List'!Q:Q,0),0)</f>
        <v>#N/A</v>
      </c>
      <c r="K56" s="1"/>
      <c r="L56" s="7" t="s">
        <v>3591</v>
      </c>
      <c r="M56" s="7" t="s">
        <v>3437</v>
      </c>
      <c r="N56" s="77" t="s">
        <v>3592</v>
      </c>
      <c r="O56" s="77"/>
      <c r="P56" s="78" t="e">
        <f t="array" ref="P56">INDEX('TJ List'!E:E,MATCH(O56,'TJ List'!Q:Q,0),0)</f>
        <v>#N/A</v>
      </c>
      <c r="Q56">
        <f t="array" ref="Q56">IFERROR(INDEX(I:I,MATCH(O56,I:I,0),0),0)</f>
        <v>0</v>
      </c>
      <c r="S56" s="7" t="s">
        <v>3593</v>
      </c>
      <c r="T56" s="7" t="s">
        <v>3488</v>
      </c>
      <c r="Z56" s="80"/>
    </row>
    <row r="57" spans="2:26" ht="13">
      <c r="B57" s="26"/>
      <c r="D57" s="26"/>
      <c r="G57" s="7" t="s">
        <v>3594</v>
      </c>
      <c r="H57" s="7" t="s">
        <v>3414</v>
      </c>
      <c r="J57" t="e">
        <f t="array" ref="J57">INDEX('TJ List'!E:E,MATCH(I57,'TJ List'!Q:Q,0),0)</f>
        <v>#N/A</v>
      </c>
      <c r="K57" s="1"/>
      <c r="L57" s="7" t="s">
        <v>3595</v>
      </c>
      <c r="M57" s="7" t="s">
        <v>3437</v>
      </c>
      <c r="N57" s="77" t="s">
        <v>3592</v>
      </c>
      <c r="O57" s="77"/>
      <c r="P57" s="78" t="e">
        <f t="array" ref="P57">INDEX('TJ List'!E:E,MATCH(O57,'TJ List'!Q:Q,0),0)</f>
        <v>#N/A</v>
      </c>
      <c r="Q57">
        <f t="array" ref="Q57">IFERROR(INDEX(I:I,MATCH(O57,I:I,0),0),0)</f>
        <v>0</v>
      </c>
      <c r="Z57" s="80"/>
    </row>
    <row r="58" spans="2:26" ht="13">
      <c r="B58" s="26"/>
      <c r="D58" s="26"/>
      <c r="G58" s="7" t="s">
        <v>3596</v>
      </c>
      <c r="H58" s="7" t="s">
        <v>3414</v>
      </c>
      <c r="J58" t="e">
        <f t="array" ref="J58">INDEX('TJ List'!E:E,MATCH(I58,'TJ List'!Q:Q,0),0)</f>
        <v>#N/A</v>
      </c>
      <c r="K58" s="1"/>
      <c r="L58" s="7" t="s">
        <v>2604</v>
      </c>
      <c r="M58" s="7" t="s">
        <v>3437</v>
      </c>
      <c r="N58" s="77" t="s">
        <v>3592</v>
      </c>
      <c r="O58" s="77"/>
      <c r="P58" s="78" t="e">
        <f t="array" ref="P58">INDEX('TJ List'!E:E,MATCH(O58,'TJ List'!Q:Q,0),0)</f>
        <v>#N/A</v>
      </c>
      <c r="Q58">
        <f t="array" ref="Q58">IFERROR(INDEX(I:I,MATCH(O58,I:I,0),0),0)</f>
        <v>0</v>
      </c>
      <c r="Z58" s="80"/>
    </row>
    <row r="59" spans="2:26" ht="13">
      <c r="B59" s="26"/>
      <c r="D59" s="26"/>
      <c r="G59" s="7" t="s">
        <v>3597</v>
      </c>
      <c r="H59" s="7" t="s">
        <v>3414</v>
      </c>
      <c r="J59" t="e">
        <f t="array" ref="J59">INDEX('TJ List'!E:E,MATCH(I59,'TJ List'!Q:Q,0),0)</f>
        <v>#N/A</v>
      </c>
      <c r="K59" s="1"/>
      <c r="L59" s="7" t="s">
        <v>171</v>
      </c>
      <c r="M59" s="7" t="s">
        <v>3437</v>
      </c>
      <c r="N59" s="77" t="s">
        <v>3592</v>
      </c>
      <c r="O59" s="77"/>
      <c r="P59" s="78" t="e">
        <f t="array" ref="P59">INDEX('TJ List'!E:E,MATCH(O59,'TJ List'!Q:Q,0),0)</f>
        <v>#N/A</v>
      </c>
      <c r="Q59">
        <f t="array" ref="Q59">IFERROR(INDEX(I:I,MATCH(O59,I:I,0),0),0)</f>
        <v>0</v>
      </c>
      <c r="Z59" s="80"/>
    </row>
    <row r="60" spans="2:26" ht="13">
      <c r="B60" s="26"/>
      <c r="D60" s="26"/>
      <c r="G60" s="7" t="s">
        <v>3598</v>
      </c>
      <c r="H60" s="7" t="s">
        <v>3414</v>
      </c>
      <c r="J60" t="e">
        <f t="array" ref="J60">INDEX('TJ List'!E:E,MATCH(I60,'TJ List'!Q:Q,0),0)</f>
        <v>#N/A</v>
      </c>
      <c r="K60" s="1"/>
      <c r="L60" s="7" t="s">
        <v>3599</v>
      </c>
      <c r="M60" s="7" t="s">
        <v>3437</v>
      </c>
      <c r="N60" s="77" t="s">
        <v>3592</v>
      </c>
      <c r="O60" s="77"/>
      <c r="P60" s="78" t="e">
        <f t="array" ref="P60">INDEX('TJ List'!E:E,MATCH(O60,'TJ List'!Q:Q,0),0)</f>
        <v>#N/A</v>
      </c>
      <c r="Q60">
        <f t="array" ref="Q60">IFERROR(INDEX(I:I,MATCH(O60,I:I,0),0),0)</f>
        <v>0</v>
      </c>
      <c r="Z60" s="80"/>
    </row>
    <row r="61" spans="2:26" ht="13">
      <c r="B61" s="26"/>
      <c r="D61" s="26"/>
      <c r="G61" s="7" t="s">
        <v>3600</v>
      </c>
      <c r="H61" s="7" t="s">
        <v>3414</v>
      </c>
      <c r="J61" t="e">
        <f t="array" ref="J61">INDEX('TJ List'!E:E,MATCH(I61,'TJ List'!Q:Q,0),0)</f>
        <v>#N/A</v>
      </c>
      <c r="K61" s="1"/>
      <c r="L61" s="7" t="s">
        <v>3601</v>
      </c>
      <c r="M61" s="7" t="s">
        <v>3437</v>
      </c>
      <c r="N61" s="77" t="s">
        <v>3592</v>
      </c>
      <c r="O61" s="77"/>
      <c r="P61" s="78" t="e">
        <f t="array" ref="P61">INDEX('TJ List'!E:E,MATCH(O61,'TJ List'!Q:Q,0),0)</f>
        <v>#N/A</v>
      </c>
      <c r="Q61">
        <f t="array" ref="Q61">IFERROR(INDEX(I:I,MATCH(O61,I:I,0),0),0)</f>
        <v>0</v>
      </c>
      <c r="Z61" s="80"/>
    </row>
    <row r="62" spans="2:26" ht="13">
      <c r="B62" s="26"/>
      <c r="D62" s="26"/>
      <c r="G62" s="7" t="s">
        <v>3602</v>
      </c>
      <c r="H62" s="7" t="s">
        <v>3414</v>
      </c>
      <c r="J62" t="e">
        <f t="array" ref="J62">INDEX('TJ List'!E:E,MATCH(I62,'TJ List'!Q:Q,0),0)</f>
        <v>#N/A</v>
      </c>
      <c r="K62" s="1"/>
      <c r="L62" s="7" t="s">
        <v>3354</v>
      </c>
      <c r="M62" s="7" t="s">
        <v>3437</v>
      </c>
      <c r="N62" s="77" t="s">
        <v>3592</v>
      </c>
      <c r="O62" s="77"/>
      <c r="P62" s="78" t="e">
        <f t="array" ref="P62">INDEX('TJ List'!E:E,MATCH(O62,'TJ List'!Q:Q,0),0)</f>
        <v>#N/A</v>
      </c>
      <c r="Q62">
        <f t="array" ref="Q62">IFERROR(INDEX(I:I,MATCH(O62,I:I,0),0),0)</f>
        <v>0</v>
      </c>
      <c r="Z62" s="80"/>
    </row>
    <row r="63" spans="2:26" ht="13">
      <c r="B63" s="26"/>
      <c r="D63" s="26"/>
      <c r="G63" s="7" t="s">
        <v>3603</v>
      </c>
      <c r="H63" s="7" t="s">
        <v>3414</v>
      </c>
      <c r="J63" t="e">
        <f t="array" ref="J63">INDEX('TJ List'!E:E,MATCH(I63,'TJ List'!Q:Q,0),0)</f>
        <v>#N/A</v>
      </c>
      <c r="K63" s="1"/>
      <c r="L63" s="7" t="s">
        <v>3335</v>
      </c>
      <c r="M63" s="7" t="s">
        <v>3437</v>
      </c>
      <c r="N63" s="77" t="s">
        <v>3592</v>
      </c>
      <c r="O63" s="77"/>
      <c r="P63" s="78" t="e">
        <f t="array" ref="P63">INDEX('TJ List'!E:E,MATCH(O63,'TJ List'!Q:Q,0),0)</f>
        <v>#N/A</v>
      </c>
      <c r="Q63">
        <f t="array" ref="Q63">IFERROR(INDEX(I:I,MATCH(O63,I:I,0),0),0)</f>
        <v>0</v>
      </c>
      <c r="Z63" s="80"/>
    </row>
    <row r="64" spans="2:26" ht="13">
      <c r="B64" s="26"/>
      <c r="D64" s="26"/>
      <c r="G64" s="7" t="s">
        <v>3604</v>
      </c>
      <c r="H64" s="7" t="s">
        <v>3414</v>
      </c>
      <c r="J64" t="e">
        <f t="array" ref="J64">INDEX('TJ List'!E:E,MATCH(I64,'TJ List'!Q:Q,0),0)</f>
        <v>#N/A</v>
      </c>
      <c r="K64" s="1"/>
      <c r="L64" s="7" t="s">
        <v>386</v>
      </c>
      <c r="M64" s="7" t="s">
        <v>3458</v>
      </c>
      <c r="N64" s="77" t="s">
        <v>1192</v>
      </c>
      <c r="O64" s="77"/>
      <c r="P64" s="78" t="e">
        <f t="array" ref="P64">INDEX('TJ List'!E:E,MATCH(O64,'TJ List'!Q:Q,0),0)</f>
        <v>#N/A</v>
      </c>
      <c r="Q64">
        <f t="array" ref="Q64">IFERROR(INDEX(I:I,MATCH(O64,I:I,0),0),0)</f>
        <v>0</v>
      </c>
      <c r="Z64" s="80"/>
    </row>
    <row r="65" spans="2:26" ht="13">
      <c r="B65" s="26"/>
      <c r="D65" s="26"/>
      <c r="G65" s="7" t="s">
        <v>2670</v>
      </c>
      <c r="H65" s="7" t="s">
        <v>3416</v>
      </c>
      <c r="J65" t="e">
        <f t="array" ref="J65">INDEX('TJ List'!E:E,MATCH(I65,'TJ List'!Q:Q,0),0)</f>
        <v>#N/A</v>
      </c>
      <c r="K65" s="1"/>
      <c r="L65" s="7" t="s">
        <v>379</v>
      </c>
      <c r="M65" s="7" t="s">
        <v>3458</v>
      </c>
      <c r="N65" s="77" t="s">
        <v>1192</v>
      </c>
      <c r="O65" s="77"/>
      <c r="P65" s="78" t="e">
        <f t="array" ref="P65">INDEX('TJ List'!E:E,MATCH(O65,'TJ List'!Q:Q,0),0)</f>
        <v>#N/A</v>
      </c>
      <c r="Q65">
        <f t="array" ref="Q65">IFERROR(INDEX(I:I,MATCH(O65,I:I,0),0),0)</f>
        <v>0</v>
      </c>
      <c r="Z65" s="80"/>
    </row>
    <row r="66" spans="2:26" ht="13">
      <c r="B66" s="26"/>
      <c r="D66" s="26"/>
      <c r="G66" s="7" t="s">
        <v>3605</v>
      </c>
      <c r="H66" s="7" t="s">
        <v>3416</v>
      </c>
      <c r="J66" t="e">
        <f t="array" ref="J66">INDEX('TJ List'!E:E,MATCH(I66,'TJ List'!Q:Q,0),0)</f>
        <v>#N/A</v>
      </c>
      <c r="K66" s="1"/>
      <c r="L66" s="7" t="s">
        <v>3606</v>
      </c>
      <c r="M66" s="7" t="s">
        <v>3458</v>
      </c>
      <c r="N66" s="77" t="s">
        <v>1192</v>
      </c>
      <c r="O66" s="77"/>
      <c r="P66" s="78" t="e">
        <f t="array" ref="P66">INDEX('TJ List'!E:E,MATCH(O66,'TJ List'!Q:Q,0),0)</f>
        <v>#N/A</v>
      </c>
      <c r="Q66">
        <f t="array" ref="Q66">IFERROR(INDEX(I:I,MATCH(O66,I:I,0),0),0)</f>
        <v>0</v>
      </c>
      <c r="Z66" s="80"/>
    </row>
    <row r="67" spans="2:26" ht="13">
      <c r="B67" s="26"/>
      <c r="D67" s="26"/>
      <c r="G67" s="7" t="s">
        <v>2355</v>
      </c>
      <c r="H67" s="7" t="s">
        <v>3416</v>
      </c>
      <c r="J67" t="e">
        <f t="array" ref="J67">INDEX('TJ List'!E:E,MATCH(I67,'TJ List'!Q:Q,0),0)</f>
        <v>#N/A</v>
      </c>
      <c r="K67" s="1"/>
      <c r="L67" s="7" t="s">
        <v>175</v>
      </c>
      <c r="M67" s="7" t="s">
        <v>3458</v>
      </c>
      <c r="N67" s="77" t="s">
        <v>1192</v>
      </c>
      <c r="O67" s="77"/>
      <c r="P67" s="78" t="e">
        <f t="array" ref="P67">INDEX('TJ List'!E:E,MATCH(O67,'TJ List'!Q:Q,0),0)</f>
        <v>#N/A</v>
      </c>
      <c r="Q67">
        <f t="array" ref="Q67">IFERROR(INDEX(I:I,MATCH(O67,I:I,0),0),0)</f>
        <v>0</v>
      </c>
      <c r="Z67" s="80"/>
    </row>
    <row r="68" spans="2:26" ht="13">
      <c r="B68" s="26"/>
      <c r="D68" s="26"/>
      <c r="G68" s="7" t="s">
        <v>3415</v>
      </c>
      <c r="H68" s="7" t="s">
        <v>3416</v>
      </c>
      <c r="J68" t="e">
        <f t="array" ref="J68">INDEX('TJ List'!E:E,MATCH(I68,'TJ List'!Q:Q,0),0)</f>
        <v>#N/A</v>
      </c>
      <c r="K68" s="1"/>
      <c r="L68" s="7" t="s">
        <v>3607</v>
      </c>
      <c r="M68" s="7" t="s">
        <v>3458</v>
      </c>
      <c r="N68" s="77" t="s">
        <v>1192</v>
      </c>
      <c r="O68" s="77"/>
      <c r="P68" s="78" t="e">
        <f t="array" ref="P68">INDEX('TJ List'!E:E,MATCH(O68,'TJ List'!Q:Q,0),0)</f>
        <v>#N/A</v>
      </c>
      <c r="Q68">
        <f t="array" ref="Q68">IFERROR(INDEX(I:I,MATCH(O68,I:I,0),0),0)</f>
        <v>0</v>
      </c>
      <c r="Z68" s="80"/>
    </row>
    <row r="69" spans="2:26" ht="13">
      <c r="B69" s="26"/>
      <c r="D69" s="26"/>
      <c r="G69" s="7" t="s">
        <v>2213</v>
      </c>
      <c r="H69" s="7" t="s">
        <v>3416</v>
      </c>
      <c r="J69" t="e">
        <f t="array" ref="J69">INDEX('TJ List'!E:E,MATCH(I69,'TJ List'!Q:Q,0),0)</f>
        <v>#N/A</v>
      </c>
      <c r="K69" s="1"/>
      <c r="L69" s="7" t="s">
        <v>760</v>
      </c>
      <c r="M69" s="7" t="s">
        <v>3458</v>
      </c>
      <c r="N69" s="77" t="s">
        <v>1192</v>
      </c>
      <c r="O69" s="77"/>
      <c r="P69" s="78" t="e">
        <f t="array" ref="P69">INDEX('TJ List'!E:E,MATCH(O69,'TJ List'!Q:Q,0),0)</f>
        <v>#N/A</v>
      </c>
      <c r="Q69">
        <f t="array" ref="Q69">IFERROR(INDEX(I:I,MATCH(O69,I:I,0),0),0)</f>
        <v>0</v>
      </c>
      <c r="Z69" s="80"/>
    </row>
    <row r="70" spans="2:26" ht="13">
      <c r="B70" s="26"/>
      <c r="D70" s="26"/>
      <c r="G70" s="7" t="s">
        <v>2105</v>
      </c>
      <c r="H70" s="7" t="s">
        <v>3416</v>
      </c>
      <c r="J70" t="e">
        <f t="array" ref="J70">INDEX('TJ List'!E:E,MATCH(I70,'TJ List'!Q:Q,0),0)</f>
        <v>#N/A</v>
      </c>
      <c r="K70" s="1"/>
      <c r="L70" s="7" t="s">
        <v>1667</v>
      </c>
      <c r="M70" s="7" t="s">
        <v>3433</v>
      </c>
      <c r="N70" s="77" t="s">
        <v>40</v>
      </c>
      <c r="P70" s="78" t="e">
        <f t="array" ref="P70">INDEX('TJ List'!E:E,MATCH(O70,'TJ List'!Q:Q,0),0)</f>
        <v>#N/A</v>
      </c>
      <c r="Q70">
        <f t="array" ref="Q70">IFERROR(INDEX(I:I,MATCH(O70,I:I,0),0),0)</f>
        <v>0</v>
      </c>
      <c r="Z70" s="80"/>
    </row>
    <row r="71" spans="2:26" ht="13">
      <c r="B71" s="26"/>
      <c r="D71" s="26"/>
      <c r="G71" s="7" t="s">
        <v>1891</v>
      </c>
      <c r="H71" s="7" t="s">
        <v>3416</v>
      </c>
      <c r="J71" t="e">
        <f t="array" ref="J71">INDEX('TJ List'!E:E,MATCH(I71,'TJ List'!Q:Q,0),0)</f>
        <v>#N/A</v>
      </c>
      <c r="K71" s="1"/>
      <c r="L71" s="7" t="s">
        <v>3608</v>
      </c>
      <c r="M71" s="7" t="s">
        <v>3433</v>
      </c>
      <c r="N71" s="77" t="s">
        <v>40</v>
      </c>
      <c r="O71" s="77"/>
      <c r="P71" s="78" t="e">
        <f t="array" ref="P71">INDEX('TJ List'!E:E,MATCH(O71,'TJ List'!Q:Q,0),0)</f>
        <v>#N/A</v>
      </c>
      <c r="Q71">
        <f t="array" ref="Q71">IFERROR(INDEX(I:I,MATCH(O71,I:I,0),0),0)</f>
        <v>0</v>
      </c>
      <c r="Z71" s="80"/>
    </row>
    <row r="72" spans="2:26" ht="13">
      <c r="B72" s="26"/>
      <c r="D72" s="26"/>
      <c r="G72" s="7" t="s">
        <v>1660</v>
      </c>
      <c r="H72" s="7" t="s">
        <v>3416</v>
      </c>
      <c r="J72" t="e">
        <f t="array" ref="J72">INDEX('TJ List'!E:E,MATCH(I72,'TJ List'!Q:Q,0),0)</f>
        <v>#N/A</v>
      </c>
      <c r="K72" s="1"/>
      <c r="L72" s="7" t="s">
        <v>1289</v>
      </c>
      <c r="M72" s="7" t="s">
        <v>3433</v>
      </c>
      <c r="N72" s="77" t="s">
        <v>40</v>
      </c>
      <c r="O72" s="77"/>
      <c r="P72" s="78" t="e">
        <f t="array" ref="P72">INDEX('TJ List'!E:E,MATCH(O72,'TJ List'!Q:Q,0),0)</f>
        <v>#N/A</v>
      </c>
      <c r="Q72">
        <f t="array" ref="Q72">IFERROR(INDEX(I:I,MATCH(O72,I:I,0),0),0)</f>
        <v>0</v>
      </c>
      <c r="Z72" s="80"/>
    </row>
    <row r="73" spans="2:26" ht="13">
      <c r="B73" s="26"/>
      <c r="D73" s="26"/>
      <c r="G73" s="7" t="s">
        <v>1652</v>
      </c>
      <c r="H73" s="7" t="s">
        <v>3416</v>
      </c>
      <c r="J73" t="e">
        <f t="array" ref="J73">INDEX('TJ List'!E:E,MATCH(I73,'TJ List'!Q:Q,0),0)</f>
        <v>#N/A</v>
      </c>
      <c r="K73" s="1"/>
      <c r="L73" s="7" t="s">
        <v>3609</v>
      </c>
      <c r="M73" s="7" t="s">
        <v>3433</v>
      </c>
      <c r="N73" s="77" t="s">
        <v>40</v>
      </c>
      <c r="O73" s="77"/>
      <c r="P73" s="78" t="e">
        <f t="array" ref="P73">INDEX('TJ List'!E:E,MATCH(O73,'TJ List'!Q:Q,0),0)</f>
        <v>#N/A</v>
      </c>
      <c r="Q73">
        <f t="array" ref="Q73">IFERROR(INDEX(I:I,MATCH(O73,I:I,0),0),0)</f>
        <v>0</v>
      </c>
      <c r="Z73" s="80"/>
    </row>
    <row r="74" spans="2:26" ht="13">
      <c r="B74" s="26"/>
      <c r="D74" s="26"/>
      <c r="G74" s="7" t="s">
        <v>1129</v>
      </c>
      <c r="H74" s="7" t="s">
        <v>3416</v>
      </c>
      <c r="J74" t="e">
        <f t="array" ref="J74">INDEX('TJ List'!E:E,MATCH(I74,'TJ List'!Q:Q,0),0)</f>
        <v>#N/A</v>
      </c>
      <c r="K74" s="1"/>
      <c r="L74" s="7" t="s">
        <v>3610</v>
      </c>
      <c r="M74" s="7" t="s">
        <v>3486</v>
      </c>
      <c r="N74" s="77" t="s">
        <v>3611</v>
      </c>
      <c r="O74" s="77"/>
      <c r="P74" s="78" t="e">
        <f t="array" ref="P74">INDEX('TJ List'!E:E,MATCH(O74,'TJ List'!Q:Q,0),0)</f>
        <v>#N/A</v>
      </c>
      <c r="Q74">
        <f t="array" ref="Q74">IFERROR(INDEX(I:I,MATCH(O74,I:I,0),0),0)</f>
        <v>0</v>
      </c>
      <c r="Z74" s="80"/>
    </row>
    <row r="75" spans="2:26" ht="13">
      <c r="B75" s="26"/>
      <c r="D75" s="26"/>
      <c r="G75" s="7" t="s">
        <v>1057</v>
      </c>
      <c r="H75" s="7" t="s">
        <v>3416</v>
      </c>
      <c r="J75" t="e">
        <f t="array" ref="J75">INDEX('TJ List'!E:E,MATCH(I75,'TJ List'!Q:Q,0),0)</f>
        <v>#N/A</v>
      </c>
      <c r="K75" s="1"/>
      <c r="L75" s="7" t="s">
        <v>3612</v>
      </c>
      <c r="M75" s="7" t="s">
        <v>3486</v>
      </c>
      <c r="N75" s="77" t="s">
        <v>3611</v>
      </c>
      <c r="O75" s="77"/>
      <c r="P75" s="78" t="e">
        <f t="array" ref="P75">INDEX('TJ List'!E:E,MATCH(O75,'TJ List'!Q:Q,0),0)</f>
        <v>#N/A</v>
      </c>
      <c r="Q75">
        <f t="array" ref="Q75">IFERROR(INDEX(I:I,MATCH(O75,I:I,0),0),0)</f>
        <v>0</v>
      </c>
      <c r="Z75" s="80"/>
    </row>
    <row r="76" spans="2:26" ht="13">
      <c r="B76" s="26"/>
      <c r="D76" s="26"/>
      <c r="G76" s="7" t="s">
        <v>1016</v>
      </c>
      <c r="H76" s="7" t="s">
        <v>3416</v>
      </c>
      <c r="J76" t="e">
        <f t="array" ref="J76">INDEX('TJ List'!E:E,MATCH(I76,'TJ List'!Q:Q,0),0)</f>
        <v>#N/A</v>
      </c>
      <c r="K76" s="1"/>
      <c r="L76" s="7" t="s">
        <v>137</v>
      </c>
      <c r="M76" s="7" t="s">
        <v>3427</v>
      </c>
      <c r="N76" s="77" t="s">
        <v>3613</v>
      </c>
      <c r="O76" s="77"/>
      <c r="P76" s="78" t="e">
        <f t="array" ref="P76">INDEX('TJ List'!E:E,MATCH(O76,'TJ List'!Q:Q,0),0)</f>
        <v>#N/A</v>
      </c>
      <c r="Q76">
        <f t="array" ref="Q76">IFERROR(INDEX(I:I,MATCH(O76,I:I,0),0),0)</f>
        <v>0</v>
      </c>
      <c r="Z76" s="80"/>
    </row>
    <row r="77" spans="2:26" ht="13">
      <c r="B77" s="26"/>
      <c r="D77" s="26"/>
      <c r="G77" s="7" t="s">
        <v>517</v>
      </c>
      <c r="H77" s="7" t="s">
        <v>3416</v>
      </c>
      <c r="J77" t="e">
        <f t="array" ref="J77">INDEX('TJ List'!E:E,MATCH(I77,'TJ List'!Q:Q,0),0)</f>
        <v>#N/A</v>
      </c>
      <c r="K77" s="1"/>
      <c r="L77" s="7" t="s">
        <v>66</v>
      </c>
      <c r="M77" s="7" t="s">
        <v>3427</v>
      </c>
      <c r="N77" s="77" t="s">
        <v>3613</v>
      </c>
      <c r="O77" s="77"/>
      <c r="P77" s="78" t="e">
        <f t="array" ref="P77">INDEX('TJ List'!E:E,MATCH(O77,'TJ List'!Q:Q,0),0)</f>
        <v>#N/A</v>
      </c>
      <c r="Q77">
        <f t="array" ref="Q77">IFERROR(INDEX(I:I,MATCH(O77,I:I,0),0),0)</f>
        <v>0</v>
      </c>
      <c r="Z77" s="80"/>
    </row>
    <row r="78" spans="2:26" ht="13">
      <c r="B78" s="26"/>
      <c r="D78" s="26"/>
      <c r="G78" s="7" t="s">
        <v>484</v>
      </c>
      <c r="H78" s="7" t="s">
        <v>3416</v>
      </c>
      <c r="J78" t="e">
        <f t="array" ref="J78">INDEX('TJ List'!E:E,MATCH(I78,'TJ List'!Q:Q,0),0)</f>
        <v>#N/A</v>
      </c>
      <c r="K78" s="1"/>
      <c r="L78" s="7" t="s">
        <v>3614</v>
      </c>
      <c r="M78" s="7" t="s">
        <v>3471</v>
      </c>
      <c r="N78" s="77" t="s">
        <v>54</v>
      </c>
      <c r="O78" s="77"/>
      <c r="P78" s="78" t="e">
        <f t="array" ref="P78">INDEX('TJ List'!E:E,MATCH(O78,'TJ List'!Q:Q,0),0)</f>
        <v>#N/A</v>
      </c>
      <c r="Q78">
        <f t="array" ref="Q78">IFERROR(INDEX(I:I,MATCH(O78,I:I,0),0),0)</f>
        <v>0</v>
      </c>
      <c r="Z78" s="80"/>
    </row>
    <row r="79" spans="2:26" ht="13">
      <c r="B79" s="26"/>
      <c r="D79" s="26"/>
      <c r="G79" s="7" t="s">
        <v>3615</v>
      </c>
      <c r="H79" s="7" t="s">
        <v>3416</v>
      </c>
      <c r="J79" t="e">
        <f t="array" ref="J79">INDEX('TJ List'!E:E,MATCH(I79,'TJ List'!Q:Q,0),0)</f>
        <v>#N/A</v>
      </c>
      <c r="K79" s="1"/>
      <c r="L79" s="7" t="s">
        <v>3616</v>
      </c>
      <c r="M79" s="7" t="s">
        <v>3471</v>
      </c>
      <c r="N79" s="77" t="s">
        <v>54</v>
      </c>
      <c r="O79" s="77"/>
      <c r="P79" s="78" t="e">
        <f t="array" ref="P79">INDEX('TJ List'!E:E,MATCH(O79,'TJ List'!Q:Q,0),0)</f>
        <v>#N/A</v>
      </c>
      <c r="Q79">
        <f t="array" ref="Q79">IFERROR(INDEX(I:I,MATCH(O79,I:I,0),0),0)</f>
        <v>0</v>
      </c>
      <c r="Z79" s="80"/>
    </row>
    <row r="80" spans="2:26" ht="13">
      <c r="B80" s="26"/>
      <c r="D80" s="26"/>
      <c r="G80" s="7" t="s">
        <v>3617</v>
      </c>
      <c r="H80" s="7" t="s">
        <v>3416</v>
      </c>
      <c r="J80" t="e">
        <f t="array" ref="J80">INDEX('TJ List'!E:E,MATCH(I80,'TJ List'!Q:Q,0),0)</f>
        <v>#N/A</v>
      </c>
      <c r="K80" s="1"/>
      <c r="L80" s="7" t="s">
        <v>2331</v>
      </c>
      <c r="M80" s="7" t="s">
        <v>3471</v>
      </c>
      <c r="N80" s="77" t="s">
        <v>54</v>
      </c>
      <c r="O80" s="77"/>
      <c r="P80" s="78" t="e">
        <f t="array" ref="P80">INDEX('TJ List'!E:E,MATCH(O80,'TJ List'!Q:Q,0),0)</f>
        <v>#N/A</v>
      </c>
      <c r="Q80">
        <f t="array" ref="Q80">IFERROR(INDEX(I:I,MATCH(O80,I:I,0),0),0)</f>
        <v>0</v>
      </c>
      <c r="Z80" s="80"/>
    </row>
    <row r="81" spans="2:26" ht="13">
      <c r="B81" s="26"/>
      <c r="D81" s="26"/>
      <c r="G81" s="7" t="s">
        <v>3618</v>
      </c>
      <c r="H81" s="7" t="s">
        <v>3416</v>
      </c>
      <c r="J81" t="e">
        <f t="array" ref="J81">INDEX('TJ List'!E:E,MATCH(I81,'TJ List'!Q:Q,0),0)</f>
        <v>#N/A</v>
      </c>
      <c r="K81" s="1"/>
      <c r="L81" s="7" t="s">
        <v>3619</v>
      </c>
      <c r="M81" s="7" t="s">
        <v>3471</v>
      </c>
      <c r="N81" s="77" t="s">
        <v>54</v>
      </c>
      <c r="O81" s="77"/>
      <c r="P81" s="78" t="e">
        <f t="array" ref="P81">INDEX('TJ List'!E:E,MATCH(O81,'TJ List'!Q:Q,0),0)</f>
        <v>#N/A</v>
      </c>
      <c r="Q81">
        <f t="array" ref="Q81">IFERROR(INDEX(I:I,MATCH(O81,I:I,0),0),0)</f>
        <v>0</v>
      </c>
      <c r="Z81" s="80"/>
    </row>
    <row r="82" spans="2:26" ht="13">
      <c r="B82" s="26"/>
      <c r="D82" s="26"/>
      <c r="G82" s="7" t="s">
        <v>3620</v>
      </c>
      <c r="H82" s="7" t="s">
        <v>3416</v>
      </c>
      <c r="J82" t="e">
        <f t="array" ref="J82">INDEX('TJ List'!E:E,MATCH(I82,'TJ List'!Q:Q,0),0)</f>
        <v>#N/A</v>
      </c>
      <c r="K82" s="1"/>
      <c r="L82" s="7" t="s">
        <v>3621</v>
      </c>
      <c r="M82" s="7" t="s">
        <v>3471</v>
      </c>
      <c r="N82" s="77" t="s">
        <v>54</v>
      </c>
      <c r="O82" s="77"/>
      <c r="P82" s="78" t="e">
        <f t="array" ref="P82">INDEX('TJ List'!E:E,MATCH(O82,'TJ List'!Q:Q,0),0)</f>
        <v>#N/A</v>
      </c>
      <c r="Q82">
        <f t="array" ref="Q82">IFERROR(INDEX(I:I,MATCH(O82,I:I,0),0),0)</f>
        <v>0</v>
      </c>
      <c r="Z82" s="80"/>
    </row>
    <row r="83" spans="2:26" ht="13">
      <c r="B83" s="26"/>
      <c r="D83" s="26"/>
      <c r="G83" s="7" t="s">
        <v>3622</v>
      </c>
      <c r="H83" s="7" t="s">
        <v>3416</v>
      </c>
      <c r="J83" t="e">
        <f t="array" ref="J83">INDEX('TJ List'!E:E,MATCH(I83,'TJ List'!Q:Q,0),0)</f>
        <v>#N/A</v>
      </c>
      <c r="K83" s="1"/>
      <c r="L83" s="7" t="s">
        <v>2217</v>
      </c>
      <c r="M83" s="7" t="s">
        <v>3491</v>
      </c>
      <c r="N83" s="77" t="s">
        <v>3623</v>
      </c>
      <c r="O83" s="77"/>
      <c r="P83" s="78" t="e">
        <f t="array" ref="P83">INDEX('TJ List'!E:E,MATCH(O83,'TJ List'!Q:Q,0),0)</f>
        <v>#N/A</v>
      </c>
      <c r="Q83">
        <f t="array" ref="Q83">IFERROR(INDEX(I:I,MATCH(O83,I:I,0),0),0)</f>
        <v>0</v>
      </c>
      <c r="Z83" s="80"/>
    </row>
    <row r="84" spans="2:26" ht="13">
      <c r="B84" s="26"/>
      <c r="D84" s="26"/>
      <c r="G84" s="7" t="s">
        <v>3422</v>
      </c>
      <c r="H84" s="7" t="s">
        <v>3416</v>
      </c>
      <c r="J84" t="e">
        <f t="array" ref="J84">INDEX('TJ List'!E:E,MATCH(I84,'TJ List'!Q:Q,0),0)</f>
        <v>#N/A</v>
      </c>
      <c r="K84" s="1"/>
      <c r="L84" s="7" t="s">
        <v>310</v>
      </c>
      <c r="M84" s="7" t="s">
        <v>3475</v>
      </c>
      <c r="N84" s="77" t="s">
        <v>3624</v>
      </c>
      <c r="O84" s="77"/>
      <c r="P84" s="78" t="e">
        <f t="array" ref="P84">INDEX('TJ List'!E:E,MATCH(O84,'TJ List'!Q:Q,0),0)</f>
        <v>#N/A</v>
      </c>
      <c r="Q84">
        <f t="array" ref="Q84">IFERROR(INDEX(I:I,MATCH(O84,I:I,0),0),0)</f>
        <v>0</v>
      </c>
      <c r="Z84" s="80"/>
    </row>
    <row r="85" spans="2:26" ht="13">
      <c r="B85" s="26"/>
      <c r="D85" s="26"/>
      <c r="G85" s="7" t="s">
        <v>3625</v>
      </c>
      <c r="H85" s="7" t="s">
        <v>3416</v>
      </c>
      <c r="J85" t="e">
        <f t="array" ref="J85">INDEX('TJ List'!E:E,MATCH(I85,'TJ List'!Q:Q,0),0)</f>
        <v>#N/A</v>
      </c>
      <c r="K85" s="1"/>
      <c r="L85" s="7" t="s">
        <v>1763</v>
      </c>
      <c r="M85" s="7" t="s">
        <v>3475</v>
      </c>
      <c r="N85" s="77" t="s">
        <v>3624</v>
      </c>
      <c r="O85" s="77"/>
      <c r="P85" s="78" t="e">
        <f t="array" ref="P85">INDEX('TJ List'!E:E,MATCH(O85,'TJ List'!Q:Q,0),0)</f>
        <v>#N/A</v>
      </c>
      <c r="Q85">
        <f t="array" ref="Q85">IFERROR(INDEX(I:I,MATCH(O85,I:I,0),0),0)</f>
        <v>0</v>
      </c>
      <c r="Z85" s="80"/>
    </row>
    <row r="86" spans="2:26" ht="13">
      <c r="B86" s="26"/>
      <c r="D86" s="26"/>
      <c r="G86" s="7" t="s">
        <v>3626</v>
      </c>
      <c r="H86" s="7" t="s">
        <v>3416</v>
      </c>
      <c r="J86" t="e">
        <f t="array" ref="J86">INDEX('TJ List'!E:E,MATCH(I86,'TJ List'!Q:Q,0),0)</f>
        <v>#N/A</v>
      </c>
      <c r="K86" s="1"/>
      <c r="L86" s="7" t="s">
        <v>72</v>
      </c>
      <c r="M86" s="7" t="s">
        <v>3475</v>
      </c>
      <c r="N86" s="77" t="s">
        <v>3624</v>
      </c>
      <c r="O86" s="77"/>
      <c r="P86" s="78" t="e">
        <f t="array" ref="P86">INDEX('TJ List'!E:E,MATCH(O86,'TJ List'!Q:Q,0),0)</f>
        <v>#N/A</v>
      </c>
      <c r="Q86">
        <f t="array" ref="Q86">IFERROR(INDEX(I:I,MATCH(O86,I:I,0),0),0)</f>
        <v>0</v>
      </c>
      <c r="Z86" s="80"/>
    </row>
    <row r="87" spans="2:26" ht="13">
      <c r="B87" s="26"/>
      <c r="D87" s="26"/>
      <c r="G87" s="7" t="s">
        <v>34</v>
      </c>
      <c r="H87" s="7" t="s">
        <v>3416</v>
      </c>
      <c r="J87" t="e">
        <f t="array" ref="J87">INDEX('TJ List'!E:E,MATCH(I87,'TJ List'!Q:Q,0),0)</f>
        <v>#N/A</v>
      </c>
      <c r="K87" s="1"/>
      <c r="L87" s="7" t="s">
        <v>3627</v>
      </c>
      <c r="M87" s="7" t="s">
        <v>3475</v>
      </c>
      <c r="N87" s="77" t="s">
        <v>3624</v>
      </c>
      <c r="O87" s="77"/>
      <c r="P87" s="78" t="e">
        <f t="array" ref="P87">INDEX('TJ List'!E:E,MATCH(O87,'TJ List'!Q:Q,0),0)</f>
        <v>#N/A</v>
      </c>
      <c r="Q87">
        <f t="array" ref="Q87">IFERROR(INDEX(I:I,MATCH(O87,I:I,0),0),0)</f>
        <v>0</v>
      </c>
      <c r="Z87" s="80"/>
    </row>
    <row r="88" spans="2:26" ht="13">
      <c r="B88" s="26"/>
      <c r="D88" s="26"/>
      <c r="G88" s="7" t="s">
        <v>3628</v>
      </c>
      <c r="H88" s="7" t="s">
        <v>3416</v>
      </c>
      <c r="J88" t="e">
        <f t="array" ref="J88">INDEX('TJ List'!E:E,MATCH(I88,'TJ List'!Q:Q,0),0)</f>
        <v>#N/A</v>
      </c>
      <c r="K88" s="1"/>
      <c r="L88" s="7" t="s">
        <v>3629</v>
      </c>
      <c r="M88" s="7" t="s">
        <v>3475</v>
      </c>
      <c r="N88" s="77" t="s">
        <v>3624</v>
      </c>
      <c r="O88" s="77"/>
      <c r="P88" s="78" t="e">
        <f t="array" ref="P88">INDEX('TJ List'!E:E,MATCH(O88,'TJ List'!Q:Q,0),0)</f>
        <v>#N/A</v>
      </c>
      <c r="Q88">
        <f t="array" ref="Q88">IFERROR(INDEX(I:I,MATCH(O88,I:I,0),0),0)</f>
        <v>0</v>
      </c>
      <c r="Z88" s="80"/>
    </row>
    <row r="89" spans="2:26" ht="13">
      <c r="B89" s="26"/>
      <c r="D89" s="26"/>
      <c r="G89" s="7" t="s">
        <v>3630</v>
      </c>
      <c r="H89" s="7" t="s">
        <v>3416</v>
      </c>
      <c r="J89" t="e">
        <f t="array" ref="J89">INDEX('TJ List'!E:E,MATCH(I89,'TJ List'!Q:Q,0),0)</f>
        <v>#N/A</v>
      </c>
      <c r="K89" s="1"/>
      <c r="L89" s="7" t="s">
        <v>3631</v>
      </c>
      <c r="M89" s="7" t="s">
        <v>3480</v>
      </c>
      <c r="N89" s="77" t="s">
        <v>179</v>
      </c>
      <c r="O89" s="77"/>
      <c r="P89" s="78" t="e">
        <f t="array" ref="P89">INDEX('TJ List'!E:E,MATCH(O89,'TJ List'!Q:Q,0),0)</f>
        <v>#N/A</v>
      </c>
      <c r="Q89">
        <f t="array" ref="Q89">IFERROR(INDEX(I:I,MATCH(O89,I:I,0),0),0)</f>
        <v>0</v>
      </c>
      <c r="Z89" s="80"/>
    </row>
    <row r="90" spans="2:26" ht="13">
      <c r="B90" s="26"/>
      <c r="D90" s="26"/>
      <c r="G90" s="7" t="s">
        <v>3632</v>
      </c>
      <c r="H90" s="7" t="s">
        <v>3416</v>
      </c>
      <c r="J90" t="e">
        <f t="array" ref="J90">INDEX('TJ List'!E:E,MATCH(I90,'TJ List'!Q:Q,0),0)</f>
        <v>#N/A</v>
      </c>
      <c r="K90" s="1"/>
      <c r="L90" s="7" t="s">
        <v>387</v>
      </c>
      <c r="M90" s="7" t="s">
        <v>3447</v>
      </c>
      <c r="N90" s="77" t="s">
        <v>3489</v>
      </c>
      <c r="O90" s="77"/>
      <c r="P90" s="78" t="e">
        <f t="array" ref="P90">INDEX('TJ List'!E:E,MATCH(O90,'TJ List'!Q:Q,0),0)</f>
        <v>#N/A</v>
      </c>
      <c r="Q90">
        <f t="array" ref="Q90">IFERROR(INDEX(I:I,MATCH(O90,I:I,0),0),0)</f>
        <v>0</v>
      </c>
      <c r="Z90" s="80"/>
    </row>
    <row r="91" spans="2:26" ht="13">
      <c r="B91" s="26"/>
      <c r="D91" s="26"/>
      <c r="G91" s="7" t="s">
        <v>3633</v>
      </c>
      <c r="H91" s="7" t="s">
        <v>3416</v>
      </c>
      <c r="J91" t="e">
        <f t="array" ref="J91">INDEX('TJ List'!E:E,MATCH(I91,'TJ List'!Q:Q,0),0)</f>
        <v>#N/A</v>
      </c>
      <c r="K91" s="1"/>
      <c r="L91" s="7" t="s">
        <v>3634</v>
      </c>
      <c r="M91" s="7" t="s">
        <v>3447</v>
      </c>
      <c r="N91" s="77" t="s">
        <v>3489</v>
      </c>
      <c r="O91" s="77"/>
      <c r="P91" s="78" t="e">
        <f t="array" ref="P91">INDEX('TJ List'!E:E,MATCH(O91,'TJ List'!Q:Q,0),0)</f>
        <v>#N/A</v>
      </c>
      <c r="Q91">
        <f t="array" ref="Q91">IFERROR(INDEX(I:I,MATCH(O91,I:I,0),0),0)</f>
        <v>0</v>
      </c>
      <c r="Z91" s="80"/>
    </row>
    <row r="92" spans="2:26" ht="13">
      <c r="B92" s="26"/>
      <c r="D92" s="26"/>
      <c r="G92" s="7" t="s">
        <v>3344</v>
      </c>
      <c r="H92" s="7" t="s">
        <v>3416</v>
      </c>
      <c r="J92" t="e">
        <f t="array" ref="J92">INDEX('TJ List'!E:E,MATCH(I92,'TJ List'!Q:Q,0),0)</f>
        <v>#N/A</v>
      </c>
      <c r="K92" s="1"/>
      <c r="L92" s="7" t="s">
        <v>2092</v>
      </c>
      <c r="M92" s="7" t="s">
        <v>3447</v>
      </c>
      <c r="N92" s="77" t="s">
        <v>3489</v>
      </c>
      <c r="O92" s="77"/>
      <c r="P92" s="78" t="e">
        <f t="array" ref="P92">INDEX('TJ List'!E:E,MATCH(O92,'TJ List'!Q:Q,0),0)</f>
        <v>#N/A</v>
      </c>
      <c r="Q92">
        <f t="array" ref="Q92">IFERROR(INDEX(I:I,MATCH(O92,I:I,0),0),0)</f>
        <v>0</v>
      </c>
      <c r="Z92" s="80"/>
    </row>
    <row r="93" spans="2:26" ht="13">
      <c r="B93" s="26"/>
      <c r="D93" s="26"/>
      <c r="G93" s="7" t="s">
        <v>3635</v>
      </c>
      <c r="H93" s="7" t="s">
        <v>3416</v>
      </c>
      <c r="J93" t="e">
        <f t="array" ref="J93">INDEX('TJ List'!E:E,MATCH(I93,'TJ List'!Q:Q,0),0)</f>
        <v>#N/A</v>
      </c>
      <c r="K93" s="1"/>
      <c r="L93" s="7" t="s">
        <v>262</v>
      </c>
      <c r="M93" s="7" t="s">
        <v>3447</v>
      </c>
      <c r="N93" s="77" t="s">
        <v>3489</v>
      </c>
      <c r="O93" s="77"/>
      <c r="P93" s="78" t="e">
        <f t="array" ref="P93">INDEX('TJ List'!E:E,MATCH(O93,'TJ List'!Q:Q,0),0)</f>
        <v>#N/A</v>
      </c>
      <c r="Q93">
        <f t="array" ref="Q93">IFERROR(INDEX(I:I,MATCH(O93,I:I,0),0),0)</f>
        <v>0</v>
      </c>
      <c r="Z93" s="80"/>
    </row>
    <row r="94" spans="2:26" ht="13">
      <c r="B94" s="26"/>
      <c r="D94" s="26"/>
      <c r="G94" s="7" t="s">
        <v>2507</v>
      </c>
      <c r="H94" s="7" t="s">
        <v>3430</v>
      </c>
      <c r="J94" t="e">
        <f t="array" ref="J94">INDEX('TJ List'!E:E,MATCH(I94,'TJ List'!Q:Q,0),0)</f>
        <v>#N/A</v>
      </c>
      <c r="K94" s="1"/>
      <c r="L94" s="7" t="s">
        <v>215</v>
      </c>
      <c r="M94" s="7" t="s">
        <v>3447</v>
      </c>
      <c r="N94" s="77" t="s">
        <v>3489</v>
      </c>
      <c r="O94" s="77"/>
      <c r="P94" s="78" t="e">
        <f t="array" ref="P94">INDEX('TJ List'!E:E,MATCH(O94,'TJ List'!Q:Q,0),0)</f>
        <v>#N/A</v>
      </c>
      <c r="Q94">
        <f t="array" ref="Q94">IFERROR(INDEX(I:I,MATCH(O94,I:I,0),0),0)</f>
        <v>0</v>
      </c>
      <c r="Z94" s="80"/>
    </row>
    <row r="95" spans="2:26" ht="13">
      <c r="B95" s="26"/>
      <c r="D95" s="26"/>
      <c r="G95" s="7" t="s">
        <v>2478</v>
      </c>
      <c r="H95" s="7" t="s">
        <v>3430</v>
      </c>
      <c r="J95" t="e">
        <f t="array" ref="J95">INDEX('TJ List'!E:E,MATCH(I95,'TJ List'!Q:Q,0),0)</f>
        <v>#N/A</v>
      </c>
      <c r="K95" s="1"/>
      <c r="L95" s="7" t="s">
        <v>3636</v>
      </c>
      <c r="M95" s="7" t="s">
        <v>3494</v>
      </c>
      <c r="N95" s="77" t="s">
        <v>101</v>
      </c>
      <c r="O95" s="77"/>
      <c r="P95" s="78" t="e">
        <f t="array" ref="P95">INDEX('TJ List'!E:E,MATCH(O95,'TJ List'!Q:Q,0),0)</f>
        <v>#N/A</v>
      </c>
      <c r="Q95">
        <f t="array" ref="Q95">IFERROR(INDEX(I:I,MATCH(O95,I:I,0),0),0)</f>
        <v>0</v>
      </c>
      <c r="Z95" s="80"/>
    </row>
    <row r="96" spans="2:26" ht="13">
      <c r="B96" s="26"/>
      <c r="D96" s="26"/>
      <c r="G96" s="7" t="s">
        <v>2388</v>
      </c>
      <c r="H96" s="7" t="s">
        <v>3430</v>
      </c>
      <c r="J96" t="e">
        <f t="array" ref="J96">INDEX('TJ List'!E:E,MATCH(I96,'TJ List'!Q:Q,0),0)</f>
        <v>#N/A</v>
      </c>
      <c r="K96" s="1"/>
      <c r="L96" s="7" t="s">
        <v>3637</v>
      </c>
      <c r="M96" s="7" t="s">
        <v>3494</v>
      </c>
      <c r="N96" s="77" t="s">
        <v>101</v>
      </c>
      <c r="O96" s="77"/>
      <c r="P96" s="78" t="e">
        <f t="array" ref="P96">INDEX('TJ List'!E:E,MATCH(O96,'TJ List'!Q:Q,0),0)</f>
        <v>#N/A</v>
      </c>
      <c r="Q96">
        <f t="array" ref="Q96">IFERROR(INDEX(I:I,MATCH(O96,I:I,0),0),0)</f>
        <v>0</v>
      </c>
      <c r="Z96" s="80"/>
    </row>
    <row r="97" spans="2:26" ht="13">
      <c r="B97" s="26"/>
      <c r="D97" s="26"/>
      <c r="G97" s="7" t="s">
        <v>1927</v>
      </c>
      <c r="H97" s="7" t="s">
        <v>3430</v>
      </c>
      <c r="J97" t="e">
        <f t="array" ref="J97">INDEX('TJ List'!E:E,MATCH(I97,'TJ List'!Q:Q,0),0)</f>
        <v>#N/A</v>
      </c>
      <c r="K97" s="1"/>
      <c r="L97" s="7" t="s">
        <v>3638</v>
      </c>
      <c r="M97" s="7" t="s">
        <v>3494</v>
      </c>
      <c r="N97" s="77" t="s">
        <v>101</v>
      </c>
      <c r="P97" s="78" t="e">
        <f t="array" ref="P97">INDEX('TJ List'!E:E,MATCH(O97,'TJ List'!Q:Q,0),0)</f>
        <v>#N/A</v>
      </c>
      <c r="Q97">
        <f t="array" ref="Q97">IFERROR(INDEX(I:I,MATCH(O97,I:I,0),0),0)</f>
        <v>0</v>
      </c>
      <c r="Z97" s="80"/>
    </row>
    <row r="98" spans="2:26" ht="13">
      <c r="B98" s="26"/>
      <c r="D98" s="26"/>
      <c r="G98" s="7" t="s">
        <v>912</v>
      </c>
      <c r="H98" s="7" t="s">
        <v>3430</v>
      </c>
      <c r="J98" t="e">
        <f t="array" ref="J98">INDEX('TJ List'!E:E,MATCH(I98,'TJ List'!Q:Q,0),0)</f>
        <v>#N/A</v>
      </c>
      <c r="K98" s="1"/>
      <c r="N98" s="77"/>
      <c r="O98" s="77"/>
      <c r="Z98" s="80"/>
    </row>
    <row r="99" spans="2:26" ht="13">
      <c r="B99" s="26"/>
      <c r="D99" s="26"/>
      <c r="G99" s="7" t="s">
        <v>792</v>
      </c>
      <c r="H99" s="7" t="s">
        <v>3430</v>
      </c>
      <c r="J99" t="e">
        <f t="array" ref="J99">INDEX('TJ List'!E:E,MATCH(I99,'TJ List'!Q:Q,0),0)</f>
        <v>#N/A</v>
      </c>
      <c r="K99" s="1"/>
      <c r="N99" s="77"/>
      <c r="O99" s="77"/>
      <c r="Z99" s="80"/>
    </row>
    <row r="100" spans="2:26" ht="13">
      <c r="B100" s="26"/>
      <c r="D100" s="26"/>
      <c r="G100" s="7" t="s">
        <v>200</v>
      </c>
      <c r="H100" s="7" t="s">
        <v>3430</v>
      </c>
      <c r="J100" t="e">
        <f t="array" ref="J100">INDEX('TJ List'!E:E,MATCH(I100,'TJ List'!Q:Q,0),0)</f>
        <v>#N/A</v>
      </c>
      <c r="K100" s="1"/>
      <c r="N100" s="77"/>
      <c r="O100" s="77"/>
      <c r="Z100" s="80"/>
    </row>
    <row r="101" spans="2:26" ht="13">
      <c r="B101" s="26"/>
      <c r="D101" s="26"/>
      <c r="G101" s="7" t="s">
        <v>3639</v>
      </c>
      <c r="H101" s="7" t="s">
        <v>3430</v>
      </c>
      <c r="J101" t="e">
        <f t="array" ref="J101">INDEX('TJ List'!E:E,MATCH(I101,'TJ List'!Q:Q,0),0)</f>
        <v>#N/A</v>
      </c>
      <c r="K101" s="1"/>
      <c r="N101" s="77"/>
      <c r="O101" s="77"/>
      <c r="Z101" s="80"/>
    </row>
    <row r="102" spans="2:26" ht="13">
      <c r="B102" s="26"/>
      <c r="D102" s="26"/>
      <c r="G102" s="7" t="s">
        <v>3640</v>
      </c>
      <c r="H102" s="7" t="s">
        <v>3430</v>
      </c>
      <c r="J102" t="e">
        <f t="array" ref="J102">INDEX('TJ List'!E:E,MATCH(I102,'TJ List'!Q:Q,0),0)</f>
        <v>#N/A</v>
      </c>
      <c r="K102" s="1"/>
      <c r="N102" s="77"/>
      <c r="O102" s="77"/>
      <c r="Z102" s="80"/>
    </row>
    <row r="103" spans="2:26" ht="13">
      <c r="B103" s="26"/>
      <c r="D103" s="26"/>
      <c r="G103" s="7" t="s">
        <v>3641</v>
      </c>
      <c r="H103" s="7" t="s">
        <v>3430</v>
      </c>
      <c r="J103" t="e">
        <f t="array" ref="J103">INDEX('TJ List'!E:E,MATCH(I103,'TJ List'!Q:Q,0),0)</f>
        <v>#N/A</v>
      </c>
      <c r="K103" s="1"/>
      <c r="N103" s="77"/>
      <c r="O103" s="77"/>
      <c r="Z103" s="80"/>
    </row>
    <row r="104" spans="2:26" ht="13">
      <c r="B104" s="26"/>
      <c r="D104" s="26"/>
      <c r="G104" s="7" t="s">
        <v>3435</v>
      </c>
      <c r="H104" s="7" t="s">
        <v>3430</v>
      </c>
      <c r="J104" t="e">
        <f t="array" ref="J104">INDEX('TJ List'!E:E,MATCH(I104,'TJ List'!Q:Q,0),0)</f>
        <v>#N/A</v>
      </c>
      <c r="K104" s="1"/>
      <c r="N104" s="77"/>
      <c r="Z104" s="80"/>
    </row>
    <row r="105" spans="2:26" ht="13">
      <c r="B105" s="26"/>
      <c r="D105" s="26"/>
      <c r="G105" s="7" t="s">
        <v>3642</v>
      </c>
      <c r="H105" s="7" t="s">
        <v>3430</v>
      </c>
      <c r="J105" t="e">
        <f t="array" ref="J105">INDEX('TJ List'!E:E,MATCH(I105,'TJ List'!Q:Q,0),0)</f>
        <v>#N/A</v>
      </c>
      <c r="K105" s="1"/>
      <c r="N105" s="77"/>
      <c r="O105" s="77"/>
      <c r="Z105" s="80"/>
    </row>
    <row r="106" spans="2:26" ht="13">
      <c r="B106" s="26"/>
      <c r="D106" s="26"/>
      <c r="G106" s="7" t="s">
        <v>3643</v>
      </c>
      <c r="H106" s="7" t="s">
        <v>3430</v>
      </c>
      <c r="J106" t="e">
        <f t="array" ref="J106">INDEX('TJ List'!E:E,MATCH(I106,'TJ List'!Q:Q,0),0)</f>
        <v>#N/A</v>
      </c>
      <c r="K106" s="1"/>
      <c r="N106" s="77"/>
      <c r="O106" s="77"/>
      <c r="Z106" s="80"/>
    </row>
    <row r="107" spans="2:26" ht="13">
      <c r="B107" s="26"/>
      <c r="D107" s="26"/>
      <c r="G107" s="7" t="s">
        <v>3519</v>
      </c>
      <c r="H107" s="7" t="s">
        <v>3430</v>
      </c>
      <c r="J107" t="e">
        <f t="array" ref="J107">INDEX('TJ List'!E:E,MATCH(I107,'TJ List'!Q:Q,0),0)</f>
        <v>#N/A</v>
      </c>
      <c r="K107" s="1"/>
      <c r="N107" s="77"/>
      <c r="O107" s="77"/>
      <c r="Z107" s="80"/>
    </row>
    <row r="108" spans="2:26" ht="13">
      <c r="B108" s="26"/>
      <c r="D108" s="26"/>
      <c r="G108" s="7" t="s">
        <v>3644</v>
      </c>
      <c r="H108" s="7" t="s">
        <v>3430</v>
      </c>
      <c r="J108" t="e">
        <f t="array" ref="J108">INDEX('TJ List'!E:E,MATCH(I108,'TJ List'!Q:Q,0),0)</f>
        <v>#N/A</v>
      </c>
      <c r="K108" s="1"/>
      <c r="N108" s="77"/>
      <c r="O108" s="77"/>
      <c r="Z108" s="80"/>
    </row>
    <row r="109" spans="2:26" ht="13">
      <c r="B109" s="26"/>
      <c r="D109" s="26"/>
      <c r="G109" s="7" t="s">
        <v>3645</v>
      </c>
      <c r="H109" s="7" t="s">
        <v>3430</v>
      </c>
      <c r="J109" t="e">
        <f t="array" ref="J109">INDEX('TJ List'!E:E,MATCH(I109,'TJ List'!Q:Q,0),0)</f>
        <v>#N/A</v>
      </c>
      <c r="K109" s="1"/>
      <c r="N109" s="77"/>
      <c r="O109" s="77"/>
      <c r="Z109" s="80"/>
    </row>
    <row r="110" spans="2:26" ht="13">
      <c r="B110" s="26"/>
      <c r="D110" s="26"/>
      <c r="G110" s="7" t="s">
        <v>3646</v>
      </c>
      <c r="H110" s="7" t="s">
        <v>3430</v>
      </c>
      <c r="J110" t="e">
        <f t="array" ref="J110">INDEX('TJ List'!E:E,MATCH(I110,'TJ List'!Q:Q,0),0)</f>
        <v>#N/A</v>
      </c>
      <c r="K110" s="1"/>
      <c r="N110" s="77"/>
      <c r="O110" s="77"/>
      <c r="Z110" s="80"/>
    </row>
    <row r="111" spans="2:26" ht="13">
      <c r="B111" s="26"/>
      <c r="D111" s="26"/>
      <c r="G111" s="7" t="s">
        <v>3497</v>
      </c>
      <c r="H111" s="7" t="s">
        <v>3430</v>
      </c>
      <c r="J111" t="e">
        <f t="array" ref="J111">INDEX('TJ List'!E:E,MATCH(I111,'TJ List'!Q:Q,0),0)</f>
        <v>#N/A</v>
      </c>
      <c r="K111" s="1"/>
      <c r="N111" s="77"/>
      <c r="O111" s="77"/>
      <c r="Z111" s="80"/>
    </row>
    <row r="112" spans="2:26" ht="13">
      <c r="B112" s="26"/>
      <c r="D112" s="26"/>
      <c r="G112" s="7" t="s">
        <v>3647</v>
      </c>
      <c r="H112" s="7" t="s">
        <v>3430</v>
      </c>
      <c r="J112" t="e">
        <f t="array" ref="J112">INDEX('TJ List'!E:E,MATCH(I112,'TJ List'!Q:Q,0),0)</f>
        <v>#N/A</v>
      </c>
      <c r="K112" s="1"/>
      <c r="N112" s="77"/>
      <c r="O112" s="77"/>
      <c r="Z112" s="80"/>
    </row>
    <row r="113" spans="2:26" ht="13">
      <c r="B113" s="26"/>
      <c r="D113" s="26"/>
      <c r="G113" s="7" t="s">
        <v>3648</v>
      </c>
      <c r="H113" s="7" t="s">
        <v>3430</v>
      </c>
      <c r="J113" t="e">
        <f t="array" ref="J113">INDEX('TJ List'!E:E,MATCH(I113,'TJ List'!Q:Q,0),0)</f>
        <v>#N/A</v>
      </c>
      <c r="K113" s="1"/>
      <c r="N113" s="77"/>
      <c r="O113" s="77"/>
      <c r="Z113" s="80"/>
    </row>
    <row r="114" spans="2:26" ht="13">
      <c r="B114" s="26"/>
      <c r="D114" s="26"/>
      <c r="G114" s="7" t="s">
        <v>3649</v>
      </c>
      <c r="H114" s="7" t="s">
        <v>3430</v>
      </c>
      <c r="J114" t="e">
        <f t="array" ref="J114">INDEX('TJ List'!E:E,MATCH(I114,'TJ List'!Q:Q,0),0)</f>
        <v>#N/A</v>
      </c>
      <c r="K114" s="1"/>
      <c r="N114" s="77"/>
      <c r="O114" s="77"/>
      <c r="Z114" s="80"/>
    </row>
    <row r="115" spans="2:26" ht="13">
      <c r="B115" s="26"/>
      <c r="D115" s="26"/>
      <c r="G115" s="7" t="s">
        <v>3650</v>
      </c>
      <c r="H115" s="7" t="s">
        <v>3430</v>
      </c>
      <c r="J115" t="e">
        <f t="array" ref="J115">INDEX('TJ List'!E:E,MATCH(I115,'TJ List'!Q:Q,0),0)</f>
        <v>#N/A</v>
      </c>
      <c r="K115" s="1"/>
      <c r="N115" s="77"/>
      <c r="O115" s="77"/>
      <c r="Z115" s="80"/>
    </row>
    <row r="116" spans="2:26" ht="13">
      <c r="B116" s="26"/>
      <c r="D116" s="26"/>
      <c r="G116" s="7" t="s">
        <v>3651</v>
      </c>
      <c r="H116" s="7" t="s">
        <v>3430</v>
      </c>
      <c r="J116" t="e">
        <f t="array" ref="J116">INDEX('TJ List'!E:E,MATCH(I116,'TJ List'!Q:Q,0),0)</f>
        <v>#N/A</v>
      </c>
      <c r="K116" s="1"/>
      <c r="N116" s="77"/>
      <c r="O116" s="77"/>
      <c r="Z116" s="80"/>
    </row>
    <row r="117" spans="2:26" ht="13">
      <c r="B117" s="26"/>
      <c r="D117" s="26"/>
      <c r="G117" s="7" t="s">
        <v>3652</v>
      </c>
      <c r="H117" s="7" t="s">
        <v>3430</v>
      </c>
      <c r="J117" t="e">
        <f t="array" ref="J117">INDEX('TJ List'!E:E,MATCH(I117,'TJ List'!Q:Q,0),0)</f>
        <v>#N/A</v>
      </c>
      <c r="K117" s="1"/>
      <c r="N117" s="77"/>
      <c r="O117" s="77"/>
      <c r="Z117" s="80"/>
    </row>
    <row r="118" spans="2:26" ht="13">
      <c r="B118" s="26"/>
      <c r="D118" s="26"/>
      <c r="G118" s="7" t="s">
        <v>2939</v>
      </c>
      <c r="H118" s="7" t="s">
        <v>3442</v>
      </c>
      <c r="J118" t="e">
        <f t="array" ref="J118">INDEX('TJ List'!E:E,MATCH(I118,'TJ List'!Q:Q,0),0)</f>
        <v>#N/A</v>
      </c>
      <c r="K118" s="1"/>
      <c r="N118" s="77"/>
      <c r="O118" s="77"/>
      <c r="Z118" s="80"/>
    </row>
    <row r="119" spans="2:26" ht="13">
      <c r="B119" s="26"/>
      <c r="D119" s="26"/>
      <c r="G119" s="7" t="s">
        <v>2353</v>
      </c>
      <c r="H119" s="7" t="s">
        <v>3442</v>
      </c>
      <c r="J119" t="e">
        <f t="array" ref="J119">INDEX('TJ List'!E:E,MATCH(I119,'TJ List'!Q:Q,0),0)</f>
        <v>#N/A</v>
      </c>
      <c r="K119" s="1"/>
      <c r="N119" s="77"/>
      <c r="O119" s="77"/>
      <c r="Z119" s="80"/>
    </row>
    <row r="120" spans="2:26" ht="13">
      <c r="B120" s="26"/>
      <c r="D120" s="26"/>
      <c r="G120" s="7" t="s">
        <v>2322</v>
      </c>
      <c r="H120" s="7" t="s">
        <v>3442</v>
      </c>
      <c r="J120" t="e">
        <f t="array" ref="J120">INDEX('TJ List'!E:E,MATCH(I120,'TJ List'!Q:Q,0),0)</f>
        <v>#N/A</v>
      </c>
      <c r="K120" s="1"/>
      <c r="N120" s="77"/>
      <c r="Z120" s="80"/>
    </row>
    <row r="121" spans="2:26" ht="13">
      <c r="B121" s="26"/>
      <c r="D121" s="26"/>
      <c r="G121" s="7" t="s">
        <v>2270</v>
      </c>
      <c r="H121" s="7" t="s">
        <v>3442</v>
      </c>
      <c r="J121" t="e">
        <f t="array" ref="J121">INDEX('TJ List'!E:E,MATCH(I121,'TJ List'!Q:Q,0),0)</f>
        <v>#N/A</v>
      </c>
      <c r="K121" s="1"/>
      <c r="N121" s="77"/>
      <c r="Z121" s="80"/>
    </row>
    <row r="122" spans="2:26" ht="13">
      <c r="B122" s="26"/>
      <c r="D122" s="26"/>
      <c r="G122" s="7" t="s">
        <v>2183</v>
      </c>
      <c r="H122" s="7" t="s">
        <v>3442</v>
      </c>
      <c r="J122" t="e">
        <f t="array" ref="J122">INDEX('TJ List'!E:E,MATCH(I122,'TJ List'!Q:Q,0),0)</f>
        <v>#N/A</v>
      </c>
      <c r="K122" s="1"/>
      <c r="N122" s="77"/>
      <c r="O122" s="77"/>
      <c r="Z122" s="80"/>
    </row>
    <row r="123" spans="2:26" ht="13">
      <c r="B123" s="26"/>
      <c r="D123" s="26"/>
      <c r="G123" s="7" t="s">
        <v>1445</v>
      </c>
      <c r="H123" s="7" t="s">
        <v>3442</v>
      </c>
      <c r="J123" t="e">
        <f t="array" ref="J123">INDEX('TJ List'!E:E,MATCH(I123,'TJ List'!Q:Q,0),0)</f>
        <v>#N/A</v>
      </c>
      <c r="K123" s="1"/>
      <c r="N123" s="77"/>
      <c r="O123" s="77"/>
      <c r="Z123" s="80"/>
    </row>
    <row r="124" spans="2:26" ht="13">
      <c r="B124" s="26"/>
      <c r="D124" s="26"/>
      <c r="G124" s="7" t="s">
        <v>1169</v>
      </c>
      <c r="H124" s="7" t="s">
        <v>3442</v>
      </c>
      <c r="J124" t="e">
        <f t="array" ref="J124">INDEX('TJ List'!E:E,MATCH(I124,'TJ List'!Q:Q,0),0)</f>
        <v>#N/A</v>
      </c>
      <c r="K124" s="1"/>
      <c r="N124" s="77"/>
      <c r="O124" s="77"/>
      <c r="Z124" s="80"/>
    </row>
    <row r="125" spans="2:26" ht="13">
      <c r="B125" s="26"/>
      <c r="D125" s="26"/>
      <c r="G125" s="7" t="s">
        <v>1110</v>
      </c>
      <c r="H125" s="7" t="s">
        <v>3442</v>
      </c>
      <c r="J125" t="e">
        <f t="array" ref="J125">INDEX('TJ List'!E:E,MATCH(I125,'TJ List'!Q:Q,0),0)</f>
        <v>#N/A</v>
      </c>
      <c r="K125" s="1"/>
      <c r="N125" s="77"/>
      <c r="O125" s="77"/>
      <c r="Z125" s="80"/>
    </row>
    <row r="126" spans="2:26" ht="13">
      <c r="B126" s="26"/>
      <c r="D126" s="26"/>
      <c r="G126" s="7" t="s">
        <v>982</v>
      </c>
      <c r="H126" s="7" t="s">
        <v>3442</v>
      </c>
      <c r="J126" t="e">
        <f t="array" ref="J126">INDEX('TJ List'!E:E,MATCH(I126,'TJ List'!Q:Q,0),0)</f>
        <v>#N/A</v>
      </c>
      <c r="K126" s="1"/>
      <c r="N126" s="77"/>
      <c r="O126" s="77"/>
      <c r="Z126" s="80"/>
    </row>
    <row r="127" spans="2:26" ht="13">
      <c r="B127" s="26"/>
      <c r="D127" s="26"/>
      <c r="G127" s="7" t="s">
        <v>525</v>
      </c>
      <c r="H127" s="7" t="s">
        <v>3442</v>
      </c>
      <c r="J127" t="e">
        <f t="array" ref="J127">INDEX('TJ List'!E:E,MATCH(I127,'TJ List'!Q:Q,0),0)</f>
        <v>#N/A</v>
      </c>
      <c r="K127" s="1"/>
      <c r="N127" s="77"/>
      <c r="O127" s="77"/>
      <c r="Z127" s="80"/>
    </row>
    <row r="128" spans="2:26" ht="13">
      <c r="B128" s="26"/>
      <c r="D128" s="26"/>
      <c r="G128" s="7" t="s">
        <v>3653</v>
      </c>
      <c r="H128" s="7" t="s">
        <v>3442</v>
      </c>
      <c r="J128" t="e">
        <f t="array" ref="J128">INDEX('TJ List'!E:E,MATCH(I128,'TJ List'!Q:Q,0),0)</f>
        <v>#N/A</v>
      </c>
      <c r="K128" s="1"/>
      <c r="N128" s="77"/>
      <c r="O128" s="77"/>
      <c r="Z128" s="80"/>
    </row>
    <row r="129" spans="2:26" ht="13">
      <c r="B129" s="26"/>
      <c r="D129" s="26"/>
      <c r="G129" s="7" t="s">
        <v>3654</v>
      </c>
      <c r="H129" s="7" t="s">
        <v>3442</v>
      </c>
      <c r="J129" t="e">
        <f t="array" ref="J129">INDEX('TJ List'!E:E,MATCH(I129,'TJ List'!Q:Q,0),0)</f>
        <v>#N/A</v>
      </c>
      <c r="K129" s="1"/>
      <c r="N129" s="77"/>
      <c r="O129" s="77"/>
      <c r="Z129" s="80"/>
    </row>
    <row r="130" spans="2:26" ht="13">
      <c r="B130" s="26"/>
      <c r="D130" s="26"/>
      <c r="G130" s="7" t="s">
        <v>3655</v>
      </c>
      <c r="H130" s="7" t="s">
        <v>3442</v>
      </c>
      <c r="J130" t="e">
        <f t="array" ref="J130">INDEX('TJ List'!E:E,MATCH(I130,'TJ List'!Q:Q,0),0)</f>
        <v>#N/A</v>
      </c>
      <c r="K130" s="1"/>
      <c r="N130" s="77"/>
      <c r="O130" s="77"/>
      <c r="Z130" s="80"/>
    </row>
    <row r="131" spans="2:26" ht="13">
      <c r="B131" s="26"/>
      <c r="D131" s="26"/>
      <c r="G131" s="7" t="s">
        <v>3656</v>
      </c>
      <c r="H131" s="7" t="s">
        <v>3442</v>
      </c>
      <c r="J131" t="e">
        <f t="array" ref="J131">INDEX('TJ List'!E:E,MATCH(I131,'TJ List'!Q:Q,0),0)</f>
        <v>#N/A</v>
      </c>
      <c r="K131" s="1"/>
      <c r="N131" s="77"/>
      <c r="O131" s="77"/>
      <c r="Z131" s="80"/>
    </row>
    <row r="132" spans="2:26" ht="13">
      <c r="B132" s="26"/>
      <c r="D132" s="26"/>
      <c r="G132" s="7" t="s">
        <v>3441</v>
      </c>
      <c r="H132" s="7" t="s">
        <v>3442</v>
      </c>
      <c r="J132" t="e">
        <f t="array" ref="J132">INDEX('TJ List'!E:E,MATCH(I132,'TJ List'!Q:Q,0),0)</f>
        <v>#N/A</v>
      </c>
      <c r="K132" s="1"/>
      <c r="N132" s="77"/>
      <c r="O132" s="77"/>
      <c r="Z132" s="80"/>
    </row>
    <row r="133" spans="2:26" ht="13">
      <c r="B133" s="26"/>
      <c r="D133" s="26"/>
      <c r="G133" s="7" t="s">
        <v>3657</v>
      </c>
      <c r="H133" s="7" t="s">
        <v>3442</v>
      </c>
      <c r="J133" t="e">
        <f t="array" ref="J133">INDEX('TJ List'!E:E,MATCH(I133,'TJ List'!Q:Q,0),0)</f>
        <v>#N/A</v>
      </c>
      <c r="K133" s="1"/>
      <c r="N133" s="77"/>
      <c r="O133" s="77"/>
      <c r="Z133" s="80"/>
    </row>
    <row r="134" spans="2:26" ht="13">
      <c r="B134" s="26"/>
      <c r="D134" s="26"/>
      <c r="G134" s="7" t="s">
        <v>3540</v>
      </c>
      <c r="H134" s="7" t="s">
        <v>3442</v>
      </c>
      <c r="J134" t="e">
        <f t="array" ref="J134">INDEX('TJ List'!E:E,MATCH(I134,'TJ List'!Q:Q,0),0)</f>
        <v>#N/A</v>
      </c>
      <c r="K134" s="1"/>
      <c r="N134" s="77"/>
      <c r="O134" s="77"/>
      <c r="Z134" s="80"/>
    </row>
    <row r="135" spans="2:26" ht="13">
      <c r="B135" s="26"/>
      <c r="D135" s="26"/>
      <c r="G135" s="7" t="s">
        <v>3658</v>
      </c>
      <c r="H135" s="7" t="s">
        <v>3442</v>
      </c>
      <c r="J135" t="e">
        <f t="array" ref="J135">INDEX('TJ List'!E:E,MATCH(I135,'TJ List'!Q:Q,0),0)</f>
        <v>#N/A</v>
      </c>
      <c r="K135" s="1"/>
      <c r="N135" s="77"/>
      <c r="O135" s="82"/>
      <c r="P135" s="48"/>
      <c r="Q135" s="21"/>
      <c r="Z135" s="80"/>
    </row>
    <row r="136" spans="2:26" ht="13">
      <c r="B136" s="26"/>
      <c r="D136" s="26"/>
      <c r="G136" s="7" t="s">
        <v>3659</v>
      </c>
      <c r="H136" s="7" t="s">
        <v>3442</v>
      </c>
      <c r="J136" t="e">
        <f t="array" ref="J136">INDEX('TJ List'!E:E,MATCH(I136,'TJ List'!Q:Q,0),0)</f>
        <v>#N/A</v>
      </c>
      <c r="K136" s="1"/>
      <c r="N136" s="77"/>
      <c r="O136" s="77"/>
      <c r="Z136" s="80"/>
    </row>
    <row r="137" spans="2:26" ht="13">
      <c r="B137" s="26"/>
      <c r="D137" s="26"/>
      <c r="G137" s="7" t="s">
        <v>3660</v>
      </c>
      <c r="H137" s="7" t="s">
        <v>3442</v>
      </c>
      <c r="J137" t="e">
        <f t="array" ref="J137">INDEX('TJ List'!E:E,MATCH(I137,'TJ List'!Q:Q,0),0)</f>
        <v>#N/A</v>
      </c>
      <c r="K137" s="1"/>
      <c r="N137" s="77"/>
      <c r="O137" s="77"/>
      <c r="Z137" s="80"/>
    </row>
    <row r="138" spans="2:26" ht="13">
      <c r="B138" s="26"/>
      <c r="D138" s="26"/>
      <c r="G138" s="7" t="s">
        <v>3661</v>
      </c>
      <c r="H138" s="7" t="s">
        <v>3442</v>
      </c>
      <c r="J138" t="e">
        <f t="array" ref="J138">INDEX('TJ List'!E:E,MATCH(I138,'TJ List'!Q:Q,0),0)</f>
        <v>#N/A</v>
      </c>
      <c r="K138" s="1"/>
      <c r="N138" s="77"/>
      <c r="Z138" s="80"/>
    </row>
    <row r="139" spans="2:26" ht="13">
      <c r="B139" s="26"/>
      <c r="D139" s="26"/>
      <c r="G139" s="7" t="s">
        <v>3662</v>
      </c>
      <c r="H139" s="7" t="s">
        <v>3442</v>
      </c>
      <c r="J139" t="e">
        <f t="array" ref="J139">INDEX('TJ List'!E:E,MATCH(I139,'TJ List'!Q:Q,0),0)</f>
        <v>#N/A</v>
      </c>
      <c r="K139" s="1"/>
      <c r="N139" s="77"/>
      <c r="Z139" s="80"/>
    </row>
    <row r="140" spans="2:26" ht="13">
      <c r="B140" s="26"/>
      <c r="D140" s="26"/>
      <c r="G140" s="7" t="s">
        <v>3663</v>
      </c>
      <c r="H140" s="7" t="s">
        <v>3442</v>
      </c>
      <c r="J140" t="e">
        <f t="array" ref="J140">INDEX('TJ List'!E:E,MATCH(I140,'TJ List'!Q:Q,0),0)</f>
        <v>#N/A</v>
      </c>
      <c r="K140" s="1"/>
      <c r="N140" s="77"/>
      <c r="Z140" s="80"/>
    </row>
    <row r="141" spans="2:26" ht="13">
      <c r="B141" s="26"/>
      <c r="D141" s="26"/>
      <c r="G141" s="7" t="s">
        <v>3664</v>
      </c>
      <c r="H141" s="7" t="s">
        <v>3442</v>
      </c>
      <c r="J141" t="e">
        <f t="array" ref="J141">INDEX('TJ List'!E:E,MATCH(I141,'TJ List'!Q:Q,0),0)</f>
        <v>#N/A</v>
      </c>
      <c r="K141" s="1"/>
      <c r="L141" s="34"/>
      <c r="N141" s="77"/>
      <c r="O141" s="82"/>
      <c r="P141" s="48"/>
      <c r="Q141" s="21"/>
      <c r="Z141" s="80"/>
    </row>
    <row r="142" spans="2:26" ht="13">
      <c r="B142" s="26"/>
      <c r="D142" s="26"/>
      <c r="G142" s="7" t="s">
        <v>2903</v>
      </c>
      <c r="H142" s="7" t="s">
        <v>3428</v>
      </c>
      <c r="J142" t="e">
        <f t="array" ref="J142">INDEX('TJ List'!E:E,MATCH(I142,'TJ List'!Q:Q,0),0)</f>
        <v>#N/A</v>
      </c>
      <c r="K142" s="1"/>
      <c r="N142" s="77"/>
      <c r="O142" s="77"/>
      <c r="Z142" s="80"/>
    </row>
    <row r="143" spans="2:26" ht="13">
      <c r="B143" s="26"/>
      <c r="D143" s="26"/>
      <c r="G143" s="7" t="s">
        <v>2556</v>
      </c>
      <c r="H143" s="7" t="s">
        <v>3428</v>
      </c>
      <c r="J143" t="e">
        <f t="array" ref="J143">INDEX('TJ List'!E:E,MATCH(I143,'TJ List'!Q:Q,0),0)</f>
        <v>#N/A</v>
      </c>
      <c r="K143" s="1"/>
      <c r="N143" s="77"/>
      <c r="O143" s="77"/>
      <c r="Z143" s="80"/>
    </row>
    <row r="144" spans="2:26" ht="13">
      <c r="B144" s="26"/>
      <c r="D144" s="26"/>
      <c r="G144" s="7" t="s">
        <v>2478</v>
      </c>
      <c r="H144" s="7" t="s">
        <v>3428</v>
      </c>
      <c r="J144" t="e">
        <f t="array" ref="J144">INDEX('TJ List'!E:E,MATCH(I144,'TJ List'!Q:Q,0),0)</f>
        <v>#N/A</v>
      </c>
      <c r="K144" s="1"/>
      <c r="N144" s="77"/>
      <c r="O144" s="77"/>
      <c r="Z144" s="80"/>
    </row>
    <row r="145" spans="2:26" ht="13">
      <c r="B145" s="26"/>
      <c r="D145" s="26"/>
      <c r="G145" s="7" t="s">
        <v>2376</v>
      </c>
      <c r="H145" s="7" t="s">
        <v>3428</v>
      </c>
      <c r="J145" t="e">
        <f t="array" ref="J145">INDEX('TJ List'!E:E,MATCH(I145,'TJ List'!Q:Q,0),0)</f>
        <v>#N/A</v>
      </c>
      <c r="K145" s="1"/>
      <c r="N145" s="77"/>
      <c r="O145" s="77"/>
      <c r="Z145" s="80"/>
    </row>
    <row r="146" spans="2:26" ht="13">
      <c r="B146" s="26"/>
      <c r="D146" s="26"/>
      <c r="G146" s="7" t="s">
        <v>2017</v>
      </c>
      <c r="H146" s="7" t="s">
        <v>3428</v>
      </c>
      <c r="J146" t="e">
        <f t="array" ref="J146">INDEX('TJ List'!E:E,MATCH(I146,'TJ List'!Q:Q,0),0)</f>
        <v>#N/A</v>
      </c>
      <c r="K146" s="1"/>
      <c r="N146" s="77"/>
      <c r="O146" s="77"/>
      <c r="Z146" s="80"/>
    </row>
    <row r="147" spans="2:26" ht="13">
      <c r="B147" s="26"/>
      <c r="D147" s="26"/>
      <c r="G147" s="7" t="s">
        <v>1953</v>
      </c>
      <c r="H147" s="7" t="s">
        <v>3428</v>
      </c>
      <c r="J147" t="e">
        <f t="array" ref="J147">INDEX('TJ List'!E:E,MATCH(I147,'TJ List'!Q:Q,0),0)</f>
        <v>#N/A</v>
      </c>
      <c r="K147" s="1"/>
      <c r="N147" s="77"/>
      <c r="O147" s="77"/>
      <c r="Z147" s="80"/>
    </row>
    <row r="148" spans="2:26" ht="13">
      <c r="B148" s="26"/>
      <c r="D148" s="26"/>
      <c r="G148" s="7" t="s">
        <v>1694</v>
      </c>
      <c r="H148" s="7" t="s">
        <v>3428</v>
      </c>
      <c r="J148" t="e">
        <f t="array" ref="J148">INDEX('TJ List'!E:E,MATCH(I148,'TJ List'!Q:Q,0),0)</f>
        <v>#N/A</v>
      </c>
      <c r="K148" s="1"/>
      <c r="N148" s="77"/>
      <c r="O148" s="77"/>
      <c r="Z148" s="80"/>
    </row>
    <row r="149" spans="2:26" ht="13">
      <c r="B149" s="26"/>
      <c r="D149" s="26"/>
      <c r="G149" s="7" t="s">
        <v>1513</v>
      </c>
      <c r="H149" s="7" t="s">
        <v>3428</v>
      </c>
      <c r="J149" t="e">
        <f t="array" ref="J149">INDEX('TJ List'!E:E,MATCH(I149,'TJ List'!Q:Q,0),0)</f>
        <v>#N/A</v>
      </c>
      <c r="K149" s="1"/>
      <c r="N149" s="77"/>
      <c r="O149" s="77"/>
      <c r="Z149" s="80"/>
    </row>
    <row r="150" spans="2:26" ht="13">
      <c r="B150" s="26"/>
      <c r="D150" s="26"/>
      <c r="G150" s="7" t="s">
        <v>1429</v>
      </c>
      <c r="H150" s="7" t="s">
        <v>3428</v>
      </c>
      <c r="J150" t="e">
        <f t="array" ref="J150">INDEX('TJ List'!E:E,MATCH(I150,'TJ List'!Q:Q,0),0)</f>
        <v>#N/A</v>
      </c>
      <c r="K150" s="1"/>
      <c r="N150" s="77"/>
      <c r="O150" s="77"/>
      <c r="Z150" s="80"/>
    </row>
    <row r="151" spans="2:26" ht="13">
      <c r="B151" s="26"/>
      <c r="D151" s="26"/>
      <c r="G151" s="7" t="s">
        <v>991</v>
      </c>
      <c r="H151" s="7" t="s">
        <v>3428</v>
      </c>
      <c r="J151" t="e">
        <f t="array" ref="J151">INDEX('TJ List'!E:E,MATCH(I151,'TJ List'!Q:Q,0),0)</f>
        <v>#N/A</v>
      </c>
      <c r="K151" s="1"/>
      <c r="N151" s="77"/>
      <c r="O151" s="77"/>
      <c r="Z151" s="80"/>
    </row>
    <row r="152" spans="2:26" ht="13">
      <c r="B152" s="26"/>
      <c r="D152" s="26"/>
      <c r="G152" s="7" t="s">
        <v>552</v>
      </c>
      <c r="H152" s="7" t="s">
        <v>3428</v>
      </c>
      <c r="J152" t="e">
        <f t="array" ref="J152">INDEX('TJ List'!E:E,MATCH(I152,'TJ List'!Q:Q,0),0)</f>
        <v>#N/A</v>
      </c>
      <c r="K152" s="1"/>
      <c r="N152" s="77"/>
      <c r="O152" s="77"/>
      <c r="Z152" s="80"/>
    </row>
    <row r="153" spans="2:26" ht="13">
      <c r="B153" s="26"/>
      <c r="D153" s="26"/>
      <c r="G153" s="7" t="s">
        <v>146</v>
      </c>
      <c r="H153" s="7" t="s">
        <v>3428</v>
      </c>
      <c r="J153" t="e">
        <f t="array" ref="J153">INDEX('TJ List'!E:E,MATCH(I153,'TJ List'!Q:Q,0),0)</f>
        <v>#N/A</v>
      </c>
      <c r="K153" s="1"/>
      <c r="N153" s="77"/>
      <c r="O153" s="77"/>
      <c r="Z153" s="80"/>
    </row>
    <row r="154" spans="2:26" ht="13">
      <c r="B154" s="26"/>
      <c r="D154" s="26"/>
      <c r="G154" s="7" t="s">
        <v>3665</v>
      </c>
      <c r="H154" s="7" t="s">
        <v>3428</v>
      </c>
      <c r="J154" t="e">
        <f t="array" ref="J154">INDEX('TJ List'!E:E,MATCH(I154,'TJ List'!Q:Q,0),0)</f>
        <v>#N/A</v>
      </c>
      <c r="K154" s="1"/>
      <c r="N154" s="77"/>
      <c r="O154" s="77"/>
      <c r="Z154" s="80"/>
    </row>
    <row r="155" spans="2:26" ht="13">
      <c r="B155" s="26"/>
      <c r="D155" s="26"/>
      <c r="G155" s="7" t="s">
        <v>3666</v>
      </c>
      <c r="H155" s="7" t="s">
        <v>3428</v>
      </c>
      <c r="J155" t="e">
        <f t="array" ref="J155">INDEX('TJ List'!E:E,MATCH(I155,'TJ List'!Q:Q,0),0)</f>
        <v>#N/A</v>
      </c>
      <c r="K155" s="1"/>
      <c r="N155" s="77"/>
      <c r="O155" s="77"/>
      <c r="Z155" s="80"/>
    </row>
    <row r="156" spans="2:26" ht="13">
      <c r="B156" s="26"/>
      <c r="D156" s="26"/>
      <c r="G156" s="7" t="s">
        <v>3449</v>
      </c>
      <c r="H156" s="7" t="s">
        <v>3428</v>
      </c>
      <c r="J156" t="e">
        <f t="array" ref="J156">INDEX('TJ List'!E:E,MATCH(I156,'TJ List'!Q:Q,0),0)</f>
        <v>#N/A</v>
      </c>
      <c r="K156" s="1"/>
      <c r="N156" s="77"/>
      <c r="O156" s="77"/>
      <c r="Z156" s="80"/>
    </row>
    <row r="157" spans="2:26" ht="13">
      <c r="B157" s="26"/>
      <c r="D157" s="26"/>
      <c r="G157" s="7" t="s">
        <v>3667</v>
      </c>
      <c r="H157" s="7" t="s">
        <v>3428</v>
      </c>
      <c r="J157" t="e">
        <f t="array" ref="J157">INDEX('TJ List'!E:E,MATCH(I157,'TJ List'!Q:Q,0),0)</f>
        <v>#N/A</v>
      </c>
      <c r="K157" s="1"/>
      <c r="N157" s="77"/>
      <c r="O157" s="77"/>
      <c r="Z157" s="80"/>
    </row>
    <row r="158" spans="2:26" ht="13">
      <c r="B158" s="26"/>
      <c r="D158" s="26"/>
      <c r="G158" s="7" t="s">
        <v>3668</v>
      </c>
      <c r="H158" s="7" t="s">
        <v>3428</v>
      </c>
      <c r="J158" t="e">
        <f t="array" ref="J158">INDEX('TJ List'!E:E,MATCH(I158,'TJ List'!Q:Q,0),0)</f>
        <v>#N/A</v>
      </c>
      <c r="K158" s="1"/>
      <c r="N158" s="77"/>
      <c r="O158" s="77"/>
      <c r="Z158" s="80"/>
    </row>
    <row r="159" spans="2:26" ht="13">
      <c r="B159" s="26"/>
      <c r="D159" s="26"/>
      <c r="G159" s="7" t="s">
        <v>3669</v>
      </c>
      <c r="H159" s="7" t="s">
        <v>3428</v>
      </c>
      <c r="J159" t="e">
        <f t="array" ref="J159">INDEX('TJ List'!E:E,MATCH(I159,'TJ List'!Q:Q,0),0)</f>
        <v>#N/A</v>
      </c>
      <c r="K159" s="1"/>
      <c r="N159" s="77"/>
      <c r="O159" s="77"/>
      <c r="Z159" s="80"/>
    </row>
    <row r="160" spans="2:26" ht="13">
      <c r="B160" s="26"/>
      <c r="D160" s="26"/>
      <c r="G160" s="7" t="s">
        <v>3670</v>
      </c>
      <c r="H160" s="7" t="s">
        <v>3428</v>
      </c>
      <c r="J160" t="e">
        <f t="array" ref="J160">INDEX('TJ List'!E:E,MATCH(I160,'TJ List'!Q:Q,0),0)</f>
        <v>#N/A</v>
      </c>
      <c r="K160" s="1"/>
      <c r="N160" s="77"/>
      <c r="O160" s="77"/>
      <c r="Z160" s="80"/>
    </row>
    <row r="161" spans="2:26" ht="13">
      <c r="B161" s="26"/>
      <c r="D161" s="26"/>
      <c r="G161" s="7" t="s">
        <v>3671</v>
      </c>
      <c r="H161" s="7" t="s">
        <v>3428</v>
      </c>
      <c r="J161" t="e">
        <f t="array" ref="J161">INDEX('TJ List'!E:E,MATCH(I161,'TJ List'!Q:Q,0),0)</f>
        <v>#N/A</v>
      </c>
      <c r="K161" s="1"/>
      <c r="N161" s="77"/>
      <c r="O161" s="77"/>
      <c r="Z161" s="80"/>
    </row>
    <row r="162" spans="2:26" ht="13">
      <c r="B162" s="26"/>
      <c r="D162" s="26"/>
      <c r="G162" s="7" t="s">
        <v>3490</v>
      </c>
      <c r="H162" s="7" t="s">
        <v>3428</v>
      </c>
      <c r="J162" t="e">
        <f t="array" ref="J162">INDEX('TJ List'!E:E,MATCH(I162,'TJ List'!Q:Q,0),0)</f>
        <v>#N/A</v>
      </c>
      <c r="K162" s="1"/>
      <c r="N162" s="77"/>
      <c r="O162" s="77"/>
      <c r="Z162" s="80"/>
    </row>
    <row r="163" spans="2:26" ht="13">
      <c r="B163" s="26"/>
      <c r="D163" s="26"/>
      <c r="G163" s="7" t="s">
        <v>3672</v>
      </c>
      <c r="H163" s="7" t="s">
        <v>3428</v>
      </c>
      <c r="J163" t="e">
        <f t="array" ref="J163">INDEX('TJ List'!E:E,MATCH(I163,'TJ List'!Q:Q,0),0)</f>
        <v>#N/A</v>
      </c>
      <c r="K163" s="1"/>
      <c r="N163" s="77"/>
      <c r="O163" s="77"/>
      <c r="Z163" s="80"/>
    </row>
    <row r="164" spans="2:26" ht="13">
      <c r="B164" s="26"/>
      <c r="D164" s="26"/>
      <c r="G164" s="7" t="s">
        <v>3580</v>
      </c>
      <c r="H164" s="7" t="s">
        <v>3428</v>
      </c>
      <c r="J164" t="e">
        <f t="array" ref="J164">INDEX('TJ List'!E:E,MATCH(I164,'TJ List'!Q:Q,0),0)</f>
        <v>#N/A</v>
      </c>
      <c r="K164" s="1"/>
      <c r="N164" s="77"/>
      <c r="O164" s="77"/>
      <c r="Z164" s="80"/>
    </row>
    <row r="165" spans="2:26" ht="13">
      <c r="B165" s="26"/>
      <c r="D165" s="26"/>
      <c r="G165" s="7" t="s">
        <v>3673</v>
      </c>
      <c r="H165" s="7" t="s">
        <v>3428</v>
      </c>
      <c r="J165" t="e">
        <f t="array" ref="J165">INDEX('TJ List'!E:E,MATCH(I165,'TJ List'!Q:Q,0),0)</f>
        <v>#N/A</v>
      </c>
      <c r="K165" s="1"/>
      <c r="N165" s="77"/>
      <c r="O165" s="77"/>
      <c r="Z165" s="80"/>
    </row>
    <row r="166" spans="2:26" ht="13">
      <c r="B166" s="26"/>
      <c r="D166" s="26"/>
      <c r="G166" s="7" t="s">
        <v>3674</v>
      </c>
      <c r="H166" s="7" t="s">
        <v>3428</v>
      </c>
      <c r="J166" t="e">
        <f t="array" ref="J166">INDEX('TJ List'!E:E,MATCH(I166,'TJ List'!Q:Q,0),0)</f>
        <v>#N/A</v>
      </c>
      <c r="K166" s="1"/>
      <c r="N166" s="77"/>
      <c r="O166" s="77"/>
      <c r="Z166" s="80"/>
    </row>
    <row r="167" spans="2:26" ht="13">
      <c r="B167" s="26"/>
      <c r="D167" s="26"/>
      <c r="G167" s="7" t="s">
        <v>3675</v>
      </c>
      <c r="H167" s="7" t="s">
        <v>3428</v>
      </c>
      <c r="J167" t="e">
        <f t="array" ref="J167">INDEX('TJ List'!E:E,MATCH(I167,'TJ List'!Q:Q,0),0)</f>
        <v>#N/A</v>
      </c>
      <c r="K167" s="1"/>
      <c r="N167" s="77"/>
      <c r="O167" s="77"/>
      <c r="Z167" s="80"/>
    </row>
    <row r="168" spans="2:26" ht="13">
      <c r="B168" s="26"/>
      <c r="D168" s="26"/>
      <c r="G168" s="7" t="s">
        <v>3676</v>
      </c>
      <c r="H168" s="7" t="s">
        <v>3428</v>
      </c>
      <c r="J168" t="e">
        <f t="array" ref="J168">INDEX('TJ List'!E:E,MATCH(I168,'TJ List'!Q:Q,0),0)</f>
        <v>#N/A</v>
      </c>
      <c r="K168" s="1"/>
      <c r="N168" s="77"/>
      <c r="O168" s="77"/>
      <c r="Z168" s="80"/>
    </row>
    <row r="169" spans="2:26" ht="13">
      <c r="B169" s="26"/>
      <c r="D169" s="26"/>
      <c r="G169" s="7" t="s">
        <v>3677</v>
      </c>
      <c r="H169" s="7" t="s">
        <v>3428</v>
      </c>
      <c r="J169" t="e">
        <f t="array" ref="J169">INDEX('TJ List'!E:E,MATCH(I169,'TJ List'!Q:Q,0),0)</f>
        <v>#N/A</v>
      </c>
      <c r="K169" s="1"/>
      <c r="N169" s="77"/>
      <c r="Z169" s="80"/>
    </row>
    <row r="170" spans="2:26" ht="13">
      <c r="B170" s="26"/>
      <c r="D170" s="26"/>
      <c r="G170" s="7" t="s">
        <v>3678</v>
      </c>
      <c r="H170" s="7" t="s">
        <v>3428</v>
      </c>
      <c r="J170" t="e">
        <f t="array" ref="J170">INDEX('TJ List'!E:E,MATCH(I170,'TJ List'!Q:Q,0),0)</f>
        <v>#N/A</v>
      </c>
      <c r="K170" s="1"/>
      <c r="N170" s="77"/>
      <c r="O170" s="77"/>
      <c r="Z170" s="80"/>
    </row>
    <row r="171" spans="2:26" ht="13">
      <c r="B171" s="26"/>
      <c r="D171" s="26"/>
      <c r="G171" s="7" t="s">
        <v>3679</v>
      </c>
      <c r="H171" s="7" t="s">
        <v>3428</v>
      </c>
      <c r="J171" t="e">
        <f t="array" ref="J171">INDEX('TJ List'!E:E,MATCH(I171,'TJ List'!Q:Q,0),0)</f>
        <v>#N/A</v>
      </c>
      <c r="K171" s="1"/>
      <c r="N171" s="77"/>
      <c r="O171" s="77"/>
      <c r="Z171" s="80"/>
    </row>
    <row r="172" spans="2:26" ht="13">
      <c r="B172" s="26"/>
      <c r="D172" s="26"/>
      <c r="G172" s="7" t="s">
        <v>2788</v>
      </c>
      <c r="H172" s="7" t="s">
        <v>3438</v>
      </c>
      <c r="J172" t="e">
        <f t="array" ref="J172">INDEX('TJ List'!E:E,MATCH(I172,'TJ List'!Q:Q,0),0)</f>
        <v>#N/A</v>
      </c>
      <c r="K172" s="1"/>
      <c r="N172" s="77"/>
      <c r="O172" s="77"/>
      <c r="Z172" s="80"/>
    </row>
    <row r="173" spans="2:26" ht="13">
      <c r="B173" s="26"/>
      <c r="D173" s="26"/>
      <c r="G173" s="7" t="s">
        <v>2647</v>
      </c>
      <c r="H173" s="7" t="s">
        <v>3438</v>
      </c>
      <c r="J173" t="e">
        <f t="array" ref="J173">INDEX('TJ List'!E:E,MATCH(I173,'TJ List'!Q:Q,0),0)</f>
        <v>#N/A</v>
      </c>
      <c r="K173" s="1"/>
      <c r="N173" s="77"/>
      <c r="O173" s="77"/>
      <c r="Z173" s="80"/>
    </row>
    <row r="174" spans="2:26" ht="13">
      <c r="B174" s="26"/>
      <c r="D174" s="26"/>
      <c r="G174" s="7" t="s">
        <v>2201</v>
      </c>
      <c r="H174" s="7" t="s">
        <v>3438</v>
      </c>
      <c r="J174" t="e">
        <f t="array" ref="J174">INDEX('TJ List'!E:E,MATCH(I174,'TJ List'!Q:Q,0),0)</f>
        <v>#N/A</v>
      </c>
      <c r="K174" s="1"/>
      <c r="N174" s="77"/>
      <c r="O174" s="77"/>
      <c r="Z174" s="80"/>
    </row>
    <row r="175" spans="2:26" ht="13">
      <c r="B175" s="26"/>
      <c r="D175" s="26"/>
      <c r="G175" s="7" t="s">
        <v>2095</v>
      </c>
      <c r="H175" s="7" t="s">
        <v>3438</v>
      </c>
      <c r="J175" t="e">
        <f t="array" ref="J175">INDEX('TJ List'!E:E,MATCH(I175,'TJ List'!Q:Q,0),0)</f>
        <v>#N/A</v>
      </c>
      <c r="K175" s="1"/>
      <c r="N175" s="77"/>
      <c r="O175" s="77"/>
      <c r="Z175" s="80"/>
    </row>
    <row r="176" spans="2:26" ht="13">
      <c r="B176" s="26"/>
      <c r="D176" s="26"/>
      <c r="G176" s="7" t="s">
        <v>3680</v>
      </c>
      <c r="H176" s="7" t="s">
        <v>3438</v>
      </c>
      <c r="J176" t="e">
        <f t="array" ref="J176">INDEX('TJ List'!E:E,MATCH(I176,'TJ List'!Q:Q,0),0)</f>
        <v>#N/A</v>
      </c>
      <c r="K176" s="1"/>
      <c r="N176" s="77"/>
      <c r="O176" s="77"/>
      <c r="Z176" s="80"/>
    </row>
    <row r="177" spans="2:26" ht="13">
      <c r="B177" s="26"/>
      <c r="D177" s="26"/>
      <c r="G177" s="7" t="s">
        <v>1647</v>
      </c>
      <c r="H177" s="7" t="s">
        <v>3438</v>
      </c>
      <c r="J177" t="e">
        <f t="array" ref="J177">INDEX('TJ List'!E:E,MATCH(I177,'TJ List'!Q:Q,0),0)</f>
        <v>#N/A</v>
      </c>
      <c r="K177" s="1"/>
      <c r="N177" s="77"/>
      <c r="O177" s="77"/>
      <c r="Z177" s="80"/>
    </row>
    <row r="178" spans="2:26" ht="13">
      <c r="B178" s="26"/>
      <c r="D178" s="26"/>
      <c r="G178" s="7" t="s">
        <v>1635</v>
      </c>
      <c r="H178" s="7" t="s">
        <v>3438</v>
      </c>
      <c r="J178" t="e">
        <f t="array" ref="J178">INDEX('TJ List'!E:E,MATCH(I178,'TJ List'!Q:Q,0),0)</f>
        <v>#N/A</v>
      </c>
      <c r="K178" s="1"/>
      <c r="N178" s="77"/>
      <c r="O178" s="77"/>
      <c r="Z178" s="80"/>
    </row>
    <row r="179" spans="2:26" ht="13">
      <c r="B179" s="26"/>
      <c r="D179" s="26"/>
      <c r="G179" s="7" t="s">
        <v>1520</v>
      </c>
      <c r="H179" s="7" t="s">
        <v>3438</v>
      </c>
      <c r="J179" t="e">
        <f t="array" ref="J179">INDEX('TJ List'!E:E,MATCH(I179,'TJ List'!Q:Q,0),0)</f>
        <v>#N/A</v>
      </c>
      <c r="K179" s="1"/>
      <c r="N179" s="77"/>
      <c r="O179" s="77"/>
      <c r="Z179" s="80"/>
    </row>
    <row r="180" spans="2:26" ht="13">
      <c r="B180" s="26"/>
      <c r="D180" s="26"/>
      <c r="G180" s="7" t="s">
        <v>1498</v>
      </c>
      <c r="H180" s="7" t="s">
        <v>3438</v>
      </c>
      <c r="J180" t="e">
        <f t="array" ref="J180">INDEX('TJ List'!E:E,MATCH(I180,'TJ List'!Q:Q,0),0)</f>
        <v>#N/A</v>
      </c>
      <c r="K180" s="1"/>
      <c r="N180" s="77"/>
      <c r="Z180" s="80"/>
    </row>
    <row r="181" spans="2:26" ht="13">
      <c r="B181" s="26"/>
      <c r="D181" s="26"/>
      <c r="G181" s="7" t="s">
        <v>1289</v>
      </c>
      <c r="H181" s="7" t="s">
        <v>3438</v>
      </c>
      <c r="J181" t="e">
        <f t="array" ref="J181">INDEX('TJ List'!E:E,MATCH(I181,'TJ List'!Q:Q,0),0)</f>
        <v>#N/A</v>
      </c>
      <c r="K181" s="1"/>
      <c r="N181" s="77"/>
      <c r="O181" s="77"/>
      <c r="Z181" s="80"/>
    </row>
    <row r="182" spans="2:26" ht="13">
      <c r="B182" s="26"/>
      <c r="D182" s="26"/>
      <c r="G182" s="7" t="s">
        <v>673</v>
      </c>
      <c r="H182" s="7" t="s">
        <v>3438</v>
      </c>
      <c r="J182" t="e">
        <f t="array" ref="J182">INDEX('TJ List'!E:E,MATCH(I182,'TJ List'!Q:Q,0),0)</f>
        <v>#N/A</v>
      </c>
      <c r="K182" s="1"/>
      <c r="N182" s="77"/>
      <c r="O182" s="77"/>
      <c r="Z182" s="80"/>
    </row>
    <row r="183" spans="2:26" ht="13">
      <c r="B183" s="26"/>
      <c r="D183" s="26"/>
      <c r="G183" s="7" t="s">
        <v>3483</v>
      </c>
      <c r="H183" s="7" t="s">
        <v>3438</v>
      </c>
      <c r="J183" t="e">
        <f t="array" ref="J183">INDEX('TJ List'!E:E,MATCH(I183,'TJ List'!Q:Q,0),0)</f>
        <v>#N/A</v>
      </c>
      <c r="K183" s="1"/>
      <c r="N183" s="77"/>
      <c r="O183" s="77"/>
      <c r="Z183" s="80"/>
    </row>
    <row r="184" spans="2:26" ht="13">
      <c r="B184" s="26"/>
      <c r="D184" s="26"/>
      <c r="G184" s="7" t="s">
        <v>3681</v>
      </c>
      <c r="H184" s="7" t="s">
        <v>3438</v>
      </c>
      <c r="J184" t="e">
        <f t="array" ref="J184">INDEX('TJ List'!E:E,MATCH(I184,'TJ List'!Q:Q,0),0)</f>
        <v>#N/A</v>
      </c>
      <c r="K184" s="1"/>
      <c r="N184" s="77"/>
      <c r="O184" s="77"/>
      <c r="Z184" s="80"/>
    </row>
    <row r="185" spans="2:26" ht="13">
      <c r="B185" s="26"/>
      <c r="D185" s="26"/>
      <c r="G185" s="7" t="s">
        <v>3682</v>
      </c>
      <c r="H185" s="7" t="s">
        <v>3438</v>
      </c>
      <c r="J185" t="e">
        <f t="array" ref="J185">INDEX('TJ List'!E:E,MATCH(I185,'TJ List'!Q:Q,0),0)</f>
        <v>#N/A</v>
      </c>
      <c r="K185" s="1"/>
      <c r="N185" s="77"/>
      <c r="O185" s="77"/>
      <c r="Z185" s="80"/>
    </row>
    <row r="186" spans="2:26" ht="13">
      <c r="B186" s="26"/>
      <c r="D186" s="26"/>
      <c r="G186" s="7" t="s">
        <v>3683</v>
      </c>
      <c r="H186" s="7" t="s">
        <v>3438</v>
      </c>
      <c r="J186" t="e">
        <f t="array" ref="J186">INDEX('TJ List'!E:E,MATCH(I186,'TJ List'!Q:Q,0),0)</f>
        <v>#N/A</v>
      </c>
      <c r="K186" s="1"/>
      <c r="N186" s="77"/>
      <c r="Z186" s="80"/>
    </row>
    <row r="187" spans="2:26" ht="13">
      <c r="B187" s="26"/>
      <c r="D187" s="26"/>
      <c r="G187" s="7" t="s">
        <v>3684</v>
      </c>
      <c r="H187" s="7" t="s">
        <v>3438</v>
      </c>
      <c r="J187" t="e">
        <f t="array" ref="J187">INDEX('TJ List'!E:E,MATCH(I187,'TJ List'!Q:Q,0),0)</f>
        <v>#N/A</v>
      </c>
      <c r="K187" s="1"/>
      <c r="N187" s="77"/>
      <c r="O187" s="77"/>
      <c r="Z187" s="80"/>
    </row>
    <row r="188" spans="2:26" ht="13">
      <c r="B188" s="26"/>
      <c r="D188" s="26"/>
      <c r="G188" s="7" t="s">
        <v>3685</v>
      </c>
      <c r="H188" s="7" t="s">
        <v>3438</v>
      </c>
      <c r="J188" t="e">
        <f t="array" ref="J188">INDEX('TJ List'!E:E,MATCH(I188,'TJ List'!Q:Q,0),0)</f>
        <v>#N/A</v>
      </c>
      <c r="K188" s="1"/>
      <c r="N188" s="77"/>
      <c r="O188" s="77"/>
      <c r="Z188" s="80"/>
    </row>
    <row r="189" spans="2:26" ht="13">
      <c r="B189" s="26"/>
      <c r="D189" s="26"/>
      <c r="G189" s="7" t="s">
        <v>3686</v>
      </c>
      <c r="H189" s="7" t="s">
        <v>3438</v>
      </c>
      <c r="J189" t="e">
        <f t="array" ref="J189">INDEX('TJ List'!E:E,MATCH(I189,'TJ List'!Q:Q,0),0)</f>
        <v>#N/A</v>
      </c>
      <c r="K189" s="1"/>
      <c r="N189" s="77"/>
      <c r="O189" s="77"/>
      <c r="Z189" s="80"/>
    </row>
    <row r="190" spans="2:26" ht="13">
      <c r="B190" s="26"/>
      <c r="D190" s="26"/>
      <c r="G190" s="7" t="s">
        <v>3687</v>
      </c>
      <c r="H190" s="7" t="s">
        <v>3438</v>
      </c>
      <c r="J190" t="e">
        <f t="array" ref="J190">INDEX('TJ List'!E:E,MATCH(I190,'TJ List'!Q:Q,0),0)</f>
        <v>#N/A</v>
      </c>
      <c r="K190" s="1"/>
      <c r="N190" s="77"/>
      <c r="O190" s="77"/>
      <c r="Z190" s="80"/>
    </row>
    <row r="191" spans="2:26" ht="13">
      <c r="B191" s="26"/>
      <c r="D191" s="26"/>
      <c r="G191" s="7" t="s">
        <v>3688</v>
      </c>
      <c r="H191" s="7" t="s">
        <v>3438</v>
      </c>
      <c r="J191" t="e">
        <f t="array" ref="J191">INDEX('TJ List'!E:E,MATCH(I191,'TJ List'!Q:Q,0),0)</f>
        <v>#N/A</v>
      </c>
      <c r="K191" s="1"/>
      <c r="M191" s="16"/>
      <c r="N191" s="81"/>
      <c r="O191" s="82"/>
      <c r="P191" s="48"/>
      <c r="Q191" s="21"/>
      <c r="Z191" s="80"/>
    </row>
    <row r="192" spans="2:26" ht="13">
      <c r="B192" s="26"/>
      <c r="D192" s="26"/>
      <c r="G192" s="7" t="s">
        <v>3689</v>
      </c>
      <c r="H192" s="7" t="s">
        <v>3438</v>
      </c>
      <c r="J192" t="e">
        <f t="array" ref="J192">INDEX('TJ List'!E:E,MATCH(I192,'TJ List'!Q:Q,0),0)</f>
        <v>#N/A</v>
      </c>
      <c r="K192" s="1"/>
      <c r="N192" s="77"/>
      <c r="O192" s="77"/>
      <c r="Z192" s="80"/>
    </row>
    <row r="193" spans="2:26" ht="13">
      <c r="B193" s="26"/>
      <c r="D193" s="26"/>
      <c r="G193" s="7" t="s">
        <v>3690</v>
      </c>
      <c r="H193" s="7" t="s">
        <v>3438</v>
      </c>
      <c r="J193" t="e">
        <f t="array" ref="J193">INDEX('TJ List'!E:E,MATCH(I193,'TJ List'!Q:Q,0),0)</f>
        <v>#N/A</v>
      </c>
      <c r="K193" s="1"/>
      <c r="N193" s="77"/>
      <c r="O193" s="77"/>
      <c r="Z193" s="80"/>
    </row>
    <row r="194" spans="2:26" ht="13">
      <c r="B194" s="26"/>
      <c r="D194" s="26"/>
      <c r="G194" s="7" t="s">
        <v>3691</v>
      </c>
      <c r="H194" s="7" t="s">
        <v>3438</v>
      </c>
      <c r="J194" t="e">
        <f t="array" ref="J194">INDEX('TJ List'!E:E,MATCH(I194,'TJ List'!Q:Q,0),0)</f>
        <v>#N/A</v>
      </c>
      <c r="K194" s="1"/>
      <c r="N194" s="77"/>
      <c r="O194" s="77"/>
      <c r="Z194" s="80"/>
    </row>
    <row r="195" spans="2:26" ht="13">
      <c r="B195" s="26"/>
      <c r="D195" s="26"/>
      <c r="G195" s="7" t="s">
        <v>3692</v>
      </c>
      <c r="H195" s="7" t="s">
        <v>3438</v>
      </c>
      <c r="J195" t="e">
        <f t="array" ref="J195">INDEX('TJ List'!E:E,MATCH(I195,'TJ List'!Q:Q,0),0)</f>
        <v>#N/A</v>
      </c>
      <c r="K195" s="1"/>
      <c r="N195" s="77"/>
      <c r="O195" s="77"/>
      <c r="Z195" s="80"/>
    </row>
    <row r="196" spans="2:26" ht="13">
      <c r="B196" s="26"/>
      <c r="D196" s="26"/>
      <c r="G196" s="7" t="s">
        <v>3693</v>
      </c>
      <c r="H196" s="7" t="s">
        <v>3438</v>
      </c>
      <c r="J196" t="e">
        <f t="array" ref="J196">INDEX('TJ List'!E:E,MATCH(I196,'TJ List'!Q:Q,0),0)</f>
        <v>#N/A</v>
      </c>
      <c r="K196" s="1"/>
      <c r="N196" s="77"/>
      <c r="O196" s="77"/>
      <c r="Z196" s="80"/>
    </row>
    <row r="197" spans="2:26" ht="13">
      <c r="B197" s="26"/>
      <c r="D197" s="26"/>
      <c r="G197" s="7" t="s">
        <v>3694</v>
      </c>
      <c r="H197" s="7" t="s">
        <v>3438</v>
      </c>
      <c r="J197" t="e">
        <f t="array" ref="J197">INDEX('TJ List'!E:E,MATCH(I197,'TJ List'!Q:Q,0),0)</f>
        <v>#N/A</v>
      </c>
      <c r="K197" s="1"/>
      <c r="N197" s="77"/>
      <c r="O197" s="77"/>
      <c r="Z197" s="80"/>
    </row>
    <row r="198" spans="2:26" ht="13">
      <c r="B198" s="26"/>
      <c r="D198" s="26"/>
      <c r="G198" s="7" t="s">
        <v>3695</v>
      </c>
      <c r="H198" s="7" t="s">
        <v>3438</v>
      </c>
      <c r="J198" t="e">
        <f t="array" ref="J198">INDEX('TJ List'!E:E,MATCH(I198,'TJ List'!Q:Q,0),0)</f>
        <v>#N/A</v>
      </c>
      <c r="K198" s="1"/>
      <c r="N198" s="77"/>
      <c r="O198" s="77"/>
      <c r="Z198" s="80"/>
    </row>
    <row r="199" spans="2:26" ht="13">
      <c r="B199" s="26"/>
      <c r="D199" s="26"/>
      <c r="G199" s="7" t="s">
        <v>2711</v>
      </c>
      <c r="H199" s="7" t="s">
        <v>3468</v>
      </c>
      <c r="J199" t="e">
        <f t="array" ref="J199">INDEX('TJ List'!E:E,MATCH(I199,'TJ List'!Q:Q,0),0)</f>
        <v>#N/A</v>
      </c>
      <c r="K199" s="1"/>
      <c r="N199" s="77"/>
      <c r="O199" s="77"/>
      <c r="Z199" s="80"/>
    </row>
    <row r="200" spans="2:26" ht="13">
      <c r="B200" s="26"/>
      <c r="D200" s="26"/>
      <c r="G200" s="7" t="s">
        <v>2658</v>
      </c>
      <c r="H200" s="7" t="s">
        <v>3468</v>
      </c>
      <c r="J200" t="e">
        <f t="array" ref="J200">INDEX('TJ List'!E:E,MATCH(I200,'TJ List'!Q:Q,0),0)</f>
        <v>#N/A</v>
      </c>
      <c r="K200" s="1"/>
      <c r="N200" s="77"/>
      <c r="O200" s="77"/>
      <c r="Z200" s="80"/>
    </row>
    <row r="201" spans="2:26" ht="13">
      <c r="B201" s="26"/>
      <c r="D201" s="26"/>
      <c r="G201" s="7" t="s">
        <v>2256</v>
      </c>
      <c r="H201" s="7" t="s">
        <v>3468</v>
      </c>
      <c r="J201" t="e">
        <f t="array" ref="J201">INDEX('TJ List'!E:E,MATCH(I201,'TJ List'!Q:Q,0),0)</f>
        <v>#N/A</v>
      </c>
      <c r="K201" s="1"/>
      <c r="N201" s="77"/>
      <c r="O201" s="77"/>
      <c r="Z201" s="80"/>
    </row>
    <row r="202" spans="2:26" ht="13">
      <c r="B202" s="26"/>
      <c r="D202" s="26"/>
      <c r="G202" s="7" t="s">
        <v>1491</v>
      </c>
      <c r="H202" s="7" t="s">
        <v>3468</v>
      </c>
      <c r="J202" t="e">
        <f t="array" ref="J202">INDEX('TJ List'!E:E,MATCH(I202,'TJ List'!Q:Q,0),0)</f>
        <v>#N/A</v>
      </c>
      <c r="K202" s="1"/>
      <c r="N202" s="77"/>
      <c r="Z202" s="80"/>
    </row>
    <row r="203" spans="2:26" ht="13">
      <c r="B203" s="26"/>
      <c r="D203" s="26"/>
      <c r="G203" s="7" t="s">
        <v>1331</v>
      </c>
      <c r="H203" s="7" t="s">
        <v>3468</v>
      </c>
      <c r="J203" t="e">
        <f t="array" ref="J203">INDEX('TJ List'!E:E,MATCH(I203,'TJ List'!Q:Q,0),0)</f>
        <v>#N/A</v>
      </c>
      <c r="K203" s="1"/>
      <c r="N203" s="77"/>
      <c r="O203" s="77"/>
      <c r="Z203" s="80"/>
    </row>
    <row r="204" spans="2:26" ht="13">
      <c r="B204" s="26"/>
      <c r="D204" s="26"/>
      <c r="G204" s="7" t="s">
        <v>1042</v>
      </c>
      <c r="H204" s="7" t="s">
        <v>3468</v>
      </c>
      <c r="J204" t="e">
        <f t="array" ref="J204">INDEX('TJ List'!E:E,MATCH(I204,'TJ List'!Q:Q,0),0)</f>
        <v>#N/A</v>
      </c>
      <c r="K204" s="1"/>
      <c r="N204" s="77"/>
      <c r="O204" s="77"/>
      <c r="Z204" s="80"/>
    </row>
    <row r="205" spans="2:26" ht="13">
      <c r="B205" s="26"/>
      <c r="D205" s="26"/>
      <c r="G205" s="7" t="s">
        <v>857</v>
      </c>
      <c r="H205" s="7" t="s">
        <v>3468</v>
      </c>
      <c r="J205" t="e">
        <f t="array" ref="J205">INDEX('TJ List'!E:E,MATCH(I205,'TJ List'!Q:Q,0),0)</f>
        <v>#N/A</v>
      </c>
      <c r="K205" s="1"/>
      <c r="N205" s="77"/>
      <c r="O205" s="77"/>
      <c r="Z205" s="80"/>
    </row>
    <row r="206" spans="2:26" ht="13">
      <c r="B206" s="26"/>
      <c r="D206" s="26"/>
      <c r="G206" s="7" t="s">
        <v>419</v>
      </c>
      <c r="H206" s="7" t="s">
        <v>3468</v>
      </c>
      <c r="J206" t="e">
        <f t="array" ref="J206">INDEX('TJ List'!E:E,MATCH(I206,'TJ List'!Q:Q,0),0)</f>
        <v>#N/A</v>
      </c>
      <c r="K206" s="1"/>
      <c r="N206" s="77"/>
      <c r="O206" s="77"/>
      <c r="Z206" s="80"/>
    </row>
    <row r="207" spans="2:26" ht="13">
      <c r="B207" s="26"/>
      <c r="D207" s="26"/>
      <c r="G207" s="7" t="s">
        <v>3696</v>
      </c>
      <c r="H207" s="7" t="s">
        <v>3468</v>
      </c>
      <c r="J207" t="e">
        <f t="array" ref="J207">INDEX('TJ List'!E:E,MATCH(I207,'TJ List'!Q:Q,0),0)</f>
        <v>#N/A</v>
      </c>
      <c r="K207" s="1"/>
      <c r="N207" s="77"/>
      <c r="O207" s="77"/>
      <c r="Z207" s="80"/>
    </row>
    <row r="208" spans="2:26" ht="13">
      <c r="B208" s="26"/>
      <c r="D208" s="26"/>
      <c r="G208" s="7" t="s">
        <v>3697</v>
      </c>
      <c r="H208" s="7" t="s">
        <v>3468</v>
      </c>
      <c r="J208" t="e">
        <f t="array" ref="J208">INDEX('TJ List'!E:E,MATCH(I208,'TJ List'!Q:Q,0),0)</f>
        <v>#N/A</v>
      </c>
      <c r="K208" s="1"/>
      <c r="N208" s="77"/>
      <c r="O208" s="77"/>
      <c r="Z208" s="80"/>
    </row>
    <row r="209" spans="2:26" ht="13">
      <c r="B209" s="26"/>
      <c r="D209" s="26"/>
      <c r="G209" s="7" t="s">
        <v>3505</v>
      </c>
      <c r="H209" s="7" t="s">
        <v>3468</v>
      </c>
      <c r="J209" t="e">
        <f t="array" ref="J209">INDEX('TJ List'!E:E,MATCH(I209,'TJ List'!Q:Q,0),0)</f>
        <v>#N/A</v>
      </c>
      <c r="K209" s="1"/>
      <c r="N209" s="77"/>
      <c r="O209" s="77"/>
      <c r="Z209" s="80"/>
    </row>
    <row r="210" spans="2:26" ht="13">
      <c r="B210" s="26"/>
      <c r="D210" s="26"/>
      <c r="G210" s="7" t="s">
        <v>3698</v>
      </c>
      <c r="H210" s="7" t="s">
        <v>3468</v>
      </c>
      <c r="J210" t="e">
        <f t="array" ref="J210">INDEX('TJ List'!E:E,MATCH(I210,'TJ List'!Q:Q,0),0)</f>
        <v>#N/A</v>
      </c>
      <c r="K210" s="1"/>
      <c r="N210" s="77"/>
      <c r="O210" s="77"/>
      <c r="Z210" s="80"/>
    </row>
    <row r="211" spans="2:26" ht="13">
      <c r="B211" s="26"/>
      <c r="D211" s="26"/>
      <c r="G211" s="7" t="s">
        <v>3699</v>
      </c>
      <c r="H211" s="7" t="s">
        <v>3468</v>
      </c>
      <c r="J211" t="e">
        <f t="array" ref="J211">INDEX('TJ List'!E:E,MATCH(I211,'TJ List'!Q:Q,0),0)</f>
        <v>#N/A</v>
      </c>
      <c r="K211" s="1"/>
      <c r="N211" s="77"/>
      <c r="O211" s="77"/>
      <c r="Z211" s="80"/>
    </row>
    <row r="212" spans="2:26" ht="13">
      <c r="B212" s="26"/>
      <c r="D212" s="26"/>
      <c r="G212" s="7" t="s">
        <v>3700</v>
      </c>
      <c r="H212" s="7" t="s">
        <v>3468</v>
      </c>
      <c r="J212" t="e">
        <f t="array" ref="J212">INDEX('TJ List'!E:E,MATCH(I212,'TJ List'!Q:Q,0),0)</f>
        <v>#N/A</v>
      </c>
      <c r="K212" s="1"/>
      <c r="N212" s="77"/>
      <c r="O212" s="77"/>
      <c r="Z212" s="80"/>
    </row>
    <row r="213" spans="2:26" ht="13">
      <c r="B213" s="26"/>
      <c r="D213" s="26"/>
      <c r="G213" s="7" t="s">
        <v>3701</v>
      </c>
      <c r="H213" s="7" t="s">
        <v>3468</v>
      </c>
      <c r="J213" t="e">
        <f t="array" ref="J213">INDEX('TJ List'!E:E,MATCH(I213,'TJ List'!Q:Q,0),0)</f>
        <v>#N/A</v>
      </c>
      <c r="K213" s="1"/>
      <c r="N213" s="77"/>
      <c r="O213" s="77"/>
      <c r="Z213" s="80"/>
    </row>
    <row r="214" spans="2:26" ht="13">
      <c r="B214" s="26"/>
      <c r="D214" s="26"/>
      <c r="G214" s="7" t="s">
        <v>3702</v>
      </c>
      <c r="H214" s="7" t="s">
        <v>3468</v>
      </c>
      <c r="J214" t="e">
        <f t="array" ref="J214">INDEX('TJ List'!E:E,MATCH(I214,'TJ List'!Q:Q,0),0)</f>
        <v>#N/A</v>
      </c>
      <c r="K214" s="1"/>
      <c r="L214" s="34"/>
      <c r="M214" s="16"/>
      <c r="N214" s="81"/>
      <c r="O214" s="82"/>
      <c r="P214" s="48"/>
      <c r="Q214" s="21"/>
      <c r="Z214" s="80"/>
    </row>
    <row r="215" spans="2:26" ht="13">
      <c r="B215" s="26"/>
      <c r="D215" s="26"/>
      <c r="G215" s="7" t="s">
        <v>3703</v>
      </c>
      <c r="H215" s="7" t="s">
        <v>3468</v>
      </c>
      <c r="J215" t="e">
        <f t="array" ref="J215">INDEX('TJ List'!E:E,MATCH(I215,'TJ List'!Q:Q,0),0)</f>
        <v>#N/A</v>
      </c>
      <c r="K215" s="1"/>
      <c r="N215" s="77"/>
      <c r="O215" s="77"/>
      <c r="Z215" s="80"/>
    </row>
    <row r="216" spans="2:26" ht="13">
      <c r="B216" s="26"/>
      <c r="D216" s="26"/>
      <c r="G216" s="7" t="s">
        <v>3704</v>
      </c>
      <c r="H216" s="7" t="s">
        <v>3468</v>
      </c>
      <c r="J216" t="e">
        <f t="array" ref="J216">INDEX('TJ List'!E:E,MATCH(I216,'TJ List'!Q:Q,0),0)</f>
        <v>#N/A</v>
      </c>
      <c r="K216" s="1"/>
      <c r="N216" s="77"/>
      <c r="O216" s="77"/>
      <c r="Z216" s="80"/>
    </row>
    <row r="217" spans="2:26" ht="13">
      <c r="B217" s="26"/>
      <c r="D217" s="26"/>
      <c r="G217" s="7" t="s">
        <v>3705</v>
      </c>
      <c r="H217" s="7" t="s">
        <v>3468</v>
      </c>
      <c r="J217" t="e">
        <f t="array" ref="J217">INDEX('TJ List'!E:E,MATCH(I217,'TJ List'!Q:Q,0),0)</f>
        <v>#N/A</v>
      </c>
      <c r="K217" s="1"/>
      <c r="N217" s="77"/>
      <c r="O217" s="77"/>
      <c r="Z217" s="80"/>
    </row>
    <row r="218" spans="2:26" ht="13">
      <c r="B218" s="26"/>
      <c r="D218" s="26"/>
      <c r="G218" s="7" t="s">
        <v>3706</v>
      </c>
      <c r="H218" s="7" t="s">
        <v>3468</v>
      </c>
      <c r="J218" t="e">
        <f t="array" ref="J218">INDEX('TJ List'!E:E,MATCH(I218,'TJ List'!Q:Q,0),0)</f>
        <v>#N/A</v>
      </c>
      <c r="K218" s="1"/>
      <c r="N218" s="77"/>
      <c r="O218" s="77"/>
      <c r="Z218" s="80"/>
    </row>
    <row r="219" spans="2:26" ht="13">
      <c r="B219" s="26"/>
      <c r="D219" s="26"/>
      <c r="G219" s="7" t="s">
        <v>3707</v>
      </c>
      <c r="H219" s="7" t="s">
        <v>3468</v>
      </c>
      <c r="J219" t="e">
        <f t="array" ref="J219">INDEX('TJ List'!E:E,MATCH(I219,'TJ List'!Q:Q,0),0)</f>
        <v>#N/A</v>
      </c>
      <c r="K219" s="1"/>
      <c r="N219" s="77"/>
      <c r="O219" s="77"/>
      <c r="Z219" s="80"/>
    </row>
    <row r="220" spans="2:26" ht="13">
      <c r="B220" s="26"/>
      <c r="D220" s="26"/>
      <c r="G220" s="7" t="s">
        <v>3708</v>
      </c>
      <c r="H220" s="7" t="s">
        <v>3468</v>
      </c>
      <c r="J220" t="e">
        <f t="array" ref="J220">INDEX('TJ List'!E:E,MATCH(I220,'TJ List'!Q:Q,0),0)</f>
        <v>#N/A</v>
      </c>
      <c r="K220" s="1"/>
      <c r="N220" s="77"/>
      <c r="O220" s="77"/>
      <c r="Z220" s="80"/>
    </row>
    <row r="221" spans="2:26" ht="13">
      <c r="B221" s="26"/>
      <c r="D221" s="26"/>
      <c r="G221" s="7" t="s">
        <v>3709</v>
      </c>
      <c r="H221" s="7" t="s">
        <v>3468</v>
      </c>
      <c r="J221" t="e">
        <f t="array" ref="J221">INDEX('TJ List'!E:E,MATCH(I221,'TJ List'!Q:Q,0),0)</f>
        <v>#N/A</v>
      </c>
      <c r="K221" s="1"/>
      <c r="N221" s="77"/>
      <c r="O221" s="77"/>
      <c r="Z221" s="80"/>
    </row>
    <row r="222" spans="2:26" ht="13">
      <c r="B222" s="26"/>
      <c r="D222" s="26"/>
      <c r="G222" s="7" t="s">
        <v>3710</v>
      </c>
      <c r="H222" s="7" t="s">
        <v>3468</v>
      </c>
      <c r="J222" t="e">
        <f t="array" ref="J222">INDEX('TJ List'!E:E,MATCH(I222,'TJ List'!Q:Q,0),0)</f>
        <v>#N/A</v>
      </c>
      <c r="K222" s="1"/>
      <c r="N222" s="77"/>
      <c r="O222" s="77"/>
      <c r="Z222" s="80"/>
    </row>
    <row r="223" spans="2:26" ht="13">
      <c r="B223" s="26"/>
      <c r="D223" s="26"/>
      <c r="G223" s="7" t="s">
        <v>2673</v>
      </c>
      <c r="H223" s="7" t="s">
        <v>3465</v>
      </c>
      <c r="J223" t="e">
        <f t="array" ref="J223">INDEX('TJ List'!E:E,MATCH(I223,'TJ List'!Q:Q,0),0)</f>
        <v>#N/A</v>
      </c>
      <c r="K223" s="1"/>
      <c r="N223" s="77"/>
      <c r="O223" s="77"/>
      <c r="Z223" s="80"/>
    </row>
    <row r="224" spans="2:26" ht="13">
      <c r="B224" s="26"/>
      <c r="D224" s="26"/>
      <c r="G224" s="7" t="s">
        <v>2342</v>
      </c>
      <c r="H224" s="7" t="s">
        <v>3465</v>
      </c>
      <c r="J224" t="e">
        <f t="array" ref="J224">INDEX('TJ List'!E:E,MATCH(I224,'TJ List'!Q:Q,0),0)</f>
        <v>#N/A</v>
      </c>
      <c r="K224" s="1"/>
      <c r="N224" s="77"/>
      <c r="O224" s="77"/>
      <c r="Z224" s="80"/>
    </row>
    <row r="225" spans="2:26" ht="13">
      <c r="B225" s="26"/>
      <c r="D225" s="26"/>
      <c r="G225" s="7" t="s">
        <v>2319</v>
      </c>
      <c r="H225" s="7" t="s">
        <v>3465</v>
      </c>
      <c r="J225" t="e">
        <f t="array" ref="J225">INDEX('TJ List'!E:E,MATCH(I225,'TJ List'!Q:Q,0),0)</f>
        <v>#N/A</v>
      </c>
      <c r="K225" s="1"/>
      <c r="N225" s="77"/>
      <c r="O225" s="77"/>
      <c r="Z225" s="80"/>
    </row>
    <row r="226" spans="2:26" ht="13">
      <c r="B226" s="26"/>
      <c r="D226" s="26"/>
      <c r="G226" s="7" t="s">
        <v>879</v>
      </c>
      <c r="H226" s="7" t="s">
        <v>3465</v>
      </c>
      <c r="J226" t="e">
        <f t="array" ref="J226">INDEX('TJ List'!E:E,MATCH(I226,'TJ List'!Q:Q,0),0)</f>
        <v>#N/A</v>
      </c>
      <c r="K226" s="1"/>
      <c r="N226" s="77"/>
      <c r="O226" s="77"/>
      <c r="Z226" s="80"/>
    </row>
    <row r="227" spans="2:26" ht="13">
      <c r="B227" s="26"/>
      <c r="D227" s="26"/>
      <c r="G227" s="7" t="s">
        <v>214</v>
      </c>
      <c r="H227" s="7" t="s">
        <v>3465</v>
      </c>
      <c r="J227" t="e">
        <f t="array" ref="J227">INDEX('TJ List'!E:E,MATCH(I227,'TJ List'!Q:Q,0),0)</f>
        <v>#N/A</v>
      </c>
      <c r="K227" s="1"/>
      <c r="N227" s="77"/>
      <c r="O227" s="77"/>
      <c r="Z227" s="80"/>
    </row>
    <row r="228" spans="2:26" ht="13">
      <c r="B228" s="26"/>
      <c r="D228" s="26"/>
      <c r="G228" s="7" t="s">
        <v>3711</v>
      </c>
      <c r="H228" s="7" t="s">
        <v>3465</v>
      </c>
      <c r="J228" t="e">
        <f t="array" ref="J228">INDEX('TJ List'!E:E,MATCH(I228,'TJ List'!Q:Q,0),0)</f>
        <v>#N/A</v>
      </c>
      <c r="K228" s="1"/>
      <c r="N228" s="77"/>
      <c r="O228" s="77"/>
      <c r="Z228" s="80"/>
    </row>
    <row r="229" spans="2:26" ht="13">
      <c r="B229" s="26"/>
      <c r="D229" s="26"/>
      <c r="G229" s="7" t="s">
        <v>730</v>
      </c>
      <c r="H229" s="7" t="s">
        <v>3465</v>
      </c>
      <c r="J229" t="e">
        <f t="array" ref="J229">INDEX('TJ List'!E:E,MATCH(I229,'TJ List'!Q:Q,0),0)</f>
        <v>#N/A</v>
      </c>
      <c r="K229" s="1"/>
      <c r="N229" s="77"/>
      <c r="Z229" s="80"/>
    </row>
    <row r="230" spans="2:26" ht="13">
      <c r="B230" s="26"/>
      <c r="D230" s="26"/>
      <c r="G230" s="7" t="s">
        <v>3712</v>
      </c>
      <c r="H230" s="7" t="s">
        <v>3465</v>
      </c>
      <c r="J230" t="e">
        <f t="array" ref="J230">INDEX('TJ List'!E:E,MATCH(I230,'TJ List'!Q:Q,0),0)</f>
        <v>#N/A</v>
      </c>
      <c r="K230" s="1"/>
      <c r="N230" s="77"/>
      <c r="O230" s="77"/>
      <c r="Z230" s="80"/>
    </row>
    <row r="231" spans="2:26" ht="13">
      <c r="B231" s="26"/>
      <c r="D231" s="26"/>
      <c r="G231" s="7" t="s">
        <v>3464</v>
      </c>
      <c r="H231" s="7" t="s">
        <v>3465</v>
      </c>
      <c r="J231" t="e">
        <f t="array" ref="J231">INDEX('TJ List'!E:E,MATCH(I231,'TJ List'!Q:Q,0),0)</f>
        <v>#N/A</v>
      </c>
      <c r="K231" s="1"/>
      <c r="N231" s="77"/>
      <c r="O231" s="77"/>
      <c r="Z231" s="80"/>
    </row>
    <row r="232" spans="2:26" ht="13">
      <c r="B232" s="26"/>
      <c r="D232" s="26"/>
      <c r="G232" s="7" t="s">
        <v>3713</v>
      </c>
      <c r="H232" s="7" t="s">
        <v>3465</v>
      </c>
      <c r="J232" t="e">
        <f t="array" ref="J232">INDEX('TJ List'!E:E,MATCH(I232,'TJ List'!Q:Q,0),0)</f>
        <v>#N/A</v>
      </c>
      <c r="K232" s="1"/>
      <c r="N232" s="77"/>
      <c r="O232" s="77"/>
      <c r="Z232" s="80"/>
    </row>
    <row r="233" spans="2:26" ht="13">
      <c r="B233" s="26"/>
      <c r="D233" s="26"/>
      <c r="G233" s="7" t="s">
        <v>2805</v>
      </c>
      <c r="H233" s="7" t="s">
        <v>3465</v>
      </c>
      <c r="J233" t="e">
        <f t="array" ref="J233">INDEX('TJ List'!E:E,MATCH(I233,'TJ List'!Q:Q,0),0)</f>
        <v>#N/A</v>
      </c>
      <c r="K233" s="1"/>
      <c r="N233" s="77"/>
      <c r="O233" s="77"/>
      <c r="Z233" s="80"/>
    </row>
    <row r="234" spans="2:26" ht="13">
      <c r="B234" s="26"/>
      <c r="D234" s="26"/>
      <c r="G234" s="7" t="s">
        <v>56</v>
      </c>
      <c r="H234" s="7" t="s">
        <v>3465</v>
      </c>
      <c r="J234" t="e">
        <f t="array" ref="J234">INDEX('TJ List'!E:E,MATCH(I234,'TJ List'!Q:Q,0),0)</f>
        <v>#N/A</v>
      </c>
      <c r="K234" s="1"/>
      <c r="N234" s="77"/>
      <c r="O234" s="77"/>
      <c r="Z234" s="80"/>
    </row>
    <row r="235" spans="2:26" ht="13">
      <c r="B235" s="26"/>
      <c r="D235" s="26"/>
      <c r="G235" s="7" t="s">
        <v>3714</v>
      </c>
      <c r="H235" s="7" t="s">
        <v>3465</v>
      </c>
      <c r="J235" t="e">
        <f t="array" ref="J235">INDEX('TJ List'!E:E,MATCH(I235,'TJ List'!Q:Q,0),0)</f>
        <v>#N/A</v>
      </c>
      <c r="K235" s="1"/>
      <c r="N235" s="77"/>
      <c r="O235" s="77"/>
      <c r="Z235" s="80"/>
    </row>
    <row r="236" spans="2:26" ht="13">
      <c r="B236" s="26"/>
      <c r="D236" s="26"/>
      <c r="G236" s="7" t="s">
        <v>3715</v>
      </c>
      <c r="H236" s="7" t="s">
        <v>3465</v>
      </c>
      <c r="J236" t="e">
        <f t="array" ref="J236">INDEX('TJ List'!E:E,MATCH(I236,'TJ List'!Q:Q,0),0)</f>
        <v>#N/A</v>
      </c>
      <c r="K236" s="1"/>
      <c r="N236" s="77"/>
      <c r="O236" s="77"/>
      <c r="Z236" s="80"/>
    </row>
    <row r="237" spans="2:26" ht="13">
      <c r="B237" s="26"/>
      <c r="D237" s="26"/>
      <c r="G237" s="7" t="s">
        <v>3716</v>
      </c>
      <c r="H237" s="7" t="s">
        <v>3465</v>
      </c>
      <c r="J237" t="e">
        <f t="array" ref="J237">INDEX('TJ List'!E:E,MATCH(I237,'TJ List'!Q:Q,0),0)</f>
        <v>#N/A</v>
      </c>
      <c r="K237" s="1"/>
      <c r="N237" s="77"/>
      <c r="O237" s="77"/>
      <c r="Z237" s="80"/>
    </row>
    <row r="238" spans="2:26" ht="13">
      <c r="B238" s="26"/>
      <c r="D238" s="26"/>
      <c r="G238" s="7" t="s">
        <v>3717</v>
      </c>
      <c r="H238" s="7" t="s">
        <v>3465</v>
      </c>
      <c r="J238" t="e">
        <f t="array" ref="J238">INDEX('TJ List'!E:E,MATCH(I238,'TJ List'!Q:Q,0),0)</f>
        <v>#N/A</v>
      </c>
      <c r="K238" s="1"/>
      <c r="N238" s="77"/>
      <c r="O238" s="77"/>
      <c r="Z238" s="80"/>
    </row>
    <row r="239" spans="2:26" ht="13">
      <c r="B239" s="26"/>
      <c r="D239" s="26"/>
      <c r="G239" s="7" t="s">
        <v>3718</v>
      </c>
      <c r="H239" s="7" t="s">
        <v>3465</v>
      </c>
      <c r="J239" t="e">
        <f t="array" ref="J239">INDEX('TJ List'!E:E,MATCH(I239,'TJ List'!Q:Q,0),0)</f>
        <v>#N/A</v>
      </c>
      <c r="K239" s="1"/>
      <c r="N239" s="77"/>
      <c r="O239" s="77"/>
      <c r="Z239" s="80"/>
    </row>
    <row r="240" spans="2:26" ht="13">
      <c r="B240" s="26"/>
      <c r="D240" s="26"/>
      <c r="G240" s="7" t="s">
        <v>3719</v>
      </c>
      <c r="H240" s="7" t="s">
        <v>3465</v>
      </c>
      <c r="J240" t="e">
        <f t="array" ref="J240">INDEX('TJ List'!E:E,MATCH(I240,'TJ List'!Q:Q,0),0)</f>
        <v>#N/A</v>
      </c>
      <c r="K240" s="1"/>
      <c r="N240" s="77"/>
      <c r="O240" s="77"/>
      <c r="Z240" s="80"/>
    </row>
    <row r="241" spans="2:26" ht="13">
      <c r="B241" s="26"/>
      <c r="D241" s="26"/>
      <c r="G241" s="7" t="s">
        <v>3720</v>
      </c>
      <c r="H241" s="7" t="s">
        <v>3465</v>
      </c>
      <c r="J241" t="e">
        <f t="array" ref="J241">INDEX('TJ List'!E:E,MATCH(I241,'TJ List'!Q:Q,0),0)</f>
        <v>#N/A</v>
      </c>
      <c r="K241" s="1"/>
      <c r="N241" s="77"/>
      <c r="O241" s="77"/>
      <c r="Z241" s="80"/>
    </row>
    <row r="242" spans="2:26" ht="13">
      <c r="B242" s="26"/>
      <c r="D242" s="26"/>
      <c r="G242" s="7" t="s">
        <v>3721</v>
      </c>
      <c r="H242" s="7" t="s">
        <v>3465</v>
      </c>
      <c r="J242" t="e">
        <f t="array" ref="J242">INDEX('TJ List'!E:E,MATCH(I242,'TJ List'!Q:Q,0),0)</f>
        <v>#N/A</v>
      </c>
      <c r="K242" s="1"/>
      <c r="N242" s="77"/>
      <c r="O242" s="77"/>
      <c r="Z242" s="80"/>
    </row>
    <row r="243" spans="2:26" ht="13">
      <c r="B243" s="26"/>
      <c r="D243" s="26"/>
      <c r="G243" s="7" t="s">
        <v>3722</v>
      </c>
      <c r="H243" s="7" t="s">
        <v>3465</v>
      </c>
      <c r="J243" t="e">
        <f t="array" ref="J243">INDEX('TJ List'!E:E,MATCH(I243,'TJ List'!Q:Q,0),0)</f>
        <v>#N/A</v>
      </c>
      <c r="K243" s="1"/>
      <c r="N243" s="77"/>
      <c r="Z243" s="80"/>
    </row>
    <row r="244" spans="2:26" ht="13">
      <c r="B244" s="26"/>
      <c r="D244" s="26"/>
      <c r="G244" s="7" t="s">
        <v>3723</v>
      </c>
      <c r="H244" s="7" t="s">
        <v>3465</v>
      </c>
      <c r="J244" t="e">
        <f t="array" ref="J244">INDEX('TJ List'!E:E,MATCH(I244,'TJ List'!Q:Q,0),0)</f>
        <v>#N/A</v>
      </c>
      <c r="K244" s="1"/>
      <c r="N244" s="77"/>
      <c r="O244" s="77"/>
      <c r="Z244" s="80"/>
    </row>
    <row r="245" spans="2:26" ht="13">
      <c r="B245" s="26"/>
      <c r="D245" s="26"/>
      <c r="G245" s="7" t="s">
        <v>2317</v>
      </c>
      <c r="H245" s="7" t="s">
        <v>3488</v>
      </c>
      <c r="J245" t="e">
        <f t="array" ref="J245">INDEX('TJ List'!E:E,MATCH(I245,'TJ List'!Q:Q,0),0)</f>
        <v>#N/A</v>
      </c>
      <c r="K245" s="1"/>
      <c r="N245" s="77"/>
      <c r="O245" s="77"/>
      <c r="Z245" s="80"/>
    </row>
    <row r="246" spans="2:26" ht="13">
      <c r="B246" s="26"/>
      <c r="D246" s="26"/>
      <c r="G246" s="7" t="s">
        <v>1925</v>
      </c>
      <c r="H246" s="7" t="s">
        <v>3488</v>
      </c>
      <c r="J246" t="e">
        <f t="array" ref="J246">INDEX('TJ List'!E:E,MATCH(I246,'TJ List'!Q:Q,0),0)</f>
        <v>#N/A</v>
      </c>
      <c r="K246" s="1"/>
      <c r="N246" s="77"/>
      <c r="O246" s="77"/>
      <c r="Z246" s="80"/>
    </row>
    <row r="247" spans="2:26" ht="13">
      <c r="B247" s="26"/>
      <c r="D247" s="26"/>
      <c r="G247" s="7" t="s">
        <v>1726</v>
      </c>
      <c r="H247" s="7" t="s">
        <v>3488</v>
      </c>
      <c r="J247" t="e">
        <f t="array" ref="J247">INDEX('TJ List'!E:E,MATCH(I247,'TJ List'!Q:Q,0),0)</f>
        <v>#N/A</v>
      </c>
      <c r="K247" s="1"/>
      <c r="N247" s="77"/>
      <c r="O247" s="77"/>
      <c r="Z247" s="80"/>
    </row>
    <row r="248" spans="2:26" ht="13">
      <c r="B248" s="26"/>
      <c r="D248" s="26"/>
      <c r="G248" s="7" t="s">
        <v>1671</v>
      </c>
      <c r="H248" s="7" t="s">
        <v>3488</v>
      </c>
      <c r="J248" t="e">
        <f t="array" ref="J248">INDEX('TJ List'!E:E,MATCH(I248,'TJ List'!Q:Q,0),0)</f>
        <v>#N/A</v>
      </c>
      <c r="K248" s="1"/>
      <c r="N248" s="77"/>
      <c r="Z248" s="80"/>
    </row>
    <row r="249" spans="2:26" ht="13">
      <c r="B249" s="26"/>
      <c r="D249" s="26"/>
      <c r="G249" s="7" t="s">
        <v>1527</v>
      </c>
      <c r="H249" s="7" t="s">
        <v>3488</v>
      </c>
      <c r="J249" t="e">
        <f t="array" ref="J249">INDEX('TJ List'!E:E,MATCH(I249,'TJ List'!Q:Q,0),0)</f>
        <v>#N/A</v>
      </c>
      <c r="K249" s="1"/>
      <c r="N249" s="77"/>
      <c r="Z249" s="80"/>
    </row>
    <row r="250" spans="2:26" ht="13">
      <c r="B250" s="26"/>
      <c r="D250" s="26"/>
      <c r="G250" s="7" t="s">
        <v>1134</v>
      </c>
      <c r="H250" s="7" t="s">
        <v>3488</v>
      </c>
      <c r="J250" t="e">
        <f t="array" ref="J250">INDEX('TJ List'!E:E,MATCH(I250,'TJ List'!Q:Q,0),0)</f>
        <v>#N/A</v>
      </c>
      <c r="K250" s="1"/>
      <c r="N250" s="77"/>
      <c r="Z250" s="80"/>
    </row>
    <row r="251" spans="2:26" ht="13">
      <c r="B251" s="26"/>
      <c r="D251" s="26"/>
      <c r="G251" s="7" t="s">
        <v>552</v>
      </c>
      <c r="H251" s="7" t="s">
        <v>3488</v>
      </c>
      <c r="J251" t="e">
        <f t="array" ref="J251">INDEX('TJ List'!E:E,MATCH(I251,'TJ List'!Q:Q,0),0)</f>
        <v>#N/A</v>
      </c>
      <c r="K251" s="1"/>
      <c r="N251" s="77"/>
      <c r="O251" s="77"/>
      <c r="Z251" s="80"/>
    </row>
    <row r="252" spans="2:26" ht="13">
      <c r="B252" s="26"/>
      <c r="D252" s="26"/>
      <c r="G252" s="7" t="s">
        <v>3496</v>
      </c>
      <c r="H252" s="7" t="s">
        <v>3488</v>
      </c>
      <c r="J252" t="e">
        <f t="array" ref="J252">INDEX('TJ List'!E:E,MATCH(I252,'TJ List'!Q:Q,0),0)</f>
        <v>#N/A</v>
      </c>
      <c r="K252" s="1"/>
      <c r="N252" s="77"/>
      <c r="O252" s="77"/>
      <c r="Z252" s="80"/>
    </row>
    <row r="253" spans="2:26" ht="13">
      <c r="B253" s="26"/>
      <c r="D253" s="26"/>
      <c r="G253" s="7" t="s">
        <v>3724</v>
      </c>
      <c r="H253" s="7" t="s">
        <v>3488</v>
      </c>
      <c r="J253" t="e">
        <f t="array" ref="J253">INDEX('TJ List'!E:E,MATCH(I253,'TJ List'!Q:Q,0),0)</f>
        <v>#N/A</v>
      </c>
      <c r="K253" s="1"/>
      <c r="N253" s="77"/>
      <c r="O253" s="77"/>
      <c r="Z253" s="80"/>
    </row>
    <row r="254" spans="2:26" ht="13">
      <c r="B254" s="26"/>
      <c r="D254" s="26"/>
      <c r="G254" s="7" t="s">
        <v>3499</v>
      </c>
      <c r="H254" s="7" t="s">
        <v>3488</v>
      </c>
      <c r="J254" t="e">
        <f t="array" ref="J254">INDEX('TJ List'!E:E,MATCH(I254,'TJ List'!Q:Q,0),0)</f>
        <v>#N/A</v>
      </c>
      <c r="K254" s="1"/>
      <c r="N254" s="77"/>
      <c r="O254" s="77"/>
      <c r="Z254" s="80"/>
    </row>
    <row r="255" spans="2:26" ht="13">
      <c r="B255" s="26"/>
      <c r="D255" s="26"/>
      <c r="G255" s="7" t="s">
        <v>3725</v>
      </c>
      <c r="H255" s="7" t="s">
        <v>3488</v>
      </c>
      <c r="J255" t="e">
        <f t="array" ref="J255">INDEX('TJ List'!E:E,MATCH(I255,'TJ List'!Q:Q,0),0)</f>
        <v>#N/A</v>
      </c>
      <c r="K255" s="1"/>
      <c r="N255" s="77"/>
      <c r="O255" s="77"/>
      <c r="Z255" s="80"/>
    </row>
    <row r="256" spans="2:26" ht="13">
      <c r="B256" s="26"/>
      <c r="D256" s="26"/>
      <c r="G256" s="7" t="s">
        <v>3726</v>
      </c>
      <c r="H256" s="7" t="s">
        <v>3488</v>
      </c>
      <c r="J256" t="e">
        <f t="array" ref="J256">INDEX('TJ List'!E:E,MATCH(I256,'TJ List'!Q:Q,0),0)</f>
        <v>#N/A</v>
      </c>
      <c r="K256" s="1"/>
      <c r="N256" s="77"/>
      <c r="O256" s="77"/>
      <c r="Z256" s="80"/>
    </row>
    <row r="257" spans="2:26" ht="13">
      <c r="B257" s="26"/>
      <c r="D257" s="26"/>
      <c r="G257" s="7" t="s">
        <v>3727</v>
      </c>
      <c r="H257" s="7" t="s">
        <v>3488</v>
      </c>
      <c r="J257" t="e">
        <f t="array" ref="J257">INDEX('TJ List'!E:E,MATCH(I257,'TJ List'!Q:Q,0),0)</f>
        <v>#N/A</v>
      </c>
      <c r="K257" s="1"/>
      <c r="N257" s="77"/>
      <c r="O257" s="77"/>
      <c r="Z257" s="80"/>
    </row>
    <row r="258" spans="2:26" ht="13">
      <c r="B258" s="26"/>
      <c r="D258" s="26"/>
      <c r="G258" s="7" t="s">
        <v>3728</v>
      </c>
      <c r="H258" s="7" t="s">
        <v>3488</v>
      </c>
      <c r="J258" t="e">
        <f t="array" ref="J258">INDEX('TJ List'!E:E,MATCH(I258,'TJ List'!Q:Q,0),0)</f>
        <v>#N/A</v>
      </c>
      <c r="K258" s="1"/>
      <c r="N258" s="77"/>
      <c r="Z258" s="80"/>
    </row>
    <row r="259" spans="2:26" ht="13">
      <c r="B259" s="26"/>
      <c r="D259" s="26"/>
      <c r="G259" s="7" t="s">
        <v>3729</v>
      </c>
      <c r="H259" s="7" t="s">
        <v>3488</v>
      </c>
      <c r="J259" t="e">
        <f t="array" ref="J259">INDEX('TJ List'!E:E,MATCH(I259,'TJ List'!Q:Q,0),0)</f>
        <v>#N/A</v>
      </c>
      <c r="K259" s="1"/>
      <c r="N259" s="77"/>
      <c r="Z259" s="80"/>
    </row>
    <row r="260" spans="2:26" ht="13">
      <c r="B260" s="26"/>
      <c r="D260" s="26"/>
      <c r="G260" s="7" t="s">
        <v>3524</v>
      </c>
      <c r="H260" s="7" t="s">
        <v>3488</v>
      </c>
      <c r="J260" t="e">
        <f t="array" ref="J260">INDEX('TJ List'!E:E,MATCH(I260,'TJ List'!Q:Q,0),0)</f>
        <v>#N/A</v>
      </c>
      <c r="K260" s="1"/>
      <c r="N260" s="77"/>
      <c r="O260" s="77"/>
      <c r="Z260" s="80"/>
    </row>
    <row r="261" spans="2:26" ht="13">
      <c r="B261" s="26"/>
      <c r="D261" s="26"/>
      <c r="G261" s="7" t="s">
        <v>3730</v>
      </c>
      <c r="H261" s="7" t="s">
        <v>3488</v>
      </c>
      <c r="J261" t="e">
        <f t="array" ref="J261">INDEX('TJ List'!E:E,MATCH(I261,'TJ List'!Q:Q,0),0)</f>
        <v>#N/A</v>
      </c>
      <c r="K261" s="1"/>
      <c r="N261" s="77"/>
      <c r="O261" s="77"/>
      <c r="Z261" s="80"/>
    </row>
    <row r="262" spans="2:26" ht="13">
      <c r="B262" s="26"/>
      <c r="D262" s="26"/>
      <c r="G262" s="7" t="s">
        <v>3731</v>
      </c>
      <c r="H262" s="7" t="s">
        <v>3488</v>
      </c>
      <c r="J262" t="e">
        <f t="array" ref="J262">INDEX('TJ List'!E:E,MATCH(I262,'TJ List'!Q:Q,0),0)</f>
        <v>#N/A</v>
      </c>
      <c r="K262" s="1"/>
      <c r="N262" s="77"/>
      <c r="O262" s="77"/>
      <c r="Z262" s="80"/>
    </row>
    <row r="263" spans="2:26" ht="13">
      <c r="B263" s="26"/>
      <c r="D263" s="26"/>
      <c r="G263" s="7" t="s">
        <v>3732</v>
      </c>
      <c r="H263" s="7" t="s">
        <v>3488</v>
      </c>
      <c r="J263" t="e">
        <f t="array" ref="J263">INDEX('TJ List'!E:E,MATCH(I263,'TJ List'!Q:Q,0),0)</f>
        <v>#N/A</v>
      </c>
      <c r="K263" s="1"/>
      <c r="N263" s="77"/>
      <c r="O263" s="77"/>
      <c r="Z263" s="80"/>
    </row>
    <row r="264" spans="2:26" ht="13">
      <c r="B264" s="26"/>
      <c r="D264" s="26"/>
      <c r="G264" s="7" t="s">
        <v>3733</v>
      </c>
      <c r="H264" s="7" t="s">
        <v>3488</v>
      </c>
      <c r="J264" t="e">
        <f t="array" ref="J264">INDEX('TJ List'!E:E,MATCH(I264,'TJ List'!Q:Q,0),0)</f>
        <v>#N/A</v>
      </c>
      <c r="K264" s="1"/>
      <c r="N264" s="77"/>
      <c r="O264" s="77"/>
      <c r="Z264" s="80"/>
    </row>
    <row r="265" spans="2:26" ht="13">
      <c r="B265" s="26"/>
      <c r="D265" s="26"/>
      <c r="G265" s="7" t="s">
        <v>3563</v>
      </c>
      <c r="H265" s="7" t="s">
        <v>3488</v>
      </c>
      <c r="J265" t="e">
        <f t="array" ref="J265">INDEX('TJ List'!E:E,MATCH(I265,'TJ List'!Q:Q,0),0)</f>
        <v>#N/A</v>
      </c>
      <c r="K265" s="1"/>
      <c r="N265" s="77"/>
      <c r="O265" s="77"/>
      <c r="Z265" s="80"/>
    </row>
    <row r="266" spans="2:26" ht="13">
      <c r="B266" s="26"/>
      <c r="D266" s="26"/>
      <c r="G266" s="7" t="s">
        <v>3734</v>
      </c>
      <c r="H266" s="7" t="s">
        <v>3488</v>
      </c>
      <c r="J266" t="e">
        <f t="array" ref="J266">INDEX('TJ List'!E:E,MATCH(I266,'TJ List'!Q:Q,0),0)</f>
        <v>#N/A</v>
      </c>
      <c r="K266" s="1"/>
      <c r="N266" s="77"/>
      <c r="O266" s="77"/>
      <c r="Z266" s="80"/>
    </row>
    <row r="267" spans="2:26" ht="13">
      <c r="B267" s="26"/>
      <c r="D267" s="26"/>
      <c r="G267" s="7" t="s">
        <v>3735</v>
      </c>
      <c r="H267" s="7" t="s">
        <v>3488</v>
      </c>
      <c r="J267" t="e">
        <f t="array" ref="J267">INDEX('TJ List'!E:E,MATCH(I267,'TJ List'!Q:Q,0),0)</f>
        <v>#N/A</v>
      </c>
      <c r="K267" s="1"/>
      <c r="N267" s="77"/>
      <c r="O267" s="77"/>
      <c r="Z267" s="80"/>
    </row>
    <row r="268" spans="2:26" ht="13">
      <c r="B268" s="26"/>
      <c r="D268" s="26"/>
      <c r="G268" s="7" t="s">
        <v>3736</v>
      </c>
      <c r="H268" s="7" t="s">
        <v>3488</v>
      </c>
      <c r="J268" t="e">
        <f t="array" ref="J268">INDEX('TJ List'!E:E,MATCH(I268,'TJ List'!Q:Q,0),0)</f>
        <v>#N/A</v>
      </c>
      <c r="K268" s="1"/>
      <c r="N268" s="77"/>
      <c r="O268" s="77"/>
      <c r="Z268" s="80"/>
    </row>
    <row r="269" spans="2:26" ht="13">
      <c r="B269" s="26"/>
      <c r="D269" s="26"/>
      <c r="G269" s="7" t="s">
        <v>3508</v>
      </c>
      <c r="H269" s="7" t="s">
        <v>3488</v>
      </c>
      <c r="J269" t="e">
        <f t="array" ref="J269">INDEX('TJ List'!E:E,MATCH(I269,'TJ List'!Q:Q,0),0)</f>
        <v>#N/A</v>
      </c>
      <c r="K269" s="1"/>
      <c r="N269" s="77"/>
      <c r="O269" s="77"/>
      <c r="Z269" s="80"/>
    </row>
    <row r="270" spans="2:26" ht="13">
      <c r="B270" s="26"/>
      <c r="D270" s="26"/>
      <c r="G270" s="7" t="s">
        <v>3737</v>
      </c>
      <c r="H270" s="7" t="s">
        <v>3488</v>
      </c>
      <c r="J270" t="e">
        <f t="array" ref="J270">INDEX('TJ List'!E:E,MATCH(I270,'TJ List'!Q:Q,0),0)</f>
        <v>#N/A</v>
      </c>
      <c r="K270" s="1"/>
      <c r="N270" s="77"/>
      <c r="O270" s="77"/>
      <c r="Z270" s="80"/>
    </row>
    <row r="271" spans="2:26" ht="13">
      <c r="B271" s="26"/>
      <c r="D271" s="26"/>
      <c r="G271" s="7" t="s">
        <v>3738</v>
      </c>
      <c r="H271" s="7" t="s">
        <v>3488</v>
      </c>
      <c r="J271" t="e">
        <f t="array" ref="J271">INDEX('TJ List'!E:E,MATCH(I271,'TJ List'!Q:Q,0),0)</f>
        <v>#N/A</v>
      </c>
      <c r="K271" s="1"/>
      <c r="N271" s="77"/>
      <c r="O271" s="77"/>
      <c r="Z271" s="80"/>
    </row>
    <row r="272" spans="2:26" ht="13">
      <c r="B272" s="26"/>
      <c r="D272" s="26"/>
      <c r="G272" s="7" t="s">
        <v>3739</v>
      </c>
      <c r="H272" s="7" t="s">
        <v>3488</v>
      </c>
      <c r="J272" t="e">
        <f t="array" ref="J272">INDEX('TJ List'!E:E,MATCH(I272,'TJ List'!Q:Q,0),0)</f>
        <v>#N/A</v>
      </c>
      <c r="K272" s="1"/>
      <c r="N272" s="77"/>
      <c r="O272" s="77"/>
      <c r="Z272" s="80"/>
    </row>
    <row r="273" spans="2:26" ht="13">
      <c r="B273" s="26"/>
      <c r="D273" s="26"/>
      <c r="G273" s="7" t="s">
        <v>3593</v>
      </c>
      <c r="H273" s="7" t="s">
        <v>3488</v>
      </c>
      <c r="J273" t="e">
        <f t="array" ref="J273">INDEX('TJ List'!E:E,MATCH(I273,'TJ List'!Q:Q,0),0)</f>
        <v>#N/A</v>
      </c>
      <c r="K273" s="1"/>
      <c r="N273" s="77"/>
      <c r="O273" s="77"/>
      <c r="Z273" s="80"/>
    </row>
    <row r="274" spans="2:26" ht="13">
      <c r="B274" s="26"/>
      <c r="D274" s="26"/>
      <c r="G274" s="7" t="s">
        <v>2525</v>
      </c>
      <c r="H274" s="7" t="s">
        <v>3419</v>
      </c>
      <c r="J274" t="e">
        <f t="array" ref="J274">INDEX('TJ List'!E:E,MATCH(I274,'TJ List'!Q:Q,0),0)</f>
        <v>#N/A</v>
      </c>
      <c r="K274" s="1"/>
      <c r="N274" s="77"/>
      <c r="O274" s="77"/>
      <c r="Z274" s="80"/>
    </row>
    <row r="275" spans="2:26" ht="13">
      <c r="B275" s="26"/>
      <c r="D275" s="26"/>
      <c r="G275" s="7" t="s">
        <v>2030</v>
      </c>
      <c r="H275" s="7" t="s">
        <v>3419</v>
      </c>
      <c r="J275" t="e">
        <f t="array" ref="J275">INDEX('TJ List'!E:E,MATCH(I275,'TJ List'!Q:Q,0),0)</f>
        <v>#N/A</v>
      </c>
      <c r="K275" s="1"/>
      <c r="N275" s="77"/>
      <c r="O275" s="77"/>
      <c r="Z275" s="80"/>
    </row>
    <row r="276" spans="2:26" ht="13">
      <c r="B276" s="26"/>
      <c r="D276" s="26"/>
      <c r="G276" s="7" t="s">
        <v>1293</v>
      </c>
      <c r="H276" s="7" t="s">
        <v>3419</v>
      </c>
      <c r="J276" t="e">
        <f t="array" ref="J276">INDEX('TJ List'!E:E,MATCH(I276,'TJ List'!Q:Q,0),0)</f>
        <v>#N/A</v>
      </c>
      <c r="K276" s="1"/>
      <c r="N276" s="77"/>
      <c r="O276" s="77"/>
      <c r="Z276" s="80"/>
    </row>
    <row r="277" spans="2:26" ht="13">
      <c r="B277" s="26"/>
      <c r="D277" s="26"/>
      <c r="G277" s="7" t="s">
        <v>511</v>
      </c>
      <c r="H277" s="7" t="s">
        <v>3419</v>
      </c>
      <c r="J277" t="e">
        <f t="array" ref="J277">INDEX('TJ List'!E:E,MATCH(I277,'TJ List'!Q:Q,0),0)</f>
        <v>#N/A</v>
      </c>
      <c r="K277" s="1"/>
      <c r="N277" s="77"/>
      <c r="O277" s="77"/>
      <c r="Z277" s="80"/>
    </row>
    <row r="278" spans="2:26" ht="13">
      <c r="B278" s="26"/>
      <c r="D278" s="26"/>
      <c r="G278" s="7" t="s">
        <v>3740</v>
      </c>
      <c r="H278" s="7" t="s">
        <v>3419</v>
      </c>
      <c r="J278" t="e">
        <f t="array" ref="J278">INDEX('TJ List'!E:E,MATCH(I278,'TJ List'!Q:Q,0),0)</f>
        <v>#N/A</v>
      </c>
      <c r="K278" s="1"/>
      <c r="N278" s="77"/>
      <c r="Z278" s="80"/>
    </row>
    <row r="279" spans="2:26" ht="13">
      <c r="B279" s="26"/>
      <c r="D279" s="26"/>
      <c r="G279" s="7" t="s">
        <v>3474</v>
      </c>
      <c r="H279" s="7" t="s">
        <v>3419</v>
      </c>
      <c r="J279" t="e">
        <f t="array" ref="J279">INDEX('TJ List'!E:E,MATCH(I279,'TJ List'!Q:Q,0),0)</f>
        <v>#N/A</v>
      </c>
      <c r="K279" s="1"/>
      <c r="N279" s="77"/>
      <c r="O279" s="77"/>
      <c r="Z279" s="80"/>
    </row>
    <row r="280" spans="2:26" ht="13">
      <c r="B280" s="26"/>
      <c r="D280" s="26"/>
      <c r="G280" s="7" t="s">
        <v>3570</v>
      </c>
      <c r="H280" s="7" t="s">
        <v>3419</v>
      </c>
      <c r="J280" t="e">
        <f t="array" ref="J280">INDEX('TJ List'!E:E,MATCH(I280,'TJ List'!Q:Q,0),0)</f>
        <v>#N/A</v>
      </c>
      <c r="K280" s="1"/>
      <c r="N280" s="77"/>
      <c r="O280" s="77"/>
      <c r="Z280" s="80"/>
    </row>
    <row r="281" spans="2:26" ht="13">
      <c r="B281" s="26"/>
      <c r="D281" s="26"/>
      <c r="G281" s="7" t="s">
        <v>3418</v>
      </c>
      <c r="H281" s="7" t="s">
        <v>3419</v>
      </c>
      <c r="J281" t="e">
        <f t="array" ref="J281">INDEX('TJ List'!E:E,MATCH(I281,'TJ List'!Q:Q,0),0)</f>
        <v>#N/A</v>
      </c>
      <c r="K281" s="1"/>
      <c r="N281" s="77"/>
      <c r="Z281" s="80"/>
    </row>
    <row r="282" spans="2:26" ht="13">
      <c r="B282" s="26"/>
      <c r="D282" s="26"/>
      <c r="G282" s="7" t="s">
        <v>3741</v>
      </c>
      <c r="H282" s="7" t="s">
        <v>3419</v>
      </c>
      <c r="J282" t="e">
        <f t="array" ref="J282">INDEX('TJ List'!E:E,MATCH(I282,'TJ List'!Q:Q,0),0)</f>
        <v>#N/A</v>
      </c>
      <c r="K282" s="1"/>
      <c r="N282" s="77"/>
      <c r="O282" s="77"/>
      <c r="Z282" s="80"/>
    </row>
    <row r="283" spans="2:26" ht="13">
      <c r="B283" s="26"/>
      <c r="D283" s="26"/>
      <c r="G283" s="7" t="s">
        <v>3742</v>
      </c>
      <c r="H283" s="7" t="s">
        <v>3419</v>
      </c>
      <c r="J283" t="e">
        <f t="array" ref="J283">INDEX('TJ List'!E:E,MATCH(I283,'TJ List'!Q:Q,0),0)</f>
        <v>#N/A</v>
      </c>
      <c r="K283" s="1"/>
      <c r="N283" s="77"/>
      <c r="O283" s="77"/>
      <c r="Z283" s="80"/>
    </row>
    <row r="284" spans="2:26" ht="13">
      <c r="B284" s="26"/>
      <c r="D284" s="26"/>
      <c r="G284" s="7" t="s">
        <v>3743</v>
      </c>
      <c r="H284" s="7" t="s">
        <v>3419</v>
      </c>
      <c r="J284" t="e">
        <f t="array" ref="J284">INDEX('TJ List'!E:E,MATCH(I284,'TJ List'!Q:Q,0),0)</f>
        <v>#N/A</v>
      </c>
      <c r="K284" s="1"/>
      <c r="N284" s="77"/>
      <c r="O284" s="77"/>
      <c r="Z284" s="80"/>
    </row>
    <row r="285" spans="2:26" ht="13">
      <c r="B285" s="26"/>
      <c r="D285" s="26"/>
      <c r="G285" s="7" t="s">
        <v>3744</v>
      </c>
      <c r="H285" s="7" t="s">
        <v>3419</v>
      </c>
      <c r="J285" t="e">
        <f t="array" ref="J285">INDEX('TJ List'!E:E,MATCH(I285,'TJ List'!Q:Q,0),0)</f>
        <v>#N/A</v>
      </c>
      <c r="K285" s="1"/>
      <c r="N285" s="77"/>
      <c r="O285" s="77"/>
      <c r="Z285" s="80"/>
    </row>
    <row r="286" spans="2:26" ht="13">
      <c r="B286" s="26"/>
      <c r="D286" s="26"/>
      <c r="G286" s="7" t="s">
        <v>3745</v>
      </c>
      <c r="H286" s="7" t="s">
        <v>3419</v>
      </c>
      <c r="J286" t="e">
        <f t="array" ref="J286">INDEX('TJ List'!E:E,MATCH(I286,'TJ List'!Q:Q,0),0)</f>
        <v>#N/A</v>
      </c>
      <c r="K286" s="1"/>
      <c r="N286" s="77"/>
      <c r="O286" s="77"/>
      <c r="Z286" s="80"/>
    </row>
    <row r="287" spans="2:26" ht="13">
      <c r="B287" s="26"/>
      <c r="D287" s="26"/>
      <c r="G287" s="7" t="s">
        <v>3746</v>
      </c>
      <c r="H287" s="7" t="s">
        <v>3419</v>
      </c>
      <c r="J287" t="e">
        <f t="array" ref="J287">INDEX('TJ List'!E:E,MATCH(I287,'TJ List'!Q:Q,0),0)</f>
        <v>#N/A</v>
      </c>
      <c r="K287" s="1"/>
      <c r="N287" s="77"/>
      <c r="O287" s="77"/>
      <c r="Z287" s="80"/>
    </row>
    <row r="288" spans="2:26" ht="13">
      <c r="B288" s="26"/>
      <c r="D288" s="26"/>
      <c r="G288" s="7" t="s">
        <v>3747</v>
      </c>
      <c r="H288" s="7" t="s">
        <v>3419</v>
      </c>
      <c r="J288" t="e">
        <f t="array" ref="J288">INDEX('TJ List'!E:E,MATCH(I288,'TJ List'!Q:Q,0),0)</f>
        <v>#N/A</v>
      </c>
      <c r="K288" s="1"/>
      <c r="N288" s="77"/>
      <c r="O288" s="77"/>
      <c r="Z288" s="80"/>
    </row>
    <row r="289" spans="2:26" ht="13">
      <c r="B289" s="26"/>
      <c r="D289" s="26"/>
      <c r="G289" s="7" t="s">
        <v>3748</v>
      </c>
      <c r="H289" s="7" t="s">
        <v>3419</v>
      </c>
      <c r="J289" t="e">
        <f t="array" ref="J289">INDEX('TJ List'!E:E,MATCH(I289,'TJ List'!Q:Q,0),0)</f>
        <v>#N/A</v>
      </c>
      <c r="K289" s="1"/>
      <c r="N289" s="77"/>
      <c r="O289" s="77"/>
      <c r="Z289" s="80"/>
    </row>
    <row r="290" spans="2:26" ht="13">
      <c r="B290" s="26"/>
      <c r="D290" s="26"/>
      <c r="G290" s="7" t="s">
        <v>3749</v>
      </c>
      <c r="H290" s="7" t="s">
        <v>3419</v>
      </c>
      <c r="J290" t="e">
        <f t="array" ref="J290">INDEX('TJ List'!E:E,MATCH(I290,'TJ List'!Q:Q,0),0)</f>
        <v>#N/A</v>
      </c>
      <c r="K290" s="1"/>
      <c r="N290" s="77"/>
      <c r="O290" s="77"/>
      <c r="Z290" s="80"/>
    </row>
    <row r="291" spans="2:26" ht="13">
      <c r="B291" s="26"/>
      <c r="D291" s="26"/>
      <c r="G291" s="7" t="s">
        <v>3750</v>
      </c>
      <c r="H291" s="7" t="s">
        <v>3419</v>
      </c>
      <c r="J291" t="e">
        <f t="array" ref="J291">INDEX('TJ List'!E:E,MATCH(I291,'TJ List'!Q:Q,0),0)</f>
        <v>#N/A</v>
      </c>
      <c r="K291" s="1"/>
      <c r="N291" s="77"/>
      <c r="O291" s="77"/>
      <c r="Z291" s="80"/>
    </row>
    <row r="292" spans="2:26" ht="13">
      <c r="B292" s="26"/>
      <c r="D292" s="26"/>
      <c r="G292" s="7" t="s">
        <v>3751</v>
      </c>
      <c r="H292" s="7" t="s">
        <v>3419</v>
      </c>
      <c r="J292" t="e">
        <f t="array" ref="J292">INDEX('TJ List'!E:E,MATCH(I292,'TJ List'!Q:Q,0),0)</f>
        <v>#N/A</v>
      </c>
      <c r="K292" s="1"/>
      <c r="N292" s="77"/>
      <c r="Z292" s="80"/>
    </row>
    <row r="293" spans="2:26" ht="13">
      <c r="B293" s="26"/>
      <c r="D293" s="26"/>
      <c r="G293" s="7" t="s">
        <v>3752</v>
      </c>
      <c r="H293" s="7" t="s">
        <v>3419</v>
      </c>
      <c r="J293" t="e">
        <f t="array" ref="J293">INDEX('TJ List'!E:E,MATCH(I293,'TJ List'!Q:Q,0),0)</f>
        <v>#N/A</v>
      </c>
      <c r="K293" s="1"/>
      <c r="N293" s="77"/>
      <c r="O293" s="77"/>
      <c r="Z293" s="80"/>
    </row>
    <row r="294" spans="2:26" ht="13">
      <c r="B294" s="26"/>
      <c r="D294" s="26"/>
      <c r="G294" s="7" t="s">
        <v>3753</v>
      </c>
      <c r="H294" s="7" t="s">
        <v>3419</v>
      </c>
      <c r="J294" t="e">
        <f t="array" ref="J294">INDEX('TJ List'!E:E,MATCH(I294,'TJ List'!Q:Q,0),0)</f>
        <v>#N/A</v>
      </c>
      <c r="K294" s="1"/>
      <c r="N294" s="77"/>
      <c r="O294" s="77"/>
      <c r="Z294" s="80"/>
    </row>
    <row r="295" spans="2:26" ht="13">
      <c r="B295" s="26"/>
      <c r="D295" s="26"/>
      <c r="G295" s="7" t="s">
        <v>3754</v>
      </c>
      <c r="H295" s="7" t="s">
        <v>3419</v>
      </c>
      <c r="J295" t="e">
        <f t="array" ref="J295">INDEX('TJ List'!E:E,MATCH(I295,'TJ List'!Q:Q,0),0)</f>
        <v>#N/A</v>
      </c>
      <c r="K295" s="1"/>
      <c r="N295" s="77"/>
      <c r="O295" s="77"/>
      <c r="Z295" s="80"/>
    </row>
    <row r="296" spans="2:26" ht="13">
      <c r="B296" s="26"/>
      <c r="D296" s="26"/>
      <c r="G296" s="7" t="s">
        <v>3755</v>
      </c>
      <c r="H296" s="7" t="s">
        <v>3419</v>
      </c>
      <c r="J296" t="e">
        <f t="array" ref="J296">INDEX('TJ List'!E:E,MATCH(I296,'TJ List'!Q:Q,0),0)</f>
        <v>#N/A</v>
      </c>
      <c r="K296" s="1"/>
      <c r="N296" s="77"/>
      <c r="O296" s="77"/>
      <c r="Z296" s="80"/>
    </row>
    <row r="297" spans="2:26" ht="13">
      <c r="B297" s="26"/>
      <c r="D297" s="26"/>
      <c r="G297" s="7" t="s">
        <v>2967</v>
      </c>
      <c r="H297" s="7" t="s">
        <v>3424</v>
      </c>
      <c r="J297" t="e">
        <f t="array" ref="J297">INDEX('TJ List'!E:E,MATCH(I297,'TJ List'!Q:Q,0),0)</f>
        <v>#N/A</v>
      </c>
      <c r="K297" s="1"/>
      <c r="N297" s="77"/>
      <c r="O297" s="77"/>
      <c r="Z297" s="80"/>
    </row>
    <row r="298" spans="2:26" ht="13">
      <c r="B298" s="26"/>
      <c r="D298" s="26"/>
      <c r="G298" s="7" t="s">
        <v>2280</v>
      </c>
      <c r="H298" s="7" t="s">
        <v>3424</v>
      </c>
      <c r="J298" t="e">
        <f t="array" ref="J298">INDEX('TJ List'!E:E,MATCH(I298,'TJ List'!Q:Q,0),0)</f>
        <v>#N/A</v>
      </c>
      <c r="K298" s="1"/>
      <c r="N298" s="77"/>
      <c r="O298" s="77"/>
      <c r="Z298" s="80"/>
    </row>
    <row r="299" spans="2:26" ht="13">
      <c r="B299" s="26"/>
      <c r="D299" s="26"/>
      <c r="G299" s="7" t="s">
        <v>2237</v>
      </c>
      <c r="H299" s="7" t="s">
        <v>3424</v>
      </c>
      <c r="J299" t="e">
        <f t="array" ref="J299">INDEX('TJ List'!E:E,MATCH(I299,'TJ List'!Q:Q,0),0)</f>
        <v>#N/A</v>
      </c>
      <c r="K299" s="1"/>
      <c r="N299" s="77"/>
      <c r="O299" s="77"/>
      <c r="Z299" s="80"/>
    </row>
    <row r="300" spans="2:26" ht="13">
      <c r="B300" s="26"/>
      <c r="D300" s="26"/>
      <c r="G300" s="7" t="s">
        <v>3756</v>
      </c>
      <c r="H300" s="7" t="s">
        <v>3424</v>
      </c>
      <c r="J300" t="e">
        <f t="array" ref="J300">INDEX('TJ List'!E:E,MATCH(I300,'TJ List'!Q:Q,0),0)</f>
        <v>#N/A</v>
      </c>
      <c r="K300" s="1"/>
      <c r="N300" s="77"/>
      <c r="O300" s="77"/>
      <c r="Z300" s="80"/>
    </row>
    <row r="301" spans="2:26" ht="13">
      <c r="B301" s="26"/>
      <c r="D301" s="26"/>
      <c r="G301" s="7" t="s">
        <v>1778</v>
      </c>
      <c r="H301" s="7" t="s">
        <v>3424</v>
      </c>
      <c r="J301" t="e">
        <f t="array" ref="J301">INDEX('TJ List'!E:E,MATCH(I301,'TJ List'!Q:Q,0),0)</f>
        <v>#N/A</v>
      </c>
      <c r="K301" s="1"/>
      <c r="N301" s="77"/>
      <c r="O301" s="77"/>
      <c r="Z301" s="80"/>
    </row>
    <row r="302" spans="2:26" ht="13">
      <c r="B302" s="26"/>
      <c r="D302" s="26"/>
      <c r="G302" s="7" t="s">
        <v>1720</v>
      </c>
      <c r="H302" s="7" t="s">
        <v>3424</v>
      </c>
      <c r="J302" t="e">
        <f t="array" ref="J302">INDEX('TJ List'!E:E,MATCH(I302,'TJ List'!Q:Q,0),0)</f>
        <v>#N/A</v>
      </c>
      <c r="K302" s="1"/>
      <c r="N302" s="77"/>
      <c r="O302" s="77"/>
      <c r="Z302" s="80"/>
    </row>
    <row r="303" spans="2:26" ht="13">
      <c r="B303" s="26"/>
      <c r="D303" s="26"/>
      <c r="G303" s="7" t="s">
        <v>1335</v>
      </c>
      <c r="H303" s="7" t="s">
        <v>3424</v>
      </c>
      <c r="J303" t="e">
        <f t="array" ref="J303">INDEX('TJ List'!E:E,MATCH(I303,'TJ List'!Q:Q,0),0)</f>
        <v>#N/A</v>
      </c>
      <c r="K303" s="1"/>
      <c r="N303" s="77"/>
      <c r="O303" s="77"/>
      <c r="Z303" s="80"/>
    </row>
    <row r="304" spans="2:26" ht="13">
      <c r="B304" s="26"/>
      <c r="D304" s="26"/>
      <c r="G304" s="7" t="s">
        <v>1278</v>
      </c>
      <c r="H304" s="7" t="s">
        <v>3424</v>
      </c>
      <c r="J304" t="e">
        <f t="array" ref="J304">INDEX('TJ List'!E:E,MATCH(I304,'TJ List'!Q:Q,0),0)</f>
        <v>#N/A</v>
      </c>
      <c r="K304" s="1"/>
      <c r="N304" s="77"/>
      <c r="O304" s="77"/>
      <c r="Z304" s="80"/>
    </row>
    <row r="305" spans="2:26" ht="13">
      <c r="B305" s="26"/>
      <c r="D305" s="26"/>
      <c r="G305" s="7" t="s">
        <v>980</v>
      </c>
      <c r="H305" s="7" t="s">
        <v>3424</v>
      </c>
      <c r="J305" t="e">
        <f t="array" ref="J305">INDEX('TJ List'!E:E,MATCH(I305,'TJ List'!Q:Q,0),0)</f>
        <v>#N/A</v>
      </c>
      <c r="K305" s="1"/>
      <c r="N305" s="77"/>
      <c r="O305" s="77"/>
      <c r="Z305" s="80"/>
    </row>
    <row r="306" spans="2:26" ht="13">
      <c r="B306" s="26"/>
      <c r="D306" s="26"/>
      <c r="G306" s="7" t="s">
        <v>3757</v>
      </c>
      <c r="H306" s="7" t="s">
        <v>3424</v>
      </c>
      <c r="J306" t="e">
        <f t="array" ref="J306">INDEX('TJ List'!E:E,MATCH(I306,'TJ List'!Q:Q,0),0)</f>
        <v>#N/A</v>
      </c>
      <c r="K306" s="1"/>
      <c r="N306" s="77"/>
      <c r="O306" s="77"/>
      <c r="Z306" s="80"/>
    </row>
    <row r="307" spans="2:26" ht="13">
      <c r="B307" s="26"/>
      <c r="D307" s="26"/>
      <c r="G307" s="7" t="s">
        <v>3758</v>
      </c>
      <c r="H307" s="7" t="s">
        <v>3424</v>
      </c>
      <c r="J307" t="e">
        <f t="array" ref="J307">INDEX('TJ List'!E:E,MATCH(I307,'TJ List'!Q:Q,0),0)</f>
        <v>#N/A</v>
      </c>
      <c r="K307" s="1"/>
      <c r="N307" s="77"/>
      <c r="O307" s="77"/>
      <c r="Z307" s="80"/>
    </row>
    <row r="308" spans="2:26" ht="13">
      <c r="B308" s="26"/>
      <c r="D308" s="26"/>
      <c r="G308" s="7" t="s">
        <v>3423</v>
      </c>
      <c r="H308" s="7" t="s">
        <v>3424</v>
      </c>
      <c r="J308" t="e">
        <f t="array" ref="J308">INDEX('TJ List'!E:E,MATCH(I308,'TJ List'!Q:Q,0),0)</f>
        <v>#N/A</v>
      </c>
      <c r="K308" s="1"/>
      <c r="N308" s="77"/>
      <c r="O308" s="77"/>
      <c r="Z308" s="80"/>
    </row>
    <row r="309" spans="2:26" ht="13">
      <c r="B309" s="26"/>
      <c r="D309" s="26"/>
      <c r="G309" s="7" t="s">
        <v>3759</v>
      </c>
      <c r="H309" s="7" t="s">
        <v>3424</v>
      </c>
      <c r="J309" t="e">
        <f t="array" ref="J309">INDEX('TJ List'!E:E,MATCH(I309,'TJ List'!Q:Q,0),0)</f>
        <v>#N/A</v>
      </c>
      <c r="K309" s="1"/>
      <c r="N309" s="77"/>
      <c r="O309" s="77"/>
      <c r="Z309" s="80"/>
    </row>
    <row r="310" spans="2:26" ht="13">
      <c r="B310" s="26"/>
      <c r="D310" s="26"/>
      <c r="G310" s="7" t="s">
        <v>3760</v>
      </c>
      <c r="H310" s="7" t="s">
        <v>3424</v>
      </c>
      <c r="J310" t="e">
        <f t="array" ref="J310">INDEX('TJ List'!E:E,MATCH(I310,'TJ List'!Q:Q,0),0)</f>
        <v>#N/A</v>
      </c>
      <c r="K310" s="1"/>
      <c r="N310" s="77"/>
      <c r="O310" s="77"/>
      <c r="Z310" s="80"/>
    </row>
    <row r="311" spans="2:26" ht="13">
      <c r="B311" s="26"/>
      <c r="D311" s="26"/>
      <c r="G311" s="7" t="s">
        <v>3504</v>
      </c>
      <c r="H311" s="7" t="s">
        <v>3424</v>
      </c>
      <c r="J311" t="e">
        <f t="array" ref="J311">INDEX('TJ List'!E:E,MATCH(I311,'TJ List'!Q:Q,0),0)</f>
        <v>#N/A</v>
      </c>
      <c r="K311" s="1"/>
      <c r="N311" s="77"/>
      <c r="O311" s="77"/>
      <c r="Z311" s="80"/>
    </row>
    <row r="312" spans="2:26" ht="13">
      <c r="B312" s="26"/>
      <c r="D312" s="26"/>
      <c r="G312" s="7" t="s">
        <v>3761</v>
      </c>
      <c r="H312" s="7" t="s">
        <v>3424</v>
      </c>
      <c r="J312" t="e">
        <f t="array" ref="J312">INDEX('TJ List'!E:E,MATCH(I312,'TJ List'!Q:Q,0),0)</f>
        <v>#N/A</v>
      </c>
      <c r="K312" s="1"/>
      <c r="N312" s="77"/>
      <c r="O312" s="77"/>
      <c r="Z312" s="80"/>
    </row>
    <row r="313" spans="2:26" ht="13">
      <c r="B313" s="26"/>
      <c r="D313" s="26"/>
      <c r="G313" s="7" t="s">
        <v>3762</v>
      </c>
      <c r="H313" s="7" t="s">
        <v>3424</v>
      </c>
      <c r="J313" t="e">
        <f t="array" ref="J313">INDEX('TJ List'!E:E,MATCH(I313,'TJ List'!Q:Q,0),0)</f>
        <v>#N/A</v>
      </c>
      <c r="K313" s="1"/>
      <c r="N313" s="77"/>
      <c r="O313" s="77"/>
      <c r="Z313" s="80"/>
    </row>
    <row r="314" spans="2:26" ht="13">
      <c r="B314" s="26"/>
      <c r="D314" s="26"/>
      <c r="G314" s="7" t="s">
        <v>3763</v>
      </c>
      <c r="H314" s="7" t="s">
        <v>3424</v>
      </c>
      <c r="J314" t="e">
        <f t="array" ref="J314">INDEX('TJ List'!E:E,MATCH(I314,'TJ List'!Q:Q,0),0)</f>
        <v>#N/A</v>
      </c>
      <c r="K314" s="1"/>
      <c r="N314" s="77"/>
      <c r="O314" s="77"/>
      <c r="Z314" s="80"/>
    </row>
    <row r="315" spans="2:26" ht="13">
      <c r="B315" s="26"/>
      <c r="D315" s="26"/>
      <c r="G315" s="7" t="s">
        <v>3764</v>
      </c>
      <c r="H315" s="7" t="s">
        <v>3424</v>
      </c>
      <c r="J315" t="e">
        <f t="array" ref="J315">INDEX('TJ List'!E:E,MATCH(I315,'TJ List'!Q:Q,0),0)</f>
        <v>#N/A</v>
      </c>
      <c r="K315" s="1"/>
      <c r="N315" s="77"/>
      <c r="O315" s="77"/>
      <c r="Z315" s="80"/>
    </row>
    <row r="316" spans="2:26" ht="13">
      <c r="B316" s="26"/>
      <c r="D316" s="26"/>
      <c r="G316" s="7" t="s">
        <v>3765</v>
      </c>
      <c r="H316" s="7" t="s">
        <v>3424</v>
      </c>
      <c r="J316" t="e">
        <f t="array" ref="J316">INDEX('TJ List'!E:E,MATCH(I316,'TJ List'!Q:Q,0),0)</f>
        <v>#N/A</v>
      </c>
      <c r="K316" s="1"/>
      <c r="N316" s="77"/>
      <c r="O316" s="77"/>
      <c r="Z316" s="80"/>
    </row>
    <row r="317" spans="2:26" ht="13">
      <c r="B317" s="26"/>
      <c r="D317" s="26"/>
      <c r="G317" s="7" t="s">
        <v>3766</v>
      </c>
      <c r="H317" s="7" t="s">
        <v>3424</v>
      </c>
      <c r="J317" t="e">
        <f t="array" ref="J317">INDEX('TJ List'!E:E,MATCH(I317,'TJ List'!Q:Q,0),0)</f>
        <v>#N/A</v>
      </c>
      <c r="K317" s="1"/>
      <c r="N317" s="77"/>
      <c r="O317" s="77"/>
      <c r="Z317" s="80"/>
    </row>
    <row r="318" spans="2:26" ht="13">
      <c r="B318" s="26"/>
      <c r="D318" s="26"/>
      <c r="G318" s="7" t="s">
        <v>3767</v>
      </c>
      <c r="H318" s="7" t="s">
        <v>3424</v>
      </c>
      <c r="J318" t="e">
        <f t="array" ref="J318">INDEX('TJ List'!E:E,MATCH(I318,'TJ List'!Q:Q,0),0)</f>
        <v>#N/A</v>
      </c>
      <c r="K318" s="1"/>
      <c r="N318" s="77"/>
      <c r="O318" s="77"/>
      <c r="Z318" s="80"/>
    </row>
    <row r="319" spans="2:26" ht="13">
      <c r="B319" s="26"/>
      <c r="D319" s="26"/>
      <c r="G319" s="7" t="s">
        <v>2788</v>
      </c>
      <c r="H319" s="7" t="s">
        <v>3443</v>
      </c>
      <c r="J319" t="e">
        <f t="array" ref="J319">INDEX('TJ List'!E:E,MATCH(I319,'TJ List'!Q:Q,0),0)</f>
        <v>#N/A</v>
      </c>
      <c r="K319" s="1"/>
      <c r="N319" s="77"/>
      <c r="O319" s="77"/>
      <c r="Z319" s="80"/>
    </row>
    <row r="320" spans="2:26" ht="13">
      <c r="B320" s="26"/>
      <c r="D320" s="26"/>
      <c r="G320" s="7" t="s">
        <v>2658</v>
      </c>
      <c r="H320" s="7" t="s">
        <v>3443</v>
      </c>
      <c r="J320" t="e">
        <f t="array" ref="J320">INDEX('TJ List'!E:E,MATCH(I320,'TJ List'!Q:Q,0),0)</f>
        <v>#N/A</v>
      </c>
      <c r="K320" s="1"/>
      <c r="N320" s="77"/>
      <c r="O320" s="77"/>
      <c r="Z320" s="80"/>
    </row>
    <row r="321" spans="2:26" ht="13">
      <c r="B321" s="26"/>
      <c r="D321" s="26"/>
      <c r="G321" s="7" t="s">
        <v>2369</v>
      </c>
      <c r="H321" s="7" t="s">
        <v>3443</v>
      </c>
      <c r="J321" t="e">
        <f t="array" ref="J321">INDEX('TJ List'!E:E,MATCH(I321,'TJ List'!Q:Q,0),0)</f>
        <v>#N/A</v>
      </c>
      <c r="K321" s="1"/>
      <c r="N321" s="77"/>
      <c r="O321" s="77"/>
      <c r="Z321" s="80"/>
    </row>
    <row r="322" spans="2:26" ht="13">
      <c r="B322" s="26"/>
      <c r="D322" s="26"/>
      <c r="G322" s="7" t="s">
        <v>2064</v>
      </c>
      <c r="H322" s="7" t="s">
        <v>3443</v>
      </c>
      <c r="J322" t="e">
        <f t="array" ref="J322">INDEX('TJ List'!E:E,MATCH(I322,'TJ List'!Q:Q,0),0)</f>
        <v>#N/A</v>
      </c>
      <c r="K322" s="1"/>
      <c r="N322" s="77"/>
      <c r="O322" s="77"/>
      <c r="Z322" s="80"/>
    </row>
    <row r="323" spans="2:26" ht="13">
      <c r="B323" s="26"/>
      <c r="D323" s="26"/>
      <c r="G323" s="7" t="s">
        <v>1491</v>
      </c>
      <c r="H323" s="7" t="s">
        <v>3443</v>
      </c>
      <c r="J323" t="e">
        <f t="array" ref="J323">INDEX('TJ List'!E:E,MATCH(I323,'TJ List'!Q:Q,0),0)</f>
        <v>#N/A</v>
      </c>
      <c r="K323" s="1"/>
      <c r="N323" s="77"/>
      <c r="Z323" s="80"/>
    </row>
    <row r="324" spans="2:26" ht="13">
      <c r="B324" s="26"/>
      <c r="D324" s="26"/>
      <c r="G324" s="7" t="s">
        <v>1267</v>
      </c>
      <c r="H324" s="7" t="s">
        <v>3443</v>
      </c>
      <c r="J324" t="e">
        <f t="array" ref="J324">INDEX('TJ List'!E:E,MATCH(I324,'TJ List'!Q:Q,0),0)</f>
        <v>#N/A</v>
      </c>
      <c r="K324" s="1"/>
      <c r="N324" s="77"/>
      <c r="O324" s="77"/>
      <c r="Z324" s="80"/>
    </row>
    <row r="325" spans="2:26" ht="13">
      <c r="B325" s="26"/>
      <c r="D325" s="26"/>
      <c r="G325" s="7" t="s">
        <v>1082</v>
      </c>
      <c r="H325" s="7" t="s">
        <v>3443</v>
      </c>
      <c r="J325" t="e">
        <f t="array" ref="J325">INDEX('TJ List'!E:E,MATCH(I325,'TJ List'!Q:Q,0),0)</f>
        <v>#N/A</v>
      </c>
      <c r="K325" s="1"/>
      <c r="N325" s="77"/>
      <c r="O325" s="77"/>
      <c r="Z325" s="80"/>
    </row>
    <row r="326" spans="2:26" ht="13">
      <c r="B326" s="26"/>
      <c r="D326" s="26"/>
      <c r="G326" s="7" t="s">
        <v>848</v>
      </c>
      <c r="H326" s="7" t="s">
        <v>3443</v>
      </c>
      <c r="J326" t="e">
        <f t="array" ref="J326">INDEX('TJ List'!E:E,MATCH(I326,'TJ List'!Q:Q,0),0)</f>
        <v>#N/A</v>
      </c>
      <c r="K326" s="1"/>
      <c r="N326" s="77"/>
      <c r="Z326" s="80"/>
    </row>
    <row r="327" spans="2:26" ht="13">
      <c r="B327" s="26"/>
      <c r="D327" s="26"/>
      <c r="G327" s="7" t="s">
        <v>732</v>
      </c>
      <c r="H327" s="7" t="s">
        <v>3443</v>
      </c>
      <c r="J327" t="e">
        <f t="array" ref="J327">INDEX('TJ List'!E:E,MATCH(I327,'TJ List'!Q:Q,0),0)</f>
        <v>#N/A</v>
      </c>
      <c r="K327" s="1"/>
      <c r="N327" s="77"/>
      <c r="O327" s="77"/>
      <c r="Z327" s="80"/>
    </row>
    <row r="328" spans="2:26" ht="13">
      <c r="B328" s="26"/>
      <c r="D328" s="26"/>
      <c r="G328" s="7" t="s">
        <v>664</v>
      </c>
      <c r="H328" s="7" t="s">
        <v>3443</v>
      </c>
      <c r="J328" t="e">
        <f t="array" ref="J328">INDEX('TJ List'!E:E,MATCH(I328,'TJ List'!Q:Q,0),0)</f>
        <v>#N/A</v>
      </c>
      <c r="K328" s="1"/>
      <c r="N328" s="77"/>
      <c r="O328" s="77"/>
      <c r="Z328" s="80"/>
    </row>
    <row r="329" spans="2:26" ht="13">
      <c r="B329" s="26"/>
      <c r="D329" s="26"/>
      <c r="G329" s="7" t="s">
        <v>411</v>
      </c>
      <c r="H329" s="7" t="s">
        <v>3443</v>
      </c>
      <c r="J329" t="e">
        <f t="array" ref="J329">INDEX('TJ List'!E:E,MATCH(I329,'TJ List'!Q:Q,0),0)</f>
        <v>#N/A</v>
      </c>
      <c r="K329" s="1"/>
      <c r="N329" s="77"/>
      <c r="O329" s="77"/>
      <c r="Z329" s="80"/>
    </row>
    <row r="330" spans="2:26" ht="13">
      <c r="B330" s="26"/>
      <c r="D330" s="26"/>
      <c r="G330" s="7" t="s">
        <v>3507</v>
      </c>
      <c r="H330" s="7" t="s">
        <v>3443</v>
      </c>
      <c r="J330" t="e">
        <f t="array" ref="J330">INDEX('TJ List'!E:E,MATCH(I330,'TJ List'!Q:Q,0),0)</f>
        <v>#N/A</v>
      </c>
      <c r="K330" s="1"/>
      <c r="N330" s="77"/>
      <c r="O330" s="77"/>
      <c r="Z330" s="80"/>
    </row>
    <row r="331" spans="2:26" ht="13">
      <c r="B331" s="26"/>
      <c r="D331" s="26"/>
      <c r="G331" s="7" t="s">
        <v>3768</v>
      </c>
      <c r="H331" s="7" t="s">
        <v>3443</v>
      </c>
      <c r="J331" t="e">
        <f t="array" ref="J331">INDEX('TJ List'!E:E,MATCH(I331,'TJ List'!Q:Q,0),0)</f>
        <v>#N/A</v>
      </c>
      <c r="K331" s="1"/>
      <c r="N331" s="77"/>
      <c r="O331" s="77"/>
      <c r="Z331" s="80"/>
    </row>
    <row r="332" spans="2:26" ht="13">
      <c r="B332" s="26"/>
      <c r="D332" s="26"/>
      <c r="G332" s="7" t="s">
        <v>3769</v>
      </c>
      <c r="H332" s="7" t="s">
        <v>3443</v>
      </c>
      <c r="J332" t="e">
        <f t="array" ref="J332">INDEX('TJ List'!E:E,MATCH(I332,'TJ List'!Q:Q,0),0)</f>
        <v>#N/A</v>
      </c>
      <c r="K332" s="1"/>
      <c r="N332" s="77"/>
      <c r="O332" s="77"/>
      <c r="Z332" s="80"/>
    </row>
    <row r="333" spans="2:26" ht="13">
      <c r="B333" s="26"/>
      <c r="D333" s="26"/>
      <c r="G333" s="7" t="s">
        <v>3770</v>
      </c>
      <c r="H333" s="7" t="s">
        <v>3443</v>
      </c>
      <c r="J333" t="e">
        <f t="array" ref="J333">INDEX('TJ List'!E:E,MATCH(I333,'TJ List'!Q:Q,0),0)</f>
        <v>#N/A</v>
      </c>
      <c r="K333" s="1"/>
      <c r="N333" s="77"/>
      <c r="O333" s="77"/>
      <c r="Z333" s="80"/>
    </row>
    <row r="334" spans="2:26" ht="13">
      <c r="B334" s="26"/>
      <c r="D334" s="26"/>
      <c r="G334" s="7" t="s">
        <v>3771</v>
      </c>
      <c r="H334" s="7" t="s">
        <v>3443</v>
      </c>
      <c r="J334" t="e">
        <f t="array" ref="J334">INDEX('TJ List'!E:E,MATCH(I334,'TJ List'!Q:Q,0),0)</f>
        <v>#N/A</v>
      </c>
      <c r="K334" s="1"/>
      <c r="N334" s="77"/>
      <c r="O334" s="77"/>
      <c r="Z334" s="80"/>
    </row>
    <row r="335" spans="2:26" ht="13">
      <c r="B335" s="26"/>
      <c r="D335" s="26"/>
      <c r="G335" s="7" t="s">
        <v>3772</v>
      </c>
      <c r="H335" s="7" t="s">
        <v>3443</v>
      </c>
      <c r="J335" t="e">
        <f t="array" ref="J335">INDEX('TJ List'!E:E,MATCH(I335,'TJ List'!Q:Q,0),0)</f>
        <v>#N/A</v>
      </c>
      <c r="K335" s="1"/>
      <c r="N335" s="77"/>
      <c r="O335" s="77"/>
      <c r="Z335" s="80"/>
    </row>
    <row r="336" spans="2:26" ht="13">
      <c r="B336" s="26"/>
      <c r="D336" s="26"/>
      <c r="G336" s="7" t="s">
        <v>3773</v>
      </c>
      <c r="H336" s="7" t="s">
        <v>3443</v>
      </c>
      <c r="J336" t="e">
        <f t="array" ref="J336">INDEX('TJ List'!E:E,MATCH(I336,'TJ List'!Q:Q,0),0)</f>
        <v>#N/A</v>
      </c>
      <c r="K336" s="1"/>
      <c r="N336" s="77"/>
      <c r="Z336" s="80"/>
    </row>
    <row r="337" spans="2:26" ht="13">
      <c r="B337" s="26"/>
      <c r="D337" s="26"/>
      <c r="G337" s="7" t="s">
        <v>3774</v>
      </c>
      <c r="H337" s="7" t="s">
        <v>3443</v>
      </c>
      <c r="J337" t="e">
        <f t="array" ref="J337">INDEX('TJ List'!E:E,MATCH(I337,'TJ List'!Q:Q,0),0)</f>
        <v>#N/A</v>
      </c>
      <c r="K337" s="1"/>
      <c r="L337" s="7"/>
      <c r="M337" s="7"/>
      <c r="N337" s="77"/>
      <c r="O337" s="7"/>
      <c r="P337" s="78"/>
      <c r="Z337" s="80"/>
    </row>
    <row r="338" spans="2:26" ht="13">
      <c r="B338" s="26"/>
      <c r="D338" s="26"/>
      <c r="G338" s="7" t="s">
        <v>3511</v>
      </c>
      <c r="H338" s="7" t="s">
        <v>3443</v>
      </c>
      <c r="J338" t="e">
        <f t="array" ref="J338">INDEX('TJ List'!E:E,MATCH(I338,'TJ List'!Q:Q,0),0)</f>
        <v>#N/A</v>
      </c>
      <c r="K338" s="1"/>
      <c r="L338" s="7"/>
      <c r="M338" s="7"/>
      <c r="N338" s="77"/>
      <c r="O338" s="77"/>
      <c r="P338" s="78"/>
      <c r="Z338" s="80"/>
    </row>
    <row r="339" spans="2:26" ht="13">
      <c r="B339" s="26"/>
      <c r="D339" s="26"/>
      <c r="G339" s="7" t="s">
        <v>3775</v>
      </c>
      <c r="H339" s="7" t="s">
        <v>3443</v>
      </c>
      <c r="J339" t="e">
        <f t="array" ref="J339">INDEX('TJ List'!E:E,MATCH(I339,'TJ List'!Q:Q,0),0)</f>
        <v>#N/A</v>
      </c>
      <c r="K339" s="1"/>
      <c r="L339" s="7"/>
      <c r="M339" s="7"/>
      <c r="N339" s="77"/>
      <c r="O339" s="77"/>
      <c r="P339" s="78"/>
      <c r="Z339" s="80"/>
    </row>
    <row r="340" spans="2:26" ht="13">
      <c r="B340" s="26"/>
      <c r="D340" s="26"/>
      <c r="G340" s="7" t="s">
        <v>77</v>
      </c>
      <c r="H340" s="7" t="s">
        <v>3443</v>
      </c>
      <c r="J340" t="e">
        <f t="array" ref="J340">INDEX('TJ List'!E:E,MATCH(I340,'TJ List'!Q:Q,0),0)</f>
        <v>#N/A</v>
      </c>
      <c r="K340" s="1"/>
      <c r="L340" s="7"/>
      <c r="M340" s="7"/>
      <c r="N340" s="77"/>
      <c r="O340" s="77"/>
      <c r="P340" s="78"/>
      <c r="Z340" s="80"/>
    </row>
    <row r="341" spans="2:26" ht="13">
      <c r="B341" s="26"/>
      <c r="D341" s="26"/>
      <c r="G341" s="7" t="s">
        <v>3776</v>
      </c>
      <c r="H341" s="7" t="s">
        <v>3443</v>
      </c>
      <c r="J341" t="e">
        <f t="array" ref="J341">INDEX('TJ List'!E:E,MATCH(I341,'TJ List'!Q:Q,0),0)</f>
        <v>#N/A</v>
      </c>
      <c r="K341" s="1"/>
      <c r="Z341" s="80"/>
    </row>
    <row r="342" spans="2:26" ht="13">
      <c r="B342" s="26"/>
      <c r="D342" s="26"/>
      <c r="G342" s="7" t="s">
        <v>3777</v>
      </c>
      <c r="H342" s="7" t="s">
        <v>3443</v>
      </c>
      <c r="J342" t="e">
        <f t="array" ref="J342">INDEX('TJ List'!E:E,MATCH(I342,'TJ List'!Q:Q,0),0)</f>
        <v>#N/A</v>
      </c>
      <c r="K342" s="1"/>
      <c r="L342" s="7"/>
      <c r="M342" s="7"/>
      <c r="N342" s="77"/>
      <c r="O342" s="77"/>
      <c r="P342" s="78"/>
      <c r="Z342" s="80"/>
    </row>
    <row r="343" spans="2:26" ht="13">
      <c r="B343" s="26"/>
      <c r="D343" s="26"/>
      <c r="G343" s="7" t="s">
        <v>3778</v>
      </c>
      <c r="H343" s="7" t="s">
        <v>3443</v>
      </c>
      <c r="J343" t="e">
        <f t="array" ref="J343">INDEX('TJ List'!E:E,MATCH(I343,'TJ List'!Q:Q,0),0)</f>
        <v>#N/A</v>
      </c>
      <c r="K343" s="1"/>
      <c r="L343" s="7"/>
      <c r="M343" s="7"/>
      <c r="N343" s="77"/>
      <c r="O343" s="77"/>
      <c r="P343" s="78"/>
      <c r="Z343" s="80"/>
    </row>
    <row r="344" spans="2:26" ht="13">
      <c r="B344" s="26"/>
      <c r="D344" s="26"/>
      <c r="G344" s="7" t="s">
        <v>3779</v>
      </c>
      <c r="H344" s="7" t="s">
        <v>3443</v>
      </c>
      <c r="J344" t="e">
        <f t="array" ref="J344">INDEX('TJ List'!E:E,MATCH(I344,'TJ List'!Q:Q,0),0)</f>
        <v>#N/A</v>
      </c>
      <c r="K344" s="1"/>
      <c r="L344" s="7"/>
      <c r="M344" s="7"/>
      <c r="N344" s="77"/>
      <c r="O344" s="77"/>
      <c r="P344" s="78"/>
      <c r="Z344" s="80"/>
    </row>
    <row r="345" spans="2:26" ht="13">
      <c r="B345" s="26"/>
      <c r="D345" s="26"/>
      <c r="G345" s="7" t="s">
        <v>148</v>
      </c>
      <c r="H345" s="7" t="s">
        <v>3443</v>
      </c>
      <c r="K345" s="1"/>
      <c r="L345" s="7"/>
      <c r="M345" s="7"/>
      <c r="N345" s="77"/>
      <c r="O345" s="77"/>
      <c r="P345" s="78"/>
      <c r="Z345" s="80"/>
    </row>
    <row r="346" spans="2:26" ht="13">
      <c r="B346" s="26"/>
      <c r="D346" s="26"/>
      <c r="G346" s="7" t="s">
        <v>2598</v>
      </c>
      <c r="H346" s="7" t="s">
        <v>3452</v>
      </c>
      <c r="J346" t="e">
        <f t="array" ref="J346">INDEX('TJ List'!E:E,MATCH(I346,'TJ List'!Q:Q,0),0)</f>
        <v>#N/A</v>
      </c>
      <c r="K346" s="1"/>
      <c r="L346" s="7"/>
      <c r="M346" s="7"/>
      <c r="N346" s="77"/>
      <c r="O346" s="77"/>
      <c r="P346" s="78"/>
      <c r="Z346" s="80"/>
    </row>
    <row r="347" spans="2:26" ht="13">
      <c r="B347" s="26"/>
      <c r="D347" s="26"/>
      <c r="G347" s="7" t="s">
        <v>2392</v>
      </c>
      <c r="H347" s="7" t="s">
        <v>3452</v>
      </c>
      <c r="J347" t="e">
        <f t="array" ref="J347">INDEX('TJ List'!E:E,MATCH(I347,'TJ List'!Q:Q,0),0)</f>
        <v>#N/A</v>
      </c>
      <c r="K347" s="1"/>
      <c r="L347" s="7"/>
      <c r="M347" s="7"/>
      <c r="N347" s="77"/>
      <c r="O347" s="77"/>
      <c r="P347" s="78"/>
      <c r="Z347" s="80"/>
    </row>
    <row r="348" spans="2:26" ht="13">
      <c r="B348" s="26"/>
      <c r="D348" s="26"/>
      <c r="G348" s="7" t="s">
        <v>2248</v>
      </c>
      <c r="H348" s="7" t="s">
        <v>3452</v>
      </c>
      <c r="J348" t="e">
        <f t="array" ref="J348">INDEX('TJ List'!E:E,MATCH(I348,'TJ List'!Q:Q,0),0)</f>
        <v>#N/A</v>
      </c>
      <c r="K348" s="1"/>
      <c r="L348" s="7"/>
      <c r="M348" s="7"/>
      <c r="N348" s="77"/>
      <c r="O348" s="77"/>
      <c r="P348" s="78"/>
      <c r="Z348" s="80"/>
    </row>
    <row r="349" spans="2:26" ht="13">
      <c r="B349" s="26"/>
      <c r="D349" s="26"/>
      <c r="G349" s="7" t="s">
        <v>3780</v>
      </c>
      <c r="H349" s="7" t="s">
        <v>3452</v>
      </c>
      <c r="J349" t="e">
        <f t="array" ref="J349">INDEX('TJ List'!E:E,MATCH(I349,'TJ List'!Q:Q,0),0)</f>
        <v>#N/A</v>
      </c>
      <c r="K349" s="1"/>
      <c r="L349" s="7"/>
      <c r="M349" s="7"/>
      <c r="N349" s="77"/>
      <c r="O349" s="77"/>
      <c r="P349" s="78"/>
      <c r="Z349" s="80"/>
    </row>
    <row r="350" spans="2:26" ht="13">
      <c r="B350" s="26"/>
      <c r="D350" s="26"/>
      <c r="G350" s="7" t="s">
        <v>2003</v>
      </c>
      <c r="H350" s="7" t="s">
        <v>3452</v>
      </c>
      <c r="J350" t="e">
        <f t="array" ref="J350">INDEX('TJ List'!E:E,MATCH(I350,'TJ List'!Q:Q,0),0)</f>
        <v>#N/A</v>
      </c>
      <c r="K350" s="1"/>
      <c r="L350" s="7"/>
      <c r="M350" s="7"/>
      <c r="N350" s="77"/>
      <c r="O350" s="77"/>
      <c r="P350" s="78"/>
      <c r="Z350" s="80"/>
    </row>
    <row r="351" spans="2:26" ht="13">
      <c r="B351" s="26"/>
      <c r="D351" s="26"/>
      <c r="G351" s="7" t="s">
        <v>1123</v>
      </c>
      <c r="H351" s="7" t="s">
        <v>3452</v>
      </c>
      <c r="J351" t="e">
        <f t="array" ref="J351">INDEX('TJ List'!E:E,MATCH(I351,'TJ List'!Q:Q,0),0)</f>
        <v>#N/A</v>
      </c>
      <c r="K351" s="1"/>
      <c r="L351" s="7"/>
      <c r="M351" s="7"/>
      <c r="N351" s="77"/>
      <c r="O351" s="77"/>
      <c r="P351" s="78"/>
      <c r="Z351" s="80"/>
    </row>
    <row r="352" spans="2:26" ht="13">
      <c r="B352" s="26"/>
      <c r="D352" s="26"/>
      <c r="G352" s="7" t="s">
        <v>853</v>
      </c>
      <c r="H352" s="7" t="s">
        <v>3452</v>
      </c>
      <c r="J352" t="e">
        <f t="array" ref="J352">INDEX('TJ List'!E:E,MATCH(I352,'TJ List'!Q:Q,0),0)</f>
        <v>#N/A</v>
      </c>
      <c r="K352" s="1"/>
      <c r="L352" s="7"/>
      <c r="M352" s="7"/>
      <c r="N352" s="77"/>
      <c r="O352" s="77"/>
      <c r="P352" s="78"/>
      <c r="Z352" s="80"/>
    </row>
    <row r="353" spans="2:26" ht="13">
      <c r="B353" s="26"/>
      <c r="D353" s="26"/>
      <c r="G353" s="7" t="s">
        <v>3360</v>
      </c>
      <c r="H353" s="7" t="s">
        <v>3452</v>
      </c>
      <c r="J353" t="e">
        <f t="array" ref="J353">INDEX('TJ List'!E:E,MATCH(I353,'TJ List'!Q:Q,0),0)</f>
        <v>#N/A</v>
      </c>
      <c r="K353" s="1"/>
      <c r="L353" s="7"/>
      <c r="M353" s="7"/>
      <c r="N353" s="77"/>
      <c r="O353" s="77"/>
      <c r="P353" s="78"/>
      <c r="Z353" s="80"/>
    </row>
    <row r="354" spans="2:26" ht="13">
      <c r="B354" s="26"/>
      <c r="D354" s="26"/>
      <c r="G354" s="7" t="s">
        <v>3781</v>
      </c>
      <c r="H354" s="7" t="s">
        <v>3452</v>
      </c>
      <c r="J354" t="e">
        <f t="array" ref="J354">INDEX('TJ List'!E:E,MATCH(I354,'TJ List'!Q:Q,0),0)</f>
        <v>#N/A</v>
      </c>
      <c r="K354" s="1"/>
      <c r="L354" s="7"/>
      <c r="M354" s="7"/>
      <c r="N354" s="77"/>
      <c r="O354" s="77"/>
      <c r="P354" s="78"/>
      <c r="Z354" s="80"/>
    </row>
    <row r="355" spans="2:26" ht="13">
      <c r="B355" s="26"/>
      <c r="D355" s="26"/>
      <c r="G355" s="7" t="s">
        <v>3515</v>
      </c>
      <c r="H355" s="7" t="s">
        <v>3452</v>
      </c>
      <c r="J355" t="e">
        <f t="array" ref="J355">INDEX('TJ List'!E:E,MATCH(I355,'TJ List'!Q:Q,0),0)</f>
        <v>#N/A</v>
      </c>
      <c r="K355" s="1"/>
      <c r="L355" s="7"/>
      <c r="M355" s="7"/>
      <c r="N355" s="77"/>
      <c r="O355" s="77"/>
      <c r="P355" s="78"/>
      <c r="Z355" s="80"/>
    </row>
    <row r="356" spans="2:26" ht="13">
      <c r="B356" s="26"/>
      <c r="D356" s="26"/>
      <c r="G356" s="7" t="s">
        <v>3782</v>
      </c>
      <c r="H356" s="7" t="s">
        <v>3452</v>
      </c>
      <c r="J356" t="e">
        <f t="array" ref="J356">INDEX('TJ List'!E:E,MATCH(I356,'TJ List'!Q:Q,0),0)</f>
        <v>#N/A</v>
      </c>
      <c r="K356" s="1"/>
      <c r="L356" s="7"/>
      <c r="M356" s="7"/>
      <c r="N356" s="77"/>
      <c r="O356" s="77"/>
      <c r="P356" s="78"/>
      <c r="Z356" s="80"/>
    </row>
    <row r="357" spans="2:26" ht="13">
      <c r="B357" s="26"/>
      <c r="D357" s="26"/>
      <c r="G357" s="7" t="s">
        <v>3783</v>
      </c>
      <c r="H357" s="7" t="s">
        <v>3452</v>
      </c>
      <c r="J357" t="e">
        <f t="array" ref="J357">INDEX('TJ List'!E:E,MATCH(I357,'TJ List'!Q:Q,0),0)</f>
        <v>#N/A</v>
      </c>
      <c r="K357" s="1"/>
      <c r="L357" s="7"/>
      <c r="M357" s="7"/>
      <c r="N357" s="77"/>
      <c r="O357" s="77"/>
      <c r="P357" s="78"/>
      <c r="Z357" s="80"/>
    </row>
    <row r="358" spans="2:26" ht="13">
      <c r="B358" s="26"/>
      <c r="D358" s="26"/>
      <c r="G358" s="7" t="s">
        <v>3522</v>
      </c>
      <c r="H358" s="7" t="s">
        <v>3452</v>
      </c>
      <c r="J358" t="e">
        <f t="array" ref="J358">INDEX('TJ List'!E:E,MATCH(I358,'TJ List'!Q:Q,0),0)</f>
        <v>#N/A</v>
      </c>
      <c r="K358" s="1"/>
      <c r="L358" s="7"/>
      <c r="M358" s="7"/>
      <c r="N358" s="77"/>
      <c r="O358" s="77"/>
      <c r="P358" s="78"/>
      <c r="Z358" s="80"/>
    </row>
    <row r="359" spans="2:26" ht="13">
      <c r="B359" s="26"/>
      <c r="D359" s="26"/>
      <c r="G359" s="7" t="s">
        <v>3521</v>
      </c>
      <c r="H359" s="7" t="s">
        <v>3452</v>
      </c>
      <c r="J359" t="e">
        <f t="array" ref="J359">INDEX('TJ List'!E:E,MATCH(I359,'TJ List'!Q:Q,0),0)</f>
        <v>#N/A</v>
      </c>
      <c r="K359" s="1"/>
      <c r="L359" s="7"/>
      <c r="M359" s="7"/>
      <c r="N359" s="77"/>
      <c r="O359" s="77"/>
      <c r="P359" s="78"/>
      <c r="Z359" s="80"/>
    </row>
    <row r="360" spans="2:26" ht="13">
      <c r="B360" s="26"/>
      <c r="D360" s="26"/>
      <c r="G360" s="7" t="s">
        <v>3784</v>
      </c>
      <c r="H360" s="7" t="s">
        <v>3452</v>
      </c>
      <c r="J360" t="e">
        <f t="array" ref="J360">INDEX('TJ List'!E:E,MATCH(I360,'TJ List'!Q:Q,0),0)</f>
        <v>#N/A</v>
      </c>
      <c r="K360" s="1"/>
      <c r="L360" s="7"/>
      <c r="M360" s="7"/>
      <c r="N360" s="77"/>
      <c r="O360" s="77"/>
      <c r="P360" s="78"/>
      <c r="Z360" s="80"/>
    </row>
    <row r="361" spans="2:26" ht="13">
      <c r="B361" s="26"/>
      <c r="D361" s="26"/>
      <c r="G361" s="7" t="s">
        <v>3451</v>
      </c>
      <c r="H361" s="7" t="s">
        <v>3452</v>
      </c>
      <c r="J361" t="e">
        <f t="array" ref="J361">INDEX('TJ List'!E:E,MATCH(I361,'TJ List'!Q:Q,0),0)</f>
        <v>#N/A</v>
      </c>
      <c r="K361" s="1"/>
      <c r="L361" s="7"/>
      <c r="M361" s="7"/>
      <c r="N361" s="77"/>
      <c r="O361" s="77"/>
      <c r="P361" s="78"/>
      <c r="Z361" s="80"/>
    </row>
    <row r="362" spans="2:26" ht="13">
      <c r="B362" s="26"/>
      <c r="D362" s="26"/>
      <c r="G362" s="7" t="s">
        <v>3527</v>
      </c>
      <c r="H362" s="7" t="s">
        <v>3452</v>
      </c>
      <c r="J362" t="e">
        <f t="array" ref="J362">INDEX('TJ List'!E:E,MATCH(I362,'TJ List'!Q:Q,0),0)</f>
        <v>#N/A</v>
      </c>
      <c r="K362" s="1"/>
      <c r="L362" s="7"/>
      <c r="M362" s="7"/>
      <c r="N362" s="77"/>
      <c r="O362" s="77"/>
      <c r="P362" s="78"/>
      <c r="Z362" s="80"/>
    </row>
    <row r="363" spans="2:26" ht="13">
      <c r="B363" s="26"/>
      <c r="D363" s="26"/>
      <c r="G363" s="7" t="s">
        <v>3785</v>
      </c>
      <c r="H363" s="7" t="s">
        <v>3452</v>
      </c>
      <c r="J363" t="e">
        <f t="array" ref="J363">INDEX('TJ List'!E:E,MATCH(I363,'TJ List'!Q:Q,0),0)</f>
        <v>#N/A</v>
      </c>
      <c r="K363" s="1"/>
      <c r="L363" s="7"/>
      <c r="M363" s="7"/>
      <c r="N363" s="77"/>
      <c r="O363" s="77"/>
      <c r="P363" s="78"/>
      <c r="Z363" s="80"/>
    </row>
    <row r="364" spans="2:26" ht="13">
      <c r="B364" s="26"/>
      <c r="D364" s="26"/>
      <c r="G364" s="7" t="s">
        <v>3786</v>
      </c>
      <c r="H364" s="7" t="s">
        <v>3452</v>
      </c>
      <c r="J364" t="e">
        <f t="array" ref="J364">INDEX('TJ List'!E:E,MATCH(I364,'TJ List'!Q:Q,0),0)</f>
        <v>#N/A</v>
      </c>
      <c r="K364" s="1"/>
      <c r="L364" s="7"/>
      <c r="M364" s="7"/>
      <c r="N364" s="77"/>
      <c r="O364" s="77"/>
      <c r="P364" s="78"/>
      <c r="Z364" s="80"/>
    </row>
    <row r="365" spans="2:26" ht="13">
      <c r="B365" s="26"/>
      <c r="D365" s="26"/>
      <c r="G365" s="7" t="s">
        <v>3787</v>
      </c>
      <c r="H365" s="7" t="s">
        <v>3452</v>
      </c>
      <c r="J365" t="e">
        <f t="array" ref="J365">INDEX('TJ List'!E:E,MATCH(I365,'TJ List'!Q:Q,0),0)</f>
        <v>#N/A</v>
      </c>
      <c r="K365" s="1"/>
      <c r="L365" s="7"/>
      <c r="M365" s="7"/>
      <c r="N365" s="77"/>
      <c r="O365" s="77"/>
      <c r="P365" s="78"/>
      <c r="Z365" s="80"/>
    </row>
    <row r="366" spans="2:26" ht="13">
      <c r="B366" s="26"/>
      <c r="D366" s="26"/>
      <c r="G366" s="7" t="s">
        <v>3788</v>
      </c>
      <c r="H366" s="7" t="s">
        <v>3452</v>
      </c>
      <c r="J366" t="e">
        <f t="array" ref="J366">INDEX('TJ List'!E:E,MATCH(I366,'TJ List'!Q:Q,0),0)</f>
        <v>#N/A</v>
      </c>
      <c r="K366" s="1"/>
      <c r="L366" s="7"/>
      <c r="M366" s="7"/>
      <c r="N366" s="77"/>
      <c r="O366" s="77"/>
      <c r="P366" s="78"/>
      <c r="Z366" s="80"/>
    </row>
    <row r="367" spans="2:26" ht="13">
      <c r="B367" s="26"/>
      <c r="D367" s="26"/>
      <c r="G367" s="7" t="s">
        <v>3789</v>
      </c>
      <c r="H367" s="7" t="s">
        <v>3452</v>
      </c>
      <c r="J367" t="e">
        <f t="array" ref="J367">INDEX('TJ List'!E:E,MATCH(I367,'TJ List'!Q:Q,0),0)</f>
        <v>#N/A</v>
      </c>
      <c r="K367" s="1"/>
      <c r="L367" s="7"/>
      <c r="M367" s="7"/>
      <c r="N367" s="77"/>
      <c r="O367" s="77"/>
      <c r="P367" s="78"/>
      <c r="Z367" s="80"/>
    </row>
    <row r="368" spans="2:26" ht="13">
      <c r="B368" s="26"/>
      <c r="D368" s="26"/>
      <c r="G368" s="7" t="s">
        <v>3790</v>
      </c>
      <c r="H368" s="7" t="s">
        <v>3452</v>
      </c>
      <c r="J368" t="e">
        <f t="array" ref="J368">INDEX('TJ List'!E:E,MATCH(I368,'TJ List'!Q:Q,0),0)</f>
        <v>#N/A</v>
      </c>
      <c r="K368" s="1"/>
      <c r="L368" s="7"/>
      <c r="M368" s="7"/>
      <c r="N368" s="77"/>
      <c r="O368" s="77"/>
      <c r="P368" s="78"/>
      <c r="Z368" s="80"/>
    </row>
    <row r="369" spans="2:26" ht="13">
      <c r="B369" s="26"/>
      <c r="D369" s="26"/>
      <c r="G369" s="7" t="s">
        <v>3791</v>
      </c>
      <c r="H369" s="7" t="s">
        <v>3452</v>
      </c>
      <c r="J369" t="e">
        <f t="array" ref="J369">INDEX('TJ List'!E:E,MATCH(I369,'TJ List'!Q:Q,0),0)</f>
        <v>#N/A</v>
      </c>
      <c r="K369" s="1"/>
      <c r="L369" s="7"/>
      <c r="M369" s="7"/>
      <c r="N369" s="77"/>
      <c r="O369" s="77"/>
      <c r="P369" s="78"/>
      <c r="Z369" s="80"/>
    </row>
    <row r="370" spans="2:26" ht="13">
      <c r="B370" s="26"/>
      <c r="D370" s="26"/>
      <c r="G370" s="7" t="s">
        <v>3792</v>
      </c>
      <c r="H370" s="7" t="s">
        <v>3452</v>
      </c>
      <c r="J370" t="e">
        <f t="array" ref="J370">INDEX('TJ List'!E:E,MATCH(I370,'TJ List'!Q:Q,0),0)</f>
        <v>#N/A</v>
      </c>
      <c r="K370" s="1"/>
      <c r="L370" s="7"/>
      <c r="M370" s="7"/>
      <c r="N370" s="77"/>
      <c r="O370" s="77"/>
      <c r="P370" s="78"/>
      <c r="Z370" s="80"/>
    </row>
    <row r="371" spans="2:26" ht="13">
      <c r="B371" s="26"/>
      <c r="D371" s="26"/>
      <c r="G371" s="7" t="s">
        <v>1964</v>
      </c>
      <c r="H371" s="7" t="s">
        <v>3455</v>
      </c>
      <c r="J371" t="e">
        <f t="array" ref="J371">INDEX('TJ List'!E:E,MATCH(I371,'TJ List'!Q:Q,0),0)</f>
        <v>#N/A</v>
      </c>
      <c r="K371" s="1"/>
      <c r="L371" s="7"/>
      <c r="M371" s="7"/>
      <c r="N371" s="77"/>
      <c r="O371" s="77"/>
      <c r="P371" s="78"/>
      <c r="Z371" s="80"/>
    </row>
    <row r="372" spans="2:26" ht="13">
      <c r="B372" s="26"/>
      <c r="D372" s="26"/>
      <c r="G372" s="7" t="s">
        <v>1916</v>
      </c>
      <c r="H372" s="7" t="s">
        <v>3455</v>
      </c>
      <c r="J372" t="e">
        <f t="array" ref="J372">INDEX('TJ List'!E:E,MATCH(I372,'TJ List'!Q:Q,0),0)</f>
        <v>#N/A</v>
      </c>
      <c r="K372" s="1"/>
      <c r="L372" s="7"/>
      <c r="M372" s="7"/>
      <c r="N372" s="77"/>
      <c r="O372" s="77"/>
      <c r="P372" s="78"/>
      <c r="Z372" s="80"/>
    </row>
    <row r="373" spans="2:26" ht="13">
      <c r="B373" s="26"/>
      <c r="D373" s="26"/>
      <c r="G373" s="7" t="s">
        <v>1877</v>
      </c>
      <c r="H373" s="7" t="s">
        <v>3455</v>
      </c>
      <c r="J373" t="e">
        <f t="array" ref="J373">INDEX('TJ List'!E:E,MATCH(I373,'TJ List'!Q:Q,0),0)</f>
        <v>#N/A</v>
      </c>
      <c r="K373" s="1"/>
      <c r="L373" s="7"/>
      <c r="M373" s="7"/>
      <c r="N373" s="77"/>
      <c r="O373" s="77"/>
      <c r="P373" s="78"/>
      <c r="Z373" s="80"/>
    </row>
    <row r="374" spans="2:26" ht="13">
      <c r="B374" s="26"/>
      <c r="D374" s="26"/>
      <c r="G374" s="7" t="s">
        <v>140</v>
      </c>
      <c r="H374" s="7" t="s">
        <v>3455</v>
      </c>
      <c r="J374" t="e">
        <f t="array" ref="J374">INDEX('TJ List'!E:E,MATCH(I374,'TJ List'!Q:Q,0),0)</f>
        <v>#N/A</v>
      </c>
      <c r="K374" s="1"/>
      <c r="L374" s="7"/>
      <c r="M374" s="7"/>
      <c r="N374" s="77"/>
      <c r="O374" s="77"/>
      <c r="P374" s="78"/>
      <c r="Z374" s="80"/>
    </row>
    <row r="375" spans="2:26" ht="13">
      <c r="B375" s="26"/>
      <c r="D375" s="26"/>
      <c r="G375" s="7" t="s">
        <v>1768</v>
      </c>
      <c r="H375" s="7" t="s">
        <v>3455</v>
      </c>
      <c r="J375" t="e">
        <f t="array" ref="J375">INDEX('TJ List'!E:E,MATCH(I375,'TJ List'!Q:Q,0),0)</f>
        <v>#N/A</v>
      </c>
      <c r="K375" s="1"/>
      <c r="L375" s="7"/>
      <c r="M375" s="7"/>
      <c r="N375" s="77"/>
      <c r="O375" s="77"/>
      <c r="P375" s="78"/>
      <c r="Z375" s="80"/>
    </row>
    <row r="376" spans="2:26" ht="13">
      <c r="B376" s="26"/>
      <c r="D376" s="26"/>
      <c r="G376" s="7" t="s">
        <v>1446</v>
      </c>
      <c r="H376" s="7" t="s">
        <v>3455</v>
      </c>
      <c r="J376" t="e">
        <f t="array" ref="J376">INDEX('TJ List'!E:E,MATCH(I376,'TJ List'!Q:Q,0),0)</f>
        <v>#N/A</v>
      </c>
      <c r="K376" s="1"/>
      <c r="L376" s="7"/>
      <c r="M376" s="7"/>
      <c r="N376" s="77"/>
      <c r="O376" s="77"/>
      <c r="P376" s="78"/>
      <c r="Z376" s="80"/>
    </row>
    <row r="377" spans="2:26" ht="13">
      <c r="B377" s="26"/>
      <c r="D377" s="26"/>
      <c r="G377" s="7" t="s">
        <v>1289</v>
      </c>
      <c r="H377" s="7" t="s">
        <v>3455</v>
      </c>
      <c r="J377" t="e">
        <f t="array" ref="J377">INDEX('TJ List'!E:E,MATCH(I377,'TJ List'!Q:Q,0),0)</f>
        <v>#N/A</v>
      </c>
      <c r="K377" s="1"/>
      <c r="L377" s="7"/>
      <c r="M377" s="7"/>
      <c r="N377" s="77"/>
      <c r="O377" s="77"/>
      <c r="P377" s="78"/>
      <c r="Z377" s="80"/>
    </row>
    <row r="378" spans="2:26" ht="13">
      <c r="B378" s="26"/>
      <c r="D378" s="26"/>
      <c r="G378" s="7" t="s">
        <v>1135</v>
      </c>
      <c r="H378" s="7" t="s">
        <v>3455</v>
      </c>
      <c r="J378" t="e">
        <f t="array" ref="J378">INDEX('TJ List'!E:E,MATCH(I378,'TJ List'!Q:Q,0),0)</f>
        <v>#N/A</v>
      </c>
      <c r="K378" s="1"/>
      <c r="L378" s="7"/>
      <c r="M378" s="7"/>
      <c r="N378" s="77"/>
      <c r="O378" s="77"/>
      <c r="P378" s="78"/>
      <c r="Z378" s="80"/>
    </row>
    <row r="379" spans="2:26" ht="13">
      <c r="B379" s="26"/>
      <c r="D379" s="26"/>
      <c r="G379" s="7" t="s">
        <v>1132</v>
      </c>
      <c r="H379" s="7" t="s">
        <v>3455</v>
      </c>
      <c r="J379" t="e">
        <f t="array" ref="J379">INDEX('TJ List'!E:E,MATCH(I379,'TJ List'!Q:Q,0),0)</f>
        <v>#N/A</v>
      </c>
      <c r="K379" s="1"/>
      <c r="L379" s="7"/>
      <c r="M379" s="7"/>
      <c r="N379" s="77"/>
      <c r="O379" s="77"/>
      <c r="P379" s="78"/>
      <c r="Z379" s="80"/>
    </row>
    <row r="380" spans="2:26" ht="13">
      <c r="B380" s="26"/>
      <c r="D380" s="26"/>
      <c r="G380" s="7" t="s">
        <v>172</v>
      </c>
      <c r="H380" s="7" t="s">
        <v>3455</v>
      </c>
      <c r="J380" t="e">
        <f t="array" ref="J380">INDEX('TJ List'!E:E,MATCH(I380,'TJ List'!Q:Q,0),0)</f>
        <v>#N/A</v>
      </c>
      <c r="K380" s="1"/>
      <c r="L380" s="7"/>
      <c r="M380" s="7"/>
      <c r="N380" s="77"/>
      <c r="O380" s="77"/>
      <c r="P380" s="78"/>
      <c r="Z380" s="80"/>
    </row>
    <row r="381" spans="2:26" ht="13">
      <c r="B381" s="26"/>
      <c r="D381" s="26"/>
      <c r="G381" s="7" t="s">
        <v>3793</v>
      </c>
      <c r="H381" s="7" t="s">
        <v>3455</v>
      </c>
      <c r="J381" t="e">
        <f t="array" ref="J381">INDEX('TJ List'!E:E,MATCH(I381,'TJ List'!Q:Q,0),0)</f>
        <v>#N/A</v>
      </c>
      <c r="K381" s="1"/>
      <c r="L381" s="7"/>
      <c r="M381" s="7"/>
      <c r="N381" s="77"/>
      <c r="O381" s="77"/>
      <c r="P381" s="78"/>
      <c r="Z381" s="80"/>
    </row>
    <row r="382" spans="2:26" ht="13">
      <c r="B382" s="26"/>
      <c r="D382" s="26"/>
      <c r="G382" s="7" t="s">
        <v>3794</v>
      </c>
      <c r="H382" s="7" t="s">
        <v>3455</v>
      </c>
      <c r="J382" t="e">
        <f t="array" ref="J382">INDEX('TJ List'!E:E,MATCH(I382,'TJ List'!Q:Q,0),0)</f>
        <v>#N/A</v>
      </c>
      <c r="K382" s="1"/>
      <c r="L382" s="7"/>
      <c r="M382" s="7"/>
      <c r="N382" s="77"/>
      <c r="O382" s="77"/>
      <c r="P382" s="78"/>
      <c r="Z382" s="80"/>
    </row>
    <row r="383" spans="2:26" ht="13">
      <c r="B383" s="26"/>
      <c r="D383" s="26"/>
      <c r="G383" s="7" t="s">
        <v>3795</v>
      </c>
      <c r="H383" s="7" t="s">
        <v>3455</v>
      </c>
      <c r="J383" t="e">
        <f t="array" ref="J383">INDEX('TJ List'!E:E,MATCH(I383,'TJ List'!Q:Q,0),0)</f>
        <v>#N/A</v>
      </c>
      <c r="K383" s="1"/>
      <c r="L383" s="7"/>
      <c r="M383" s="7"/>
      <c r="N383" s="77"/>
      <c r="O383" s="77"/>
      <c r="P383" s="78"/>
      <c r="Z383" s="80"/>
    </row>
    <row r="384" spans="2:26" ht="13">
      <c r="B384" s="26"/>
      <c r="D384" s="26"/>
      <c r="G384" s="7" t="s">
        <v>3796</v>
      </c>
      <c r="H384" s="7" t="s">
        <v>3455</v>
      </c>
      <c r="J384" t="e">
        <f t="array" ref="J384">INDEX('TJ List'!E:E,MATCH(I384,'TJ List'!Q:Q,0),0)</f>
        <v>#N/A</v>
      </c>
      <c r="K384" s="1"/>
      <c r="L384" s="7"/>
      <c r="M384" s="7"/>
      <c r="N384" s="77"/>
      <c r="O384" s="77"/>
      <c r="P384" s="78"/>
      <c r="Z384" s="80"/>
    </row>
    <row r="385" spans="2:26" ht="13">
      <c r="B385" s="26"/>
      <c r="D385" s="26"/>
      <c r="G385" s="7" t="s">
        <v>94</v>
      </c>
      <c r="H385" s="7" t="s">
        <v>3455</v>
      </c>
      <c r="J385" t="e">
        <f t="array" ref="J385">INDEX('TJ List'!E:E,MATCH(I385,'TJ List'!Q:Q,0),0)</f>
        <v>#N/A</v>
      </c>
      <c r="K385" s="1"/>
      <c r="L385" s="7"/>
      <c r="M385" s="7"/>
      <c r="N385" s="77"/>
      <c r="O385" s="77"/>
      <c r="P385" s="78"/>
      <c r="Z385" s="80"/>
    </row>
    <row r="386" spans="2:26" ht="13">
      <c r="B386" s="26"/>
      <c r="D386" s="26"/>
      <c r="G386" s="7" t="s">
        <v>3797</v>
      </c>
      <c r="H386" s="7" t="s">
        <v>3455</v>
      </c>
      <c r="J386" t="e">
        <f t="array" ref="J386">INDEX('TJ List'!E:E,MATCH(I386,'TJ List'!Q:Q,0),0)</f>
        <v>#N/A</v>
      </c>
      <c r="K386" s="1"/>
      <c r="L386" s="7"/>
      <c r="M386" s="7"/>
      <c r="N386" s="77"/>
      <c r="O386" s="77"/>
      <c r="P386" s="78"/>
      <c r="Z386" s="80"/>
    </row>
    <row r="387" spans="2:26" ht="13">
      <c r="B387" s="26"/>
      <c r="D387" s="26"/>
      <c r="G387" s="7" t="s">
        <v>3479</v>
      </c>
      <c r="H387" s="7" t="s">
        <v>3455</v>
      </c>
      <c r="J387" t="e">
        <f t="array" ref="J387">INDEX('TJ List'!E:E,MATCH(I387,'TJ List'!Q:Q,0),0)</f>
        <v>#N/A</v>
      </c>
      <c r="K387" s="1"/>
      <c r="L387" s="7"/>
      <c r="M387" s="7"/>
      <c r="N387" s="77"/>
      <c r="O387" s="77"/>
      <c r="P387" s="78"/>
      <c r="Z387" s="80"/>
    </row>
    <row r="388" spans="2:26" ht="13">
      <c r="B388" s="26"/>
      <c r="D388" s="26"/>
      <c r="G388" s="7" t="s">
        <v>3798</v>
      </c>
      <c r="H388" s="7" t="s">
        <v>3455</v>
      </c>
      <c r="J388" t="e">
        <f t="array" ref="J388">INDEX('TJ List'!E:E,MATCH(I388,'TJ List'!Q:Q,0),0)</f>
        <v>#N/A</v>
      </c>
      <c r="K388" s="1"/>
      <c r="L388" s="7"/>
      <c r="M388" s="7"/>
      <c r="N388" s="77"/>
      <c r="O388" s="77"/>
      <c r="P388" s="78"/>
      <c r="Z388" s="80"/>
    </row>
    <row r="389" spans="2:26" ht="13">
      <c r="B389" s="26"/>
      <c r="D389" s="26"/>
      <c r="G389" s="7" t="s">
        <v>3799</v>
      </c>
      <c r="H389" s="7" t="s">
        <v>3455</v>
      </c>
      <c r="J389" t="e">
        <f t="array" ref="J389">INDEX('TJ List'!E:E,MATCH(I389,'TJ List'!Q:Q,0),0)</f>
        <v>#N/A</v>
      </c>
      <c r="K389" s="1"/>
      <c r="L389" s="7"/>
      <c r="M389" s="7"/>
      <c r="N389" s="77"/>
      <c r="O389" s="77"/>
      <c r="P389" s="78"/>
      <c r="Z389" s="80"/>
    </row>
    <row r="390" spans="2:26" ht="13">
      <c r="B390" s="26"/>
      <c r="D390" s="26"/>
      <c r="G390" s="7" t="s">
        <v>3800</v>
      </c>
      <c r="H390" s="7" t="s">
        <v>3455</v>
      </c>
      <c r="J390" t="e">
        <f t="array" ref="J390">INDEX('TJ List'!E:E,MATCH(I390,'TJ List'!Q:Q,0),0)</f>
        <v>#N/A</v>
      </c>
      <c r="K390" s="1"/>
      <c r="L390" s="7"/>
      <c r="M390" s="7"/>
      <c r="N390" s="77"/>
      <c r="O390" s="77"/>
      <c r="P390" s="78"/>
      <c r="Z390" s="80"/>
    </row>
    <row r="391" spans="2:26" ht="13">
      <c r="B391" s="26"/>
      <c r="D391" s="26"/>
      <c r="G391" s="7" t="s">
        <v>3801</v>
      </c>
      <c r="H391" s="7" t="s">
        <v>3455</v>
      </c>
      <c r="J391" t="e">
        <f t="array" ref="J391">INDEX('TJ List'!E:E,MATCH(I391,'TJ List'!Q:Q,0),0)</f>
        <v>#N/A</v>
      </c>
      <c r="K391" s="1"/>
      <c r="L391" s="7"/>
      <c r="M391" s="7"/>
      <c r="N391" s="77"/>
      <c r="O391" s="7"/>
      <c r="P391" s="78"/>
      <c r="Z391" s="80"/>
    </row>
    <row r="392" spans="2:26" ht="13">
      <c r="B392" s="26"/>
      <c r="D392" s="26"/>
      <c r="G392" s="7" t="s">
        <v>3802</v>
      </c>
      <c r="H392" s="7" t="s">
        <v>3455</v>
      </c>
      <c r="J392" t="e">
        <f t="array" ref="J392">INDEX('TJ List'!E:E,MATCH(I392,'TJ List'!Q:Q,0),0)</f>
        <v>#N/A</v>
      </c>
      <c r="K392" s="1"/>
      <c r="L392" s="7"/>
      <c r="M392" s="7"/>
      <c r="N392" s="77"/>
      <c r="O392" s="77"/>
      <c r="P392" s="78"/>
      <c r="Z392" s="80"/>
    </row>
    <row r="393" spans="2:26" ht="13">
      <c r="B393" s="26"/>
      <c r="D393" s="26"/>
      <c r="G393" s="7" t="s">
        <v>3470</v>
      </c>
      <c r="H393" s="7" t="s">
        <v>3455</v>
      </c>
      <c r="J393" t="e">
        <f t="array" ref="J393">INDEX('TJ List'!E:E,MATCH(I393,'TJ List'!Q:Q,0),0)</f>
        <v>#N/A</v>
      </c>
      <c r="K393" s="1"/>
      <c r="L393" s="7"/>
      <c r="M393" s="7"/>
      <c r="N393" s="77"/>
      <c r="O393" s="77"/>
      <c r="P393" s="78"/>
      <c r="Z393" s="80"/>
    </row>
    <row r="394" spans="2:26" ht="13">
      <c r="B394" s="26"/>
      <c r="D394" s="26"/>
      <c r="G394" s="7" t="s">
        <v>3803</v>
      </c>
      <c r="H394" s="7" t="s">
        <v>3455</v>
      </c>
      <c r="J394" t="e">
        <f t="array" ref="J394">INDEX('TJ List'!E:E,MATCH(I394,'TJ List'!Q:Q,0),0)</f>
        <v>#N/A</v>
      </c>
      <c r="K394" s="1"/>
      <c r="L394" s="7"/>
      <c r="M394" s="7"/>
      <c r="N394" s="77"/>
      <c r="O394" s="77"/>
      <c r="P394" s="78"/>
      <c r="Z394" s="80"/>
    </row>
    <row r="395" spans="2:26" ht="13">
      <c r="B395" s="26"/>
      <c r="D395" s="26"/>
      <c r="G395" s="7" t="s">
        <v>3804</v>
      </c>
      <c r="H395" s="7" t="s">
        <v>3455</v>
      </c>
      <c r="J395" t="e">
        <f t="array" ref="J395">INDEX('TJ List'!E:E,MATCH(I395,'TJ List'!Q:Q,0),0)</f>
        <v>#N/A</v>
      </c>
      <c r="K395" s="1"/>
      <c r="L395" s="7"/>
      <c r="M395" s="7"/>
      <c r="N395" s="77"/>
      <c r="O395" s="77"/>
      <c r="P395" s="78"/>
      <c r="Z395" s="80"/>
    </row>
    <row r="396" spans="2:26" ht="13">
      <c r="B396" s="26"/>
      <c r="D396" s="26"/>
      <c r="G396" s="7" t="s">
        <v>3805</v>
      </c>
      <c r="H396" s="7" t="s">
        <v>3455</v>
      </c>
      <c r="J396" t="e">
        <f t="array" ref="J396">INDEX('TJ List'!E:E,MATCH(I396,'TJ List'!Q:Q,0),0)</f>
        <v>#N/A</v>
      </c>
      <c r="K396" s="1"/>
      <c r="L396" s="7"/>
      <c r="M396" s="7"/>
      <c r="N396" s="77"/>
      <c r="O396" s="77"/>
      <c r="P396" s="78"/>
      <c r="Z396" s="80"/>
    </row>
    <row r="397" spans="2:26" ht="13">
      <c r="B397" s="26"/>
      <c r="D397" s="26"/>
      <c r="G397" s="7" t="s">
        <v>3806</v>
      </c>
      <c r="H397" s="7" t="s">
        <v>3455</v>
      </c>
      <c r="J397" t="e">
        <f t="array" ref="J397">INDEX('TJ List'!E:E,MATCH(I397,'TJ List'!Q:Q,0),0)</f>
        <v>#N/A</v>
      </c>
      <c r="K397" s="1"/>
      <c r="L397" s="7"/>
      <c r="M397" s="7"/>
      <c r="N397" s="77"/>
      <c r="O397" s="77"/>
      <c r="P397" s="78"/>
      <c r="Z397" s="80"/>
    </row>
    <row r="398" spans="2:26" ht="13">
      <c r="B398" s="26"/>
      <c r="D398" s="26"/>
      <c r="G398" s="7" t="s">
        <v>3807</v>
      </c>
      <c r="H398" s="7" t="s">
        <v>3455</v>
      </c>
      <c r="J398" t="e">
        <f t="array" ref="J398">INDEX('TJ List'!E:E,MATCH(I398,'TJ List'!Q:Q,0),0)</f>
        <v>#N/A</v>
      </c>
      <c r="K398" s="1"/>
      <c r="L398" s="7"/>
      <c r="M398" s="7"/>
      <c r="N398" s="77"/>
      <c r="O398" s="77"/>
      <c r="P398" s="78"/>
      <c r="Z398" s="80"/>
    </row>
    <row r="399" spans="2:26" ht="13">
      <c r="B399" s="26"/>
      <c r="D399" s="26"/>
      <c r="G399" s="7" t="s">
        <v>3808</v>
      </c>
      <c r="H399" s="7" t="s">
        <v>3455</v>
      </c>
      <c r="J399" t="e">
        <f t="array" ref="J399">INDEX('TJ List'!E:E,MATCH(I399,'TJ List'!Q:Q,0),0)</f>
        <v>#N/A</v>
      </c>
      <c r="K399" s="1"/>
      <c r="L399" s="7"/>
      <c r="M399" s="7"/>
      <c r="N399" s="77"/>
      <c r="O399" s="77"/>
      <c r="P399" s="78"/>
      <c r="Z399" s="80"/>
    </row>
    <row r="400" spans="2:26" ht="13">
      <c r="B400" s="26"/>
      <c r="D400" s="26"/>
      <c r="G400" s="7" t="s">
        <v>3809</v>
      </c>
      <c r="H400" s="7" t="s">
        <v>3455</v>
      </c>
      <c r="J400" t="e">
        <f t="array" ref="J400">INDEX('TJ List'!E:E,MATCH(I400,'TJ List'!Q:Q,0),0)</f>
        <v>#N/A</v>
      </c>
      <c r="K400" s="1"/>
      <c r="L400" s="7"/>
      <c r="M400" s="7"/>
      <c r="N400" s="77"/>
      <c r="O400" s="77"/>
      <c r="P400" s="78"/>
      <c r="Z400" s="80"/>
    </row>
    <row r="401" spans="2:26" ht="13">
      <c r="B401" s="26"/>
      <c r="D401" s="26"/>
      <c r="G401" s="7" t="s">
        <v>2829</v>
      </c>
      <c r="H401" s="7" t="s">
        <v>3513</v>
      </c>
      <c r="J401" t="e">
        <f t="array" ref="J401">INDEX('TJ List'!E:E,MATCH(I401,'TJ List'!Q:Q,0),0)</f>
        <v>#N/A</v>
      </c>
      <c r="K401" s="1"/>
      <c r="L401" s="7"/>
      <c r="M401" s="7"/>
      <c r="N401" s="77"/>
      <c r="O401" s="77"/>
      <c r="P401" s="78"/>
      <c r="Z401" s="80"/>
    </row>
    <row r="402" spans="2:26" ht="13">
      <c r="B402" s="26"/>
      <c r="D402" s="26"/>
      <c r="G402" s="7" t="s">
        <v>2778</v>
      </c>
      <c r="H402" s="7" t="s">
        <v>3513</v>
      </c>
      <c r="J402" t="e">
        <f t="array" ref="J402">INDEX('TJ List'!E:E,MATCH(I402,'TJ List'!Q:Q,0),0)</f>
        <v>#N/A</v>
      </c>
      <c r="K402" s="1"/>
      <c r="L402" s="7"/>
      <c r="M402" s="7"/>
      <c r="N402" s="77"/>
      <c r="O402" s="77"/>
      <c r="P402" s="78"/>
      <c r="Z402" s="80"/>
    </row>
    <row r="403" spans="2:26" ht="13">
      <c r="B403" s="26"/>
      <c r="D403" s="26"/>
      <c r="G403" s="7" t="s">
        <v>2121</v>
      </c>
      <c r="H403" s="7" t="s">
        <v>3513</v>
      </c>
      <c r="J403" t="e">
        <f t="array" ref="J403">INDEX('TJ List'!E:E,MATCH(I403,'TJ List'!Q:Q,0),0)</f>
        <v>#N/A</v>
      </c>
      <c r="K403" s="1"/>
      <c r="L403" s="7"/>
      <c r="M403" s="7"/>
      <c r="N403" s="77"/>
      <c r="O403" s="77"/>
      <c r="P403" s="78"/>
      <c r="Z403" s="80"/>
    </row>
    <row r="404" spans="2:26" ht="13">
      <c r="B404" s="26"/>
      <c r="D404" s="26"/>
      <c r="G404" s="7" t="s">
        <v>1985</v>
      </c>
      <c r="H404" s="7" t="s">
        <v>3513</v>
      </c>
      <c r="J404" t="e">
        <f t="array" ref="J404">INDEX('TJ List'!E:E,MATCH(I404,'TJ List'!Q:Q,0),0)</f>
        <v>#N/A</v>
      </c>
      <c r="K404" s="1"/>
      <c r="L404" s="7"/>
      <c r="M404" s="7"/>
      <c r="N404" s="77"/>
      <c r="O404" s="77"/>
      <c r="P404" s="78"/>
      <c r="Z404" s="80"/>
    </row>
    <row r="405" spans="2:26" ht="13">
      <c r="B405" s="26"/>
      <c r="D405" s="26"/>
      <c r="G405" s="7" t="s">
        <v>1886</v>
      </c>
      <c r="H405" s="7" t="s">
        <v>3513</v>
      </c>
      <c r="J405" t="e">
        <f t="array" ref="J405">INDEX('TJ List'!E:E,MATCH(I405,'TJ List'!Q:Q,0),0)</f>
        <v>#N/A</v>
      </c>
      <c r="K405" s="1"/>
      <c r="L405" s="7"/>
      <c r="M405" s="7"/>
      <c r="N405" s="77"/>
      <c r="O405" s="77"/>
      <c r="P405" s="78"/>
      <c r="Z405" s="80"/>
    </row>
    <row r="406" spans="2:26" ht="13">
      <c r="B406" s="26"/>
      <c r="D406" s="26"/>
      <c r="G406" s="7" t="s">
        <v>1770</v>
      </c>
      <c r="H406" s="7" t="s">
        <v>3513</v>
      </c>
      <c r="J406" t="e">
        <f t="array" ref="J406">INDEX('TJ List'!E:E,MATCH(I406,'TJ List'!Q:Q,0),0)</f>
        <v>#N/A</v>
      </c>
      <c r="K406" s="1"/>
      <c r="L406" s="7"/>
      <c r="M406" s="7"/>
      <c r="N406" s="77"/>
      <c r="O406" s="77"/>
      <c r="P406" s="78"/>
      <c r="Z406" s="80"/>
    </row>
    <row r="407" spans="2:26" ht="13">
      <c r="B407" s="26"/>
      <c r="D407" s="26"/>
      <c r="G407" s="7" t="s">
        <v>3573</v>
      </c>
      <c r="H407" s="7" t="s">
        <v>3513</v>
      </c>
      <c r="J407" t="e">
        <f t="array" ref="J407">INDEX('TJ List'!E:E,MATCH(I407,'TJ List'!Q:Q,0),0)</f>
        <v>#N/A</v>
      </c>
      <c r="K407" s="1"/>
      <c r="L407" s="7"/>
      <c r="M407" s="7"/>
      <c r="N407" s="77"/>
      <c r="O407" s="77"/>
      <c r="P407" s="78"/>
      <c r="Z407" s="80"/>
    </row>
    <row r="408" spans="2:26" ht="13">
      <c r="B408" s="26"/>
      <c r="D408" s="26"/>
      <c r="G408" s="7" t="s">
        <v>3810</v>
      </c>
      <c r="H408" s="7" t="s">
        <v>3513</v>
      </c>
      <c r="J408" t="e">
        <f t="array" ref="J408">INDEX('TJ List'!E:E,MATCH(I408,'TJ List'!Q:Q,0),0)</f>
        <v>#N/A</v>
      </c>
      <c r="K408" s="1"/>
      <c r="L408" s="7"/>
      <c r="M408" s="7"/>
      <c r="N408" s="77"/>
      <c r="O408" s="77"/>
      <c r="P408" s="78"/>
      <c r="Z408" s="80"/>
    </row>
    <row r="409" spans="2:26" ht="13">
      <c r="B409" s="26"/>
      <c r="D409" s="26"/>
      <c r="G409" s="7" t="s">
        <v>3811</v>
      </c>
      <c r="H409" s="7" t="s">
        <v>3513</v>
      </c>
      <c r="J409" t="e">
        <f t="array" ref="J409">INDEX('TJ List'!E:E,MATCH(I409,'TJ List'!Q:Q,0),0)</f>
        <v>#N/A</v>
      </c>
      <c r="K409" s="1"/>
      <c r="L409" s="7"/>
      <c r="M409" s="7"/>
      <c r="N409" s="77"/>
      <c r="O409" s="77"/>
      <c r="P409" s="78"/>
      <c r="Z409" s="80"/>
    </row>
    <row r="410" spans="2:26" ht="13">
      <c r="B410" s="26"/>
      <c r="D410" s="26"/>
      <c r="G410" s="7" t="s">
        <v>3812</v>
      </c>
      <c r="H410" s="7" t="s">
        <v>3513</v>
      </c>
      <c r="J410" t="e">
        <f t="array" ref="J410">INDEX('TJ List'!E:E,MATCH(I410,'TJ List'!Q:Q,0),0)</f>
        <v>#N/A</v>
      </c>
      <c r="K410" s="1"/>
      <c r="L410" s="7"/>
      <c r="M410" s="7"/>
      <c r="N410" s="77"/>
      <c r="O410" s="77"/>
      <c r="P410" s="78"/>
      <c r="Z410" s="80"/>
    </row>
    <row r="411" spans="2:26" ht="13">
      <c r="B411" s="26"/>
      <c r="D411" s="26"/>
      <c r="G411" s="7" t="s">
        <v>3813</v>
      </c>
      <c r="H411" s="7" t="s">
        <v>3513</v>
      </c>
      <c r="J411" t="e">
        <f t="array" ref="J411">INDEX('TJ List'!E:E,MATCH(I411,'TJ List'!Q:Q,0),0)</f>
        <v>#N/A</v>
      </c>
      <c r="K411" s="1"/>
      <c r="L411" s="7"/>
      <c r="M411" s="7"/>
      <c r="N411" s="77"/>
      <c r="O411" s="77"/>
      <c r="P411" s="78"/>
      <c r="Z411" s="80"/>
    </row>
    <row r="412" spans="2:26" ht="13">
      <c r="B412" s="26"/>
      <c r="D412" s="26"/>
      <c r="G412" s="7" t="s">
        <v>3814</v>
      </c>
      <c r="H412" s="7" t="s">
        <v>3513</v>
      </c>
      <c r="J412" t="e">
        <f t="array" ref="J412">INDEX('TJ List'!E:E,MATCH(I412,'TJ List'!Q:Q,0),0)</f>
        <v>#N/A</v>
      </c>
      <c r="K412" s="1"/>
      <c r="L412" s="7"/>
      <c r="M412" s="7"/>
      <c r="N412" s="77"/>
      <c r="O412" s="77"/>
      <c r="P412" s="78"/>
      <c r="Z412" s="80"/>
    </row>
    <row r="413" spans="2:26" ht="13">
      <c r="B413" s="26"/>
      <c r="D413" s="26"/>
      <c r="G413" s="7" t="s">
        <v>3543</v>
      </c>
      <c r="H413" s="7" t="s">
        <v>3513</v>
      </c>
      <c r="J413" t="e">
        <f t="array" ref="J413">INDEX('TJ List'!E:E,MATCH(I413,'TJ List'!Q:Q,0),0)</f>
        <v>#N/A</v>
      </c>
      <c r="K413" s="1"/>
      <c r="L413" s="7"/>
      <c r="M413" s="7"/>
      <c r="N413" s="77"/>
      <c r="O413" s="77"/>
      <c r="P413" s="78"/>
      <c r="Z413" s="80"/>
    </row>
    <row r="414" spans="2:26" ht="13">
      <c r="B414" s="26"/>
      <c r="D414" s="26"/>
      <c r="G414" s="7" t="s">
        <v>3815</v>
      </c>
      <c r="H414" s="7" t="s">
        <v>3513</v>
      </c>
      <c r="J414" t="e">
        <f t="array" ref="J414">INDEX('TJ List'!E:E,MATCH(I414,'TJ List'!Q:Q,0),0)</f>
        <v>#N/A</v>
      </c>
      <c r="K414" s="1"/>
      <c r="L414" s="7"/>
      <c r="M414" s="7"/>
      <c r="N414" s="77"/>
      <c r="O414" s="77"/>
      <c r="P414" s="78"/>
      <c r="Z414" s="80"/>
    </row>
    <row r="415" spans="2:26" ht="13">
      <c r="B415" s="26"/>
      <c r="D415" s="26"/>
      <c r="G415" s="7" t="s">
        <v>3816</v>
      </c>
      <c r="H415" s="7" t="s">
        <v>3513</v>
      </c>
      <c r="J415" t="e">
        <f t="array" ref="J415">INDEX('TJ List'!E:E,MATCH(I415,'TJ List'!Q:Q,0),0)</f>
        <v>#N/A</v>
      </c>
      <c r="K415" s="1"/>
      <c r="L415" s="7"/>
      <c r="M415" s="7"/>
      <c r="N415" s="77"/>
      <c r="O415" s="77"/>
      <c r="P415" s="78"/>
      <c r="Z415" s="80"/>
    </row>
    <row r="416" spans="2:26" ht="13">
      <c r="B416" s="26"/>
      <c r="D416" s="26"/>
      <c r="G416" s="7" t="s">
        <v>3817</v>
      </c>
      <c r="H416" s="7" t="s">
        <v>3513</v>
      </c>
      <c r="J416" t="e">
        <f t="array" ref="J416">INDEX('TJ List'!E:E,MATCH(I416,'TJ List'!Q:Q,0),0)</f>
        <v>#N/A</v>
      </c>
      <c r="K416" s="1"/>
      <c r="L416" s="7"/>
      <c r="M416" s="7"/>
      <c r="N416" s="77"/>
      <c r="O416" s="77"/>
      <c r="P416" s="78"/>
      <c r="Z416" s="80"/>
    </row>
    <row r="417" spans="2:26" ht="13">
      <c r="B417" s="26"/>
      <c r="D417" s="26"/>
      <c r="G417" s="7" t="s">
        <v>3818</v>
      </c>
      <c r="H417" s="7" t="s">
        <v>3513</v>
      </c>
      <c r="J417" t="e">
        <f t="array" ref="J417">INDEX('TJ List'!E:E,MATCH(I417,'TJ List'!Q:Q,0),0)</f>
        <v>#N/A</v>
      </c>
      <c r="K417" s="1"/>
      <c r="L417" s="7"/>
      <c r="M417" s="7"/>
      <c r="N417" s="77"/>
      <c r="O417" s="77"/>
      <c r="P417" s="78"/>
      <c r="Z417" s="80"/>
    </row>
    <row r="418" spans="2:26" ht="13">
      <c r="B418" s="26"/>
      <c r="D418" s="26"/>
      <c r="G418" s="7" t="s">
        <v>3819</v>
      </c>
      <c r="H418" s="7" t="s">
        <v>3513</v>
      </c>
      <c r="J418" t="e">
        <f t="array" ref="J418">INDEX('TJ List'!E:E,MATCH(I418,'TJ List'!Q:Q,0),0)</f>
        <v>#N/A</v>
      </c>
      <c r="K418" s="1"/>
      <c r="L418" s="7"/>
      <c r="M418" s="7"/>
      <c r="N418" s="77"/>
      <c r="O418" s="77"/>
      <c r="P418" s="78"/>
      <c r="Z418" s="80"/>
    </row>
    <row r="419" spans="2:26" ht="13">
      <c r="B419" s="26"/>
      <c r="D419" s="26"/>
      <c r="G419" s="7" t="s">
        <v>3820</v>
      </c>
      <c r="H419" s="7" t="s">
        <v>3513</v>
      </c>
      <c r="J419" t="e">
        <f t="array" ref="J419">INDEX('TJ List'!E:E,MATCH(I419,'TJ List'!Q:Q,0),0)</f>
        <v>#N/A</v>
      </c>
      <c r="K419" s="1"/>
      <c r="L419" s="7"/>
      <c r="M419" s="7"/>
      <c r="N419" s="77"/>
      <c r="O419" s="77"/>
      <c r="P419" s="78"/>
      <c r="Z419" s="80"/>
    </row>
    <row r="420" spans="2:26" ht="13">
      <c r="B420" s="26"/>
      <c r="D420" s="26"/>
      <c r="G420" s="7" t="s">
        <v>3821</v>
      </c>
      <c r="H420" s="7" t="s">
        <v>3513</v>
      </c>
      <c r="J420" t="e">
        <f t="array" ref="J420">INDEX('TJ List'!E:E,MATCH(I420,'TJ List'!Q:Q,0),0)</f>
        <v>#N/A</v>
      </c>
      <c r="K420" s="1"/>
      <c r="L420" s="7"/>
      <c r="M420" s="7"/>
      <c r="N420" s="77"/>
      <c r="O420" s="77"/>
      <c r="P420" s="78"/>
      <c r="Z420" s="80"/>
    </row>
    <row r="421" spans="2:26" ht="13">
      <c r="B421" s="26"/>
      <c r="D421" s="26"/>
      <c r="G421" s="7" t="s">
        <v>2416</v>
      </c>
      <c r="H421" s="7" t="s">
        <v>3466</v>
      </c>
      <c r="J421" t="e">
        <f t="array" ref="J421">INDEX('TJ List'!E:E,MATCH(I421,'TJ List'!Q:Q,0),0)</f>
        <v>#N/A</v>
      </c>
      <c r="K421" s="1"/>
      <c r="L421" s="7"/>
      <c r="M421" s="7"/>
      <c r="N421" s="77"/>
      <c r="O421" s="77"/>
      <c r="P421" s="78"/>
      <c r="Z421" s="80"/>
    </row>
    <row r="422" spans="2:26" ht="13">
      <c r="B422" s="26"/>
      <c r="D422" s="26"/>
      <c r="G422" s="7" t="s">
        <v>2376</v>
      </c>
      <c r="H422" s="7" t="s">
        <v>3466</v>
      </c>
      <c r="J422" t="e">
        <f t="array" ref="J422">INDEX('TJ List'!E:E,MATCH(I422,'TJ List'!Q:Q,0),0)</f>
        <v>#N/A</v>
      </c>
      <c r="K422" s="1"/>
      <c r="L422" s="7"/>
      <c r="M422" s="7"/>
      <c r="N422" s="77"/>
      <c r="O422" s="77"/>
      <c r="P422" s="78"/>
      <c r="Z422" s="80"/>
    </row>
    <row r="423" spans="2:26" ht="13">
      <c r="B423" s="26"/>
      <c r="D423" s="26"/>
      <c r="G423" s="7" t="s">
        <v>2373</v>
      </c>
      <c r="H423" s="7" t="s">
        <v>3466</v>
      </c>
      <c r="J423" t="e">
        <f t="array" ref="J423">INDEX('TJ List'!E:E,MATCH(I423,'TJ List'!Q:Q,0),0)</f>
        <v>#N/A</v>
      </c>
      <c r="K423" s="1"/>
      <c r="L423" s="7"/>
      <c r="M423" s="7"/>
      <c r="N423" s="77"/>
      <c r="O423" s="77"/>
      <c r="P423" s="78"/>
      <c r="Z423" s="80"/>
    </row>
    <row r="424" spans="2:26" ht="13">
      <c r="B424" s="26"/>
      <c r="D424" s="26"/>
      <c r="G424" s="7" t="s">
        <v>1907</v>
      </c>
      <c r="H424" s="7" t="s">
        <v>3466</v>
      </c>
      <c r="J424" t="e">
        <f t="array" ref="J424">INDEX('TJ List'!E:E,MATCH(I424,'TJ List'!Q:Q,0),0)</f>
        <v>#N/A</v>
      </c>
      <c r="K424" s="1"/>
      <c r="L424" s="7"/>
      <c r="M424" s="7"/>
      <c r="N424" s="77"/>
      <c r="O424" s="77"/>
      <c r="P424" s="78"/>
      <c r="Z424" s="80"/>
    </row>
    <row r="425" spans="2:26" ht="13">
      <c r="B425" s="26"/>
      <c r="D425" s="26"/>
      <c r="G425" s="7" t="s">
        <v>1740</v>
      </c>
      <c r="H425" s="7" t="s">
        <v>3466</v>
      </c>
      <c r="J425" t="e">
        <f t="array" ref="J425">INDEX('TJ List'!E:E,MATCH(I425,'TJ List'!Q:Q,0),0)</f>
        <v>#N/A</v>
      </c>
      <c r="K425" s="1"/>
      <c r="L425" s="7"/>
      <c r="M425" s="7"/>
      <c r="N425" s="77"/>
      <c r="O425" s="77"/>
      <c r="P425" s="78"/>
      <c r="Z425" s="80"/>
    </row>
    <row r="426" spans="2:26" ht="13">
      <c r="B426" s="26"/>
      <c r="D426" s="26"/>
      <c r="G426" s="7" t="s">
        <v>1693</v>
      </c>
      <c r="H426" s="7" t="s">
        <v>3466</v>
      </c>
      <c r="J426" t="e">
        <f t="array" ref="J426">INDEX('TJ List'!E:E,MATCH(I426,'TJ List'!Q:Q,0),0)</f>
        <v>#N/A</v>
      </c>
      <c r="K426" s="1"/>
      <c r="L426" s="7"/>
      <c r="M426" s="7"/>
      <c r="N426" s="77"/>
      <c r="O426" s="77"/>
      <c r="P426" s="78"/>
      <c r="Z426" s="80"/>
    </row>
    <row r="427" spans="2:26" ht="13">
      <c r="B427" s="26"/>
      <c r="D427" s="26"/>
      <c r="G427" s="7" t="s">
        <v>1514</v>
      </c>
      <c r="H427" s="7" t="s">
        <v>3466</v>
      </c>
      <c r="J427" t="e">
        <f t="array" ref="J427">INDEX('TJ List'!E:E,MATCH(I427,'TJ List'!Q:Q,0),0)</f>
        <v>#N/A</v>
      </c>
      <c r="K427" s="1"/>
      <c r="L427" s="7"/>
      <c r="M427" s="7"/>
      <c r="N427" s="77"/>
      <c r="O427" s="77"/>
      <c r="P427" s="78"/>
      <c r="Z427" s="80"/>
    </row>
    <row r="428" spans="2:26" ht="13">
      <c r="B428" s="26"/>
      <c r="D428" s="26"/>
      <c r="G428" s="7" t="s">
        <v>1333</v>
      </c>
      <c r="H428" s="7" t="s">
        <v>3466</v>
      </c>
      <c r="J428" t="e">
        <f t="array" ref="J428">INDEX('TJ List'!E:E,MATCH(I428,'TJ List'!Q:Q,0),0)</f>
        <v>#N/A</v>
      </c>
      <c r="K428" s="1"/>
      <c r="L428" s="7"/>
      <c r="M428" s="7"/>
      <c r="N428" s="77"/>
      <c r="O428" s="77"/>
      <c r="P428" s="78"/>
      <c r="Z428" s="80"/>
    </row>
    <row r="429" spans="2:26" ht="13">
      <c r="B429" s="26"/>
      <c r="D429" s="26"/>
      <c r="G429" s="7" t="s">
        <v>790</v>
      </c>
      <c r="H429" s="7" t="s">
        <v>3466</v>
      </c>
      <c r="J429" t="e">
        <f t="array" ref="J429">INDEX('TJ List'!E:E,MATCH(I429,'TJ List'!Q:Q,0),0)</f>
        <v>#N/A</v>
      </c>
      <c r="K429" s="1"/>
      <c r="L429" s="7"/>
      <c r="M429" s="7"/>
      <c r="N429" s="77"/>
      <c r="O429" s="77"/>
      <c r="P429" s="78"/>
      <c r="Z429" s="80"/>
    </row>
    <row r="430" spans="2:26" ht="13">
      <c r="B430" s="26"/>
      <c r="D430" s="26"/>
      <c r="G430" s="7" t="s">
        <v>3822</v>
      </c>
      <c r="H430" s="7" t="s">
        <v>3466</v>
      </c>
      <c r="J430" t="e">
        <f t="array" ref="J430">INDEX('TJ List'!E:E,MATCH(I430,'TJ List'!Q:Q,0),0)</f>
        <v>#N/A</v>
      </c>
      <c r="K430" s="1"/>
      <c r="L430" s="7"/>
      <c r="M430" s="7"/>
      <c r="N430" s="77"/>
      <c r="O430" s="77"/>
      <c r="P430" s="78"/>
      <c r="Z430" s="80"/>
    </row>
    <row r="431" spans="2:26" ht="13">
      <c r="B431" s="26"/>
      <c r="D431" s="26"/>
      <c r="G431" s="7" t="s">
        <v>3823</v>
      </c>
      <c r="H431" s="7" t="s">
        <v>3466</v>
      </c>
      <c r="J431" t="e">
        <f t="array" ref="J431">INDEX('TJ List'!E:E,MATCH(I431,'TJ List'!Q:Q,0),0)</f>
        <v>#N/A</v>
      </c>
      <c r="K431" s="1"/>
      <c r="L431" s="7"/>
      <c r="M431" s="7"/>
      <c r="N431" s="77"/>
      <c r="O431" s="77"/>
      <c r="P431" s="78"/>
      <c r="Z431" s="80"/>
    </row>
    <row r="432" spans="2:26" ht="13">
      <c r="B432" s="26"/>
      <c r="D432" s="26"/>
      <c r="G432" s="7" t="s">
        <v>3824</v>
      </c>
      <c r="H432" s="7" t="s">
        <v>3466</v>
      </c>
      <c r="J432" t="e">
        <f t="array" ref="J432">INDEX('TJ List'!E:E,MATCH(I432,'TJ List'!Q:Q,0),0)</f>
        <v>#N/A</v>
      </c>
      <c r="K432" s="1"/>
      <c r="L432" s="7"/>
      <c r="M432" s="7"/>
      <c r="N432" s="77"/>
      <c r="O432" s="77"/>
      <c r="P432" s="78"/>
      <c r="Z432" s="80"/>
    </row>
    <row r="433" spans="2:26" ht="13">
      <c r="B433" s="26"/>
      <c r="D433" s="26"/>
      <c r="G433" s="7" t="s">
        <v>69</v>
      </c>
      <c r="H433" s="7" t="s">
        <v>3466</v>
      </c>
      <c r="J433" t="e">
        <f t="array" ref="J433">INDEX('TJ List'!E:E,MATCH(I433,'TJ List'!Q:Q,0),0)</f>
        <v>#N/A</v>
      </c>
      <c r="K433" s="1"/>
      <c r="L433" s="7"/>
      <c r="M433" s="7"/>
      <c r="N433" s="77"/>
      <c r="O433" s="77"/>
      <c r="P433" s="78"/>
      <c r="Z433" s="80"/>
    </row>
    <row r="434" spans="2:26" ht="13">
      <c r="B434" s="26"/>
      <c r="D434" s="26"/>
      <c r="G434" s="7" t="s">
        <v>3351</v>
      </c>
      <c r="H434" s="7" t="s">
        <v>3466</v>
      </c>
      <c r="J434" t="e">
        <f t="array" ref="J434">INDEX('TJ List'!E:E,MATCH(I434,'TJ List'!Q:Q,0),0)</f>
        <v>#N/A</v>
      </c>
      <c r="K434" s="1"/>
      <c r="L434" s="7"/>
      <c r="M434" s="7"/>
      <c r="N434" s="77"/>
      <c r="O434" s="77"/>
      <c r="P434" s="78"/>
      <c r="Z434" s="80"/>
    </row>
    <row r="435" spans="2:26" ht="13">
      <c r="B435" s="26"/>
      <c r="D435" s="26"/>
      <c r="G435" s="7" t="s">
        <v>3825</v>
      </c>
      <c r="H435" s="7" t="s">
        <v>3466</v>
      </c>
      <c r="J435" t="e">
        <f t="array" ref="J435">INDEX('TJ List'!E:E,MATCH(I435,'TJ List'!Q:Q,0),0)</f>
        <v>#N/A</v>
      </c>
      <c r="K435" s="1"/>
      <c r="L435" s="7"/>
      <c r="M435" s="7"/>
      <c r="N435" s="77"/>
      <c r="O435" s="77"/>
      <c r="P435" s="78"/>
      <c r="Z435" s="80"/>
    </row>
    <row r="436" spans="2:26" ht="13">
      <c r="B436" s="26"/>
      <c r="D436" s="26"/>
      <c r="G436" s="7" t="s">
        <v>3826</v>
      </c>
      <c r="H436" s="7" t="s">
        <v>3466</v>
      </c>
      <c r="J436" t="e">
        <f t="array" ref="J436">INDEX('TJ List'!E:E,MATCH(I436,'TJ List'!Q:Q,0),0)</f>
        <v>#N/A</v>
      </c>
      <c r="K436" s="1"/>
      <c r="L436" s="7"/>
      <c r="M436" s="7"/>
      <c r="N436" s="77"/>
      <c r="O436" s="77"/>
      <c r="P436" s="78"/>
      <c r="Z436" s="80"/>
    </row>
    <row r="437" spans="2:26" ht="13">
      <c r="B437" s="26"/>
      <c r="D437" s="26"/>
      <c r="G437" s="7" t="s">
        <v>3550</v>
      </c>
      <c r="H437" s="7" t="s">
        <v>3466</v>
      </c>
      <c r="J437" t="e">
        <f t="array" ref="J437">INDEX('TJ List'!E:E,MATCH(I437,'TJ List'!Q:Q,0),0)</f>
        <v>#N/A</v>
      </c>
      <c r="K437" s="1"/>
      <c r="L437" s="7"/>
      <c r="M437" s="7"/>
      <c r="N437" s="77"/>
      <c r="O437" s="77"/>
      <c r="P437" s="78"/>
      <c r="Z437" s="80"/>
    </row>
    <row r="438" spans="2:26" ht="13">
      <c r="B438" s="26"/>
      <c r="D438" s="26"/>
      <c r="G438" s="7" t="s">
        <v>3827</v>
      </c>
      <c r="H438" s="7" t="s">
        <v>3466</v>
      </c>
      <c r="J438" t="e">
        <f t="array" ref="J438">INDEX('TJ List'!E:E,MATCH(I438,'TJ List'!Q:Q,0),0)</f>
        <v>#N/A</v>
      </c>
      <c r="K438" s="1"/>
      <c r="L438" s="7"/>
      <c r="M438" s="7"/>
      <c r="N438" s="77"/>
      <c r="O438" s="77"/>
      <c r="P438" s="78"/>
      <c r="Z438" s="80"/>
    </row>
    <row r="439" spans="2:26" ht="13">
      <c r="B439" s="26"/>
      <c r="D439" s="26"/>
      <c r="G439" s="7" t="s">
        <v>3828</v>
      </c>
      <c r="H439" s="7" t="s">
        <v>3466</v>
      </c>
      <c r="J439" t="e">
        <f t="array" ref="J439">INDEX('TJ List'!E:E,MATCH(I439,'TJ List'!Q:Q,0),0)</f>
        <v>#N/A</v>
      </c>
      <c r="K439" s="1"/>
      <c r="L439" s="7"/>
      <c r="M439" s="7"/>
      <c r="N439" s="77"/>
      <c r="O439" s="77"/>
      <c r="P439" s="78"/>
      <c r="Z439" s="80"/>
    </row>
    <row r="440" spans="2:26" ht="13">
      <c r="B440" s="26"/>
      <c r="D440" s="26"/>
      <c r="G440" s="7" t="s">
        <v>3829</v>
      </c>
      <c r="H440" s="7" t="s">
        <v>3466</v>
      </c>
      <c r="J440" t="e">
        <f t="array" ref="J440">INDEX('TJ List'!E:E,MATCH(I440,'TJ List'!Q:Q,0),0)</f>
        <v>#N/A</v>
      </c>
      <c r="K440" s="1"/>
      <c r="L440" s="7"/>
      <c r="M440" s="7"/>
      <c r="N440" s="77"/>
      <c r="O440" s="77"/>
      <c r="P440" s="78"/>
      <c r="Z440" s="80"/>
    </row>
    <row r="441" spans="2:26" ht="13">
      <c r="B441" s="26"/>
      <c r="D441" s="26"/>
      <c r="G441" s="7" t="s">
        <v>3830</v>
      </c>
      <c r="H441" s="7" t="s">
        <v>3466</v>
      </c>
      <c r="J441" t="e">
        <f t="array" ref="J441">INDEX('TJ List'!E:E,MATCH(I441,'TJ List'!Q:Q,0),0)</f>
        <v>#N/A</v>
      </c>
      <c r="K441" s="1"/>
      <c r="L441" s="7"/>
      <c r="M441" s="7"/>
      <c r="N441" s="77"/>
      <c r="O441" s="77"/>
      <c r="P441" s="78"/>
      <c r="Z441" s="80"/>
    </row>
    <row r="442" spans="2:26" ht="13">
      <c r="B442" s="26"/>
      <c r="D442" s="26"/>
      <c r="G442" s="7" t="s">
        <v>3831</v>
      </c>
      <c r="H442" s="7" t="s">
        <v>3466</v>
      </c>
      <c r="J442" t="e">
        <f t="array" ref="J442">INDEX('TJ List'!E:E,MATCH(I442,'TJ List'!Q:Q,0),0)</f>
        <v>#N/A</v>
      </c>
      <c r="K442" s="1"/>
      <c r="L442" s="7"/>
      <c r="M442" s="7"/>
      <c r="N442" s="77"/>
      <c r="O442" s="77"/>
      <c r="P442" s="78"/>
      <c r="Z442" s="80"/>
    </row>
    <row r="443" spans="2:26" ht="13">
      <c r="B443" s="26"/>
      <c r="D443" s="26"/>
      <c r="G443" s="7" t="s">
        <v>3553</v>
      </c>
      <c r="H443" s="7" t="s">
        <v>3466</v>
      </c>
      <c r="J443" t="e">
        <f t="array" ref="J443">INDEX('TJ List'!E:E,MATCH(I443,'TJ List'!Q:Q,0),0)</f>
        <v>#N/A</v>
      </c>
      <c r="K443" s="1"/>
      <c r="L443" s="7"/>
      <c r="M443" s="7"/>
      <c r="N443" s="77"/>
      <c r="O443" s="77"/>
      <c r="P443" s="78"/>
      <c r="Z443" s="80"/>
    </row>
    <row r="444" spans="2:26" ht="13">
      <c r="B444" s="26"/>
      <c r="D444" s="26"/>
      <c r="G444" s="7" t="s">
        <v>3832</v>
      </c>
      <c r="H444" s="7" t="s">
        <v>3466</v>
      </c>
      <c r="J444" t="e">
        <f t="array" ref="J444">INDEX('TJ List'!E:E,MATCH(I444,'TJ List'!Q:Q,0),0)</f>
        <v>#N/A</v>
      </c>
      <c r="K444" s="1"/>
      <c r="L444" s="7"/>
      <c r="M444" s="7"/>
      <c r="N444" s="77"/>
      <c r="O444" s="77"/>
      <c r="P444" s="78"/>
      <c r="Z444" s="80"/>
    </row>
    <row r="445" spans="2:26" ht="13">
      <c r="B445" s="26"/>
      <c r="D445" s="26"/>
      <c r="G445" s="7" t="s">
        <v>3833</v>
      </c>
      <c r="H445" s="7" t="s">
        <v>3466</v>
      </c>
      <c r="J445" t="e">
        <f t="array" ref="J445">INDEX('TJ List'!E:E,MATCH(I445,'TJ List'!Q:Q,0),0)</f>
        <v>#N/A</v>
      </c>
      <c r="K445" s="1"/>
      <c r="L445" s="7"/>
      <c r="M445" s="7"/>
      <c r="N445" s="77"/>
      <c r="O445" s="77"/>
      <c r="P445" s="78"/>
      <c r="Z445" s="80"/>
    </row>
    <row r="446" spans="2:26" ht="13">
      <c r="B446" s="26"/>
      <c r="D446" s="26"/>
      <c r="G446" s="7" t="s">
        <v>3019</v>
      </c>
      <c r="H446" s="7" t="s">
        <v>3420</v>
      </c>
      <c r="J446" t="e">
        <f t="array" ref="J446">INDEX('TJ List'!E:E,MATCH(I446,'TJ List'!Q:Q,0),0)</f>
        <v>#N/A</v>
      </c>
      <c r="K446" s="1"/>
      <c r="L446" s="7"/>
      <c r="M446" s="7"/>
      <c r="N446" s="77"/>
      <c r="O446" s="77"/>
      <c r="P446" s="78"/>
      <c r="Z446" s="80"/>
    </row>
    <row r="447" spans="2:26" ht="13">
      <c r="B447" s="26"/>
      <c r="D447" s="26"/>
      <c r="G447" s="7" t="s">
        <v>2939</v>
      </c>
      <c r="H447" s="7" t="s">
        <v>3420</v>
      </c>
      <c r="J447" t="e">
        <f t="array" ref="J447">INDEX('TJ List'!E:E,MATCH(I447,'TJ List'!Q:Q,0),0)</f>
        <v>#N/A</v>
      </c>
      <c r="K447" s="1"/>
      <c r="L447" s="7"/>
      <c r="M447" s="7"/>
      <c r="N447" s="77"/>
      <c r="O447" s="77"/>
      <c r="P447" s="78"/>
      <c r="Z447" s="80"/>
    </row>
    <row r="448" spans="2:26" ht="13">
      <c r="B448" s="26"/>
      <c r="D448" s="26"/>
      <c r="G448" s="7" t="s">
        <v>2903</v>
      </c>
      <c r="H448" s="7" t="s">
        <v>3420</v>
      </c>
      <c r="J448" t="e">
        <f t="array" ref="J448">INDEX('TJ List'!E:E,MATCH(I448,'TJ List'!Q:Q,0),0)</f>
        <v>#N/A</v>
      </c>
      <c r="K448" s="1"/>
      <c r="L448" s="7"/>
      <c r="M448" s="7"/>
      <c r="N448" s="77"/>
      <c r="O448" s="7"/>
      <c r="P448" s="78"/>
      <c r="Z448" s="80"/>
    </row>
    <row r="449" spans="2:26" ht="13">
      <c r="B449" s="26"/>
      <c r="D449" s="26"/>
      <c r="G449" s="7" t="s">
        <v>2709</v>
      </c>
      <c r="H449" s="7" t="s">
        <v>3420</v>
      </c>
      <c r="J449" t="e">
        <f t="array" ref="J449">INDEX('TJ List'!E:E,MATCH(I449,'TJ List'!Q:Q,0),0)</f>
        <v>#N/A</v>
      </c>
      <c r="K449" s="1"/>
      <c r="L449" s="7"/>
      <c r="M449" s="7"/>
      <c r="N449" s="77"/>
      <c r="O449" s="77"/>
      <c r="P449" s="78"/>
      <c r="Z449" s="80"/>
    </row>
    <row r="450" spans="2:26" ht="13">
      <c r="B450" s="26"/>
      <c r="D450" s="26"/>
      <c r="G450" s="7" t="s">
        <v>2382</v>
      </c>
      <c r="H450" s="7" t="s">
        <v>3420</v>
      </c>
      <c r="J450" t="e">
        <f t="array" ref="J450">INDEX('TJ List'!E:E,MATCH(I450,'TJ List'!Q:Q,0),0)</f>
        <v>#N/A</v>
      </c>
      <c r="K450" s="1"/>
      <c r="L450" s="7"/>
      <c r="M450" s="7"/>
      <c r="N450" s="77"/>
      <c r="O450" s="77"/>
      <c r="P450" s="78"/>
      <c r="Z450" s="80"/>
    </row>
    <row r="451" spans="2:26" ht="13">
      <c r="B451" s="26"/>
      <c r="D451" s="26"/>
      <c r="G451" s="7" t="s">
        <v>2175</v>
      </c>
      <c r="H451" s="7" t="s">
        <v>3420</v>
      </c>
      <c r="J451" t="e">
        <f t="array" ref="J451">INDEX('TJ List'!E:E,MATCH(I451,'TJ List'!Q:Q,0),0)</f>
        <v>#N/A</v>
      </c>
      <c r="K451" s="1"/>
      <c r="L451" s="7"/>
      <c r="M451" s="7"/>
      <c r="N451" s="77"/>
      <c r="O451" s="77"/>
      <c r="P451" s="78"/>
      <c r="Z451" s="80"/>
    </row>
    <row r="452" spans="2:26" ht="13">
      <c r="B452" s="26"/>
      <c r="D452" s="26"/>
      <c r="G452" s="7" t="s">
        <v>1964</v>
      </c>
      <c r="H452" s="7" t="s">
        <v>3420</v>
      </c>
      <c r="J452" t="e">
        <f t="array" ref="J452">INDEX('TJ List'!E:E,MATCH(I452,'TJ List'!Q:Q,0),0)</f>
        <v>#N/A</v>
      </c>
      <c r="K452" s="1"/>
      <c r="L452" s="7"/>
      <c r="M452" s="7"/>
      <c r="N452" s="77"/>
      <c r="O452" s="77"/>
      <c r="P452" s="78"/>
      <c r="Z452" s="80"/>
    </row>
    <row r="453" spans="2:26" ht="13">
      <c r="B453" s="26"/>
      <c r="D453" s="26"/>
      <c r="G453" s="7" t="s">
        <v>1953</v>
      </c>
      <c r="H453" s="7" t="s">
        <v>3420</v>
      </c>
      <c r="J453" t="e">
        <f t="array" ref="J453">INDEX('TJ List'!E:E,MATCH(I453,'TJ List'!Q:Q,0),0)</f>
        <v>#N/A</v>
      </c>
      <c r="K453" s="1"/>
      <c r="L453" s="7"/>
      <c r="M453" s="7"/>
      <c r="N453" s="77"/>
      <c r="O453" s="77"/>
      <c r="P453" s="78"/>
      <c r="Z453" s="80"/>
    </row>
    <row r="454" spans="2:26" ht="13">
      <c r="B454" s="26"/>
      <c r="D454" s="26"/>
      <c r="G454" s="7" t="s">
        <v>1793</v>
      </c>
      <c r="H454" s="7" t="s">
        <v>3420</v>
      </c>
      <c r="J454" t="e">
        <f t="array" ref="J454">INDEX('TJ List'!E:E,MATCH(I454,'TJ List'!Q:Q,0),0)</f>
        <v>#N/A</v>
      </c>
      <c r="K454" s="1"/>
      <c r="L454" s="7"/>
      <c r="M454" s="7"/>
      <c r="N454" s="77"/>
      <c r="O454" s="77"/>
      <c r="P454" s="78"/>
      <c r="Z454" s="80"/>
    </row>
    <row r="455" spans="2:26" ht="13">
      <c r="B455" s="26"/>
      <c r="D455" s="26"/>
      <c r="G455" s="7" t="s">
        <v>1713</v>
      </c>
      <c r="H455" s="7" t="s">
        <v>3420</v>
      </c>
      <c r="J455" t="e">
        <f t="array" ref="J455">INDEX('TJ List'!E:E,MATCH(I455,'TJ List'!Q:Q,0),0)</f>
        <v>#N/A</v>
      </c>
      <c r="K455" s="1"/>
      <c r="L455" s="7"/>
      <c r="M455" s="7"/>
      <c r="N455" s="77"/>
      <c r="O455" s="77"/>
      <c r="P455" s="78"/>
      <c r="Z455" s="80"/>
    </row>
    <row r="456" spans="2:26" ht="13">
      <c r="B456" s="26"/>
      <c r="D456" s="26"/>
      <c r="G456" s="7" t="s">
        <v>1635</v>
      </c>
      <c r="H456" s="7" t="s">
        <v>3420</v>
      </c>
      <c r="J456" t="e">
        <f t="array" ref="J456">INDEX('TJ List'!E:E,MATCH(I456,'TJ List'!Q:Q,0),0)</f>
        <v>#N/A</v>
      </c>
      <c r="K456" s="1"/>
      <c r="L456" s="7"/>
      <c r="M456" s="7"/>
      <c r="N456" s="77"/>
      <c r="O456" s="77"/>
      <c r="P456" s="78"/>
      <c r="Z456" s="80"/>
    </row>
    <row r="457" spans="2:26" ht="13">
      <c r="B457" s="26"/>
      <c r="D457" s="26"/>
      <c r="G457" s="7" t="s">
        <v>1430</v>
      </c>
      <c r="H457" s="7" t="s">
        <v>3420</v>
      </c>
      <c r="J457" t="e">
        <f t="array" ref="J457">INDEX('TJ List'!E:E,MATCH(I457,'TJ List'!Q:Q,0),0)</f>
        <v>#N/A</v>
      </c>
      <c r="K457" s="1"/>
      <c r="L457" s="7"/>
      <c r="M457" s="7"/>
      <c r="N457" s="77"/>
      <c r="O457" s="77"/>
      <c r="P457" s="78"/>
      <c r="Z457" s="80"/>
    </row>
    <row r="458" spans="2:26" ht="13">
      <c r="B458" s="26"/>
      <c r="D458" s="26"/>
      <c r="G458" s="7" t="s">
        <v>1301</v>
      </c>
      <c r="H458" s="7" t="s">
        <v>3420</v>
      </c>
      <c r="J458" t="e">
        <f t="array" ref="J458">INDEX('TJ List'!E:E,MATCH(I458,'TJ List'!Q:Q,0),0)</f>
        <v>#N/A</v>
      </c>
      <c r="K458" s="1"/>
      <c r="L458" s="7"/>
      <c r="M458" s="7"/>
      <c r="N458" s="77"/>
      <c r="O458" s="77"/>
      <c r="P458" s="78"/>
      <c r="Z458" s="80"/>
    </row>
    <row r="459" spans="2:26" ht="13">
      <c r="B459" s="26"/>
      <c r="D459" s="26"/>
      <c r="G459" s="7" t="s">
        <v>706</v>
      </c>
      <c r="H459" s="7" t="s">
        <v>3420</v>
      </c>
      <c r="J459" t="e">
        <f t="array" ref="J459">INDEX('TJ List'!E:E,MATCH(I459,'TJ List'!Q:Q,0),0)</f>
        <v>#N/A</v>
      </c>
      <c r="K459" s="1"/>
      <c r="L459" s="7"/>
      <c r="M459" s="7"/>
      <c r="N459" s="77"/>
      <c r="O459" s="77"/>
      <c r="P459" s="78"/>
      <c r="Z459" s="80"/>
    </row>
    <row r="460" spans="2:26" ht="13">
      <c r="B460" s="26"/>
      <c r="D460" s="26"/>
      <c r="G460" s="7" t="s">
        <v>669</v>
      </c>
      <c r="H460" s="7" t="s">
        <v>3420</v>
      </c>
      <c r="J460" t="e">
        <f t="array" ref="J460">INDEX('TJ List'!E:E,MATCH(I460,'TJ List'!Q:Q,0),0)</f>
        <v>#N/A</v>
      </c>
      <c r="K460" s="1"/>
      <c r="L460" s="7"/>
      <c r="M460" s="7"/>
      <c r="N460" s="77"/>
      <c r="O460" s="77"/>
      <c r="P460" s="78"/>
      <c r="Z460" s="80"/>
    </row>
    <row r="461" spans="2:26" ht="13">
      <c r="B461" s="26"/>
      <c r="D461" s="26"/>
      <c r="G461" s="7" t="s">
        <v>3834</v>
      </c>
      <c r="H461" s="7" t="s">
        <v>3420</v>
      </c>
      <c r="J461" t="e">
        <f t="array" ref="J461">INDEX('TJ List'!E:E,MATCH(I461,'TJ List'!Q:Q,0),0)</f>
        <v>#N/A</v>
      </c>
      <c r="K461" s="1"/>
      <c r="L461" s="7"/>
      <c r="M461" s="7"/>
      <c r="N461" s="77"/>
      <c r="O461" s="77"/>
      <c r="P461" s="78"/>
      <c r="Z461" s="80"/>
    </row>
    <row r="462" spans="2:26" ht="13">
      <c r="B462" s="26"/>
      <c r="D462" s="26"/>
      <c r="G462" s="7" t="s">
        <v>3835</v>
      </c>
      <c r="H462" s="7" t="s">
        <v>3420</v>
      </c>
      <c r="J462" t="e">
        <f t="array" ref="J462">INDEX('TJ List'!E:E,MATCH(I462,'TJ List'!Q:Q,0),0)</f>
        <v>#N/A</v>
      </c>
      <c r="K462" s="1"/>
      <c r="L462" s="7"/>
      <c r="M462" s="7"/>
      <c r="N462" s="77"/>
      <c r="O462" s="77"/>
      <c r="P462" s="78"/>
      <c r="Z462" s="80"/>
    </row>
    <row r="463" spans="2:26" ht="13">
      <c r="B463" s="26"/>
      <c r="D463" s="26"/>
      <c r="G463" s="7" t="s">
        <v>3836</v>
      </c>
      <c r="H463" s="7" t="s">
        <v>3420</v>
      </c>
      <c r="J463" t="e">
        <f t="array" ref="J463">INDEX('TJ List'!E:E,MATCH(I463,'TJ List'!Q:Q,0),0)</f>
        <v>#N/A</v>
      </c>
      <c r="K463" s="1"/>
      <c r="L463" s="7"/>
      <c r="M463" s="7"/>
      <c r="N463" s="77"/>
      <c r="O463" s="77"/>
      <c r="P463" s="78"/>
      <c r="Z463" s="80"/>
    </row>
    <row r="464" spans="2:26" ht="13">
      <c r="B464" s="26"/>
      <c r="D464" s="26"/>
      <c r="G464" s="7" t="s">
        <v>3837</v>
      </c>
      <c r="H464" s="7" t="s">
        <v>3420</v>
      </c>
      <c r="J464" t="e">
        <f t="array" ref="J464">INDEX('TJ List'!E:E,MATCH(I464,'TJ List'!Q:Q,0),0)</f>
        <v>#N/A</v>
      </c>
      <c r="K464" s="1"/>
      <c r="L464" s="7"/>
      <c r="M464" s="7"/>
      <c r="N464" s="77"/>
      <c r="O464" s="77"/>
      <c r="P464" s="78"/>
      <c r="Z464" s="80"/>
    </row>
    <row r="465" spans="2:26" ht="13">
      <c r="B465" s="26"/>
      <c r="D465" s="26"/>
      <c r="G465" s="7" t="s">
        <v>3565</v>
      </c>
      <c r="H465" s="7" t="s">
        <v>3420</v>
      </c>
      <c r="J465" t="e">
        <f t="array" ref="J465">INDEX('TJ List'!E:E,MATCH(I465,'TJ List'!Q:Q,0),0)</f>
        <v>#N/A</v>
      </c>
      <c r="K465" s="1"/>
      <c r="L465" s="7"/>
      <c r="M465" s="7"/>
      <c r="N465" s="77"/>
      <c r="O465" s="77"/>
      <c r="P465" s="78"/>
      <c r="Z465" s="80"/>
    </row>
    <row r="466" spans="2:26" ht="13">
      <c r="B466" s="26"/>
      <c r="D466" s="26"/>
      <c r="G466" s="7" t="s">
        <v>3838</v>
      </c>
      <c r="H466" s="7" t="s">
        <v>3420</v>
      </c>
      <c r="J466" t="e">
        <f t="array" ref="J466">INDEX('TJ List'!E:E,MATCH(I466,'TJ List'!Q:Q,0),0)</f>
        <v>#N/A</v>
      </c>
      <c r="K466" s="1"/>
      <c r="L466" s="7"/>
      <c r="M466" s="7"/>
      <c r="N466" s="77"/>
      <c r="O466" s="77"/>
      <c r="P466" s="78"/>
      <c r="Z466" s="80"/>
    </row>
    <row r="467" spans="2:26" ht="13">
      <c r="B467" s="26"/>
      <c r="D467" s="26"/>
      <c r="G467" s="7" t="s">
        <v>3567</v>
      </c>
      <c r="H467" s="7" t="s">
        <v>3420</v>
      </c>
      <c r="J467" t="e">
        <f t="array" ref="J467">INDEX('TJ List'!E:E,MATCH(I467,'TJ List'!Q:Q,0),0)</f>
        <v>#N/A</v>
      </c>
      <c r="K467" s="1"/>
      <c r="L467" s="7"/>
      <c r="M467" s="7"/>
      <c r="N467" s="77"/>
      <c r="O467" s="77"/>
      <c r="P467" s="78"/>
      <c r="Z467" s="80"/>
    </row>
    <row r="468" spans="2:26" ht="13">
      <c r="B468" s="26"/>
      <c r="D468" s="26"/>
      <c r="G468" s="7" t="s">
        <v>3839</v>
      </c>
      <c r="H468" s="7" t="s">
        <v>3420</v>
      </c>
      <c r="J468" t="e">
        <f t="array" ref="J468">INDEX('TJ List'!E:E,MATCH(I468,'TJ List'!Q:Q,0),0)</f>
        <v>#N/A</v>
      </c>
      <c r="K468" s="1"/>
      <c r="L468" s="7"/>
      <c r="M468" s="7"/>
      <c r="N468" s="77"/>
      <c r="O468" s="77"/>
      <c r="P468" s="78"/>
      <c r="Z468" s="80"/>
    </row>
    <row r="469" spans="2:26" ht="13">
      <c r="B469" s="26"/>
      <c r="D469" s="26"/>
      <c r="G469" s="7" t="s">
        <v>3840</v>
      </c>
      <c r="H469" s="7" t="s">
        <v>3420</v>
      </c>
      <c r="J469" t="e">
        <f t="array" ref="J469">INDEX('TJ List'!E:E,MATCH(I469,'TJ List'!Q:Q,0),0)</f>
        <v>#N/A</v>
      </c>
      <c r="K469" s="1"/>
      <c r="L469" s="7"/>
      <c r="M469" s="7"/>
      <c r="N469" s="77"/>
      <c r="O469" s="77"/>
      <c r="P469" s="78"/>
      <c r="Z469" s="80"/>
    </row>
    <row r="470" spans="2:26" ht="13">
      <c r="B470" s="26"/>
      <c r="D470" s="26"/>
      <c r="G470" s="7" t="s">
        <v>3841</v>
      </c>
      <c r="H470" s="7" t="s">
        <v>3420</v>
      </c>
      <c r="J470" t="e">
        <f t="array" ref="J470">INDEX('TJ List'!E:E,MATCH(I470,'TJ List'!Q:Q,0),0)</f>
        <v>#N/A</v>
      </c>
      <c r="K470" s="1"/>
      <c r="L470" s="7"/>
      <c r="M470" s="7"/>
      <c r="N470" s="77"/>
      <c r="O470" s="77"/>
      <c r="P470" s="78"/>
      <c r="Z470" s="80"/>
    </row>
    <row r="471" spans="2:26" ht="13">
      <c r="B471" s="26"/>
      <c r="D471" s="26"/>
      <c r="G471" s="7" t="s">
        <v>3842</v>
      </c>
      <c r="H471" s="7" t="s">
        <v>3420</v>
      </c>
      <c r="J471" t="e">
        <f t="array" ref="J471">INDEX('TJ List'!E:E,MATCH(I471,'TJ List'!Q:Q,0),0)</f>
        <v>#N/A</v>
      </c>
      <c r="K471" s="1"/>
      <c r="L471" s="7"/>
      <c r="M471" s="7"/>
      <c r="N471" s="77"/>
      <c r="O471" s="77"/>
      <c r="P471" s="78"/>
      <c r="Z471" s="80"/>
    </row>
    <row r="472" spans="2:26" ht="13">
      <c r="B472" s="26"/>
      <c r="D472" s="26"/>
      <c r="G472" s="7" t="s">
        <v>3559</v>
      </c>
      <c r="H472" s="7" t="s">
        <v>3420</v>
      </c>
      <c r="J472" t="e">
        <f t="array" ref="J472">INDEX('TJ List'!E:E,MATCH(I472,'TJ List'!Q:Q,0),0)</f>
        <v>#N/A</v>
      </c>
      <c r="K472" s="1"/>
      <c r="L472" s="7"/>
      <c r="M472" s="7"/>
      <c r="N472" s="77"/>
      <c r="O472" s="77"/>
      <c r="P472" s="78"/>
      <c r="Z472" s="80"/>
    </row>
    <row r="473" spans="2:26" ht="13">
      <c r="B473" s="26"/>
      <c r="D473" s="26"/>
      <c r="G473" s="7" t="s">
        <v>3843</v>
      </c>
      <c r="H473" s="7" t="s">
        <v>3420</v>
      </c>
      <c r="J473" t="e">
        <f t="array" ref="J473">INDEX('TJ List'!E:E,MATCH(I473,'TJ List'!Q:Q,0),0)</f>
        <v>#N/A</v>
      </c>
      <c r="K473" s="1"/>
      <c r="L473" s="7"/>
      <c r="M473" s="7"/>
      <c r="N473" s="77"/>
      <c r="O473" s="77"/>
      <c r="P473" s="78"/>
      <c r="Z473" s="80"/>
    </row>
    <row r="474" spans="2:26" ht="13">
      <c r="B474" s="26"/>
      <c r="D474" s="26"/>
      <c r="G474" s="7" t="s">
        <v>2514</v>
      </c>
      <c r="H474" s="7" t="s">
        <v>3432</v>
      </c>
      <c r="J474" t="e">
        <f t="array" ref="J474">INDEX('TJ List'!E:E,MATCH(I474,'TJ List'!Q:Q,0),0)</f>
        <v>#N/A</v>
      </c>
      <c r="K474" s="1"/>
      <c r="L474" s="7"/>
      <c r="M474" s="7"/>
      <c r="N474" s="77"/>
      <c r="O474" s="77"/>
      <c r="P474" s="78"/>
      <c r="Z474" s="80"/>
    </row>
    <row r="475" spans="2:26" ht="13">
      <c r="B475" s="26"/>
      <c r="D475" s="26"/>
      <c r="G475" s="7" t="s">
        <v>2354</v>
      </c>
      <c r="H475" s="7" t="s">
        <v>3432</v>
      </c>
      <c r="J475" t="e">
        <f t="array" ref="J475">INDEX('TJ List'!E:E,MATCH(I475,'TJ List'!Q:Q,0),0)</f>
        <v>#N/A</v>
      </c>
      <c r="K475" s="1"/>
      <c r="L475" s="7"/>
      <c r="M475" s="7"/>
      <c r="N475" s="77"/>
      <c r="O475" s="77"/>
      <c r="P475" s="78"/>
      <c r="Z475" s="80"/>
    </row>
    <row r="476" spans="2:26" ht="13">
      <c r="B476" s="26"/>
      <c r="D476" s="26"/>
      <c r="G476" s="7" t="s">
        <v>1947</v>
      </c>
      <c r="H476" s="7" t="s">
        <v>3432</v>
      </c>
      <c r="J476" t="e">
        <f t="array" ref="J476">INDEX('TJ List'!E:E,MATCH(I476,'TJ List'!Q:Q,0),0)</f>
        <v>#N/A</v>
      </c>
      <c r="K476" s="1"/>
      <c r="L476" s="7"/>
      <c r="M476" s="7"/>
      <c r="N476" s="77"/>
      <c r="O476" s="77"/>
      <c r="P476" s="78"/>
      <c r="Z476" s="80"/>
    </row>
    <row r="477" spans="2:26" ht="13">
      <c r="B477" s="26"/>
      <c r="D477" s="26"/>
      <c r="G477" s="7" t="s">
        <v>1441</v>
      </c>
      <c r="H477" s="7" t="s">
        <v>3432</v>
      </c>
      <c r="J477" t="e">
        <f t="array" ref="J477">INDEX('TJ List'!E:E,MATCH(I477,'TJ List'!Q:Q,0),0)</f>
        <v>#N/A</v>
      </c>
      <c r="K477" s="1"/>
      <c r="L477" s="7"/>
      <c r="M477" s="7"/>
      <c r="N477" s="77"/>
      <c r="O477" s="77"/>
      <c r="P477" s="78"/>
      <c r="Z477" s="80"/>
    </row>
    <row r="478" spans="2:26" ht="13">
      <c r="B478" s="26"/>
      <c r="D478" s="26"/>
      <c r="G478" s="7" t="s">
        <v>1290</v>
      </c>
      <c r="H478" s="7" t="s">
        <v>3432</v>
      </c>
      <c r="J478" t="e">
        <f t="array" ref="J478">INDEX('TJ List'!E:E,MATCH(I478,'TJ List'!Q:Q,0),0)</f>
        <v>#N/A</v>
      </c>
      <c r="K478" s="1"/>
      <c r="L478" s="7"/>
      <c r="M478" s="7"/>
      <c r="N478" s="77"/>
      <c r="O478" s="77"/>
      <c r="P478" s="78"/>
      <c r="Z478" s="80"/>
    </row>
    <row r="479" spans="2:26" ht="13">
      <c r="B479" s="26"/>
      <c r="D479" s="26"/>
      <c r="G479" s="7" t="s">
        <v>1039</v>
      </c>
      <c r="H479" s="7" t="s">
        <v>3432</v>
      </c>
      <c r="J479" t="e">
        <f t="array" ref="J479">INDEX('TJ List'!E:E,MATCH(I479,'TJ List'!Q:Q,0),0)</f>
        <v>#N/A</v>
      </c>
      <c r="K479" s="1"/>
      <c r="L479" s="7"/>
      <c r="M479" s="7"/>
      <c r="N479" s="77"/>
      <c r="O479" s="77"/>
      <c r="P479" s="78"/>
      <c r="Z479" s="80"/>
    </row>
    <row r="480" spans="2:26" ht="13">
      <c r="B480" s="26"/>
      <c r="D480" s="26"/>
      <c r="G480" s="7" t="s">
        <v>197</v>
      </c>
      <c r="H480" s="7" t="s">
        <v>3432</v>
      </c>
      <c r="J480" t="e">
        <f t="array" ref="J480">INDEX('TJ List'!E:E,MATCH(I480,'TJ List'!Q:Q,0),0)</f>
        <v>#N/A</v>
      </c>
      <c r="K480" s="1"/>
      <c r="L480" s="7"/>
      <c r="M480" s="7"/>
      <c r="N480" s="77"/>
      <c r="O480" s="77"/>
      <c r="P480" s="78"/>
      <c r="Z480" s="80"/>
    </row>
    <row r="481" spans="2:26" ht="13">
      <c r="B481" s="26"/>
      <c r="D481" s="26"/>
      <c r="G481" s="7" t="s">
        <v>3454</v>
      </c>
      <c r="H481" s="7" t="s">
        <v>3432</v>
      </c>
      <c r="J481" t="e">
        <f t="array" ref="J481">INDEX('TJ List'!E:E,MATCH(I481,'TJ List'!Q:Q,0),0)</f>
        <v>#N/A</v>
      </c>
      <c r="K481" s="1"/>
      <c r="L481" s="7"/>
      <c r="M481" s="7"/>
      <c r="N481" s="77"/>
      <c r="O481" s="77"/>
      <c r="P481" s="78"/>
      <c r="Z481" s="80"/>
    </row>
    <row r="482" spans="2:26" ht="13">
      <c r="B482" s="26"/>
      <c r="D482" s="26"/>
      <c r="G482" s="7" t="s">
        <v>3844</v>
      </c>
      <c r="H482" s="7" t="s">
        <v>3432</v>
      </c>
      <c r="J482" t="e">
        <f t="array" ref="J482">INDEX('TJ List'!E:E,MATCH(I482,'TJ List'!Q:Q,0),0)</f>
        <v>#N/A</v>
      </c>
      <c r="K482" s="1"/>
      <c r="L482" s="7"/>
      <c r="M482" s="7"/>
      <c r="N482" s="77"/>
      <c r="O482" s="77"/>
      <c r="P482" s="78"/>
      <c r="Z482" s="80"/>
    </row>
    <row r="483" spans="2:26" ht="13">
      <c r="B483" s="26"/>
      <c r="D483" s="26"/>
      <c r="G483" s="7" t="s">
        <v>3446</v>
      </c>
      <c r="H483" s="7" t="s">
        <v>3432</v>
      </c>
      <c r="J483" t="e">
        <f t="array" ref="J483">INDEX('TJ List'!E:E,MATCH(I483,'TJ List'!Q:Q,0),0)</f>
        <v>#N/A</v>
      </c>
      <c r="K483" s="1"/>
      <c r="L483" s="7"/>
      <c r="M483" s="7"/>
      <c r="N483" s="77"/>
      <c r="O483" s="77"/>
      <c r="P483" s="78"/>
      <c r="Z483" s="80"/>
    </row>
    <row r="484" spans="2:26" ht="13">
      <c r="B484" s="26"/>
      <c r="D484" s="26"/>
      <c r="G484" s="7" t="s">
        <v>3845</v>
      </c>
      <c r="H484" s="7" t="s">
        <v>3432</v>
      </c>
      <c r="J484" t="e">
        <f t="array" ref="J484">INDEX('TJ List'!E:E,MATCH(I484,'TJ List'!Q:Q,0),0)</f>
        <v>#N/A</v>
      </c>
      <c r="K484" s="1"/>
      <c r="L484" s="7"/>
      <c r="M484" s="7"/>
      <c r="N484" s="77"/>
      <c r="O484" s="77"/>
      <c r="P484" s="78"/>
      <c r="Z484" s="80"/>
    </row>
    <row r="485" spans="2:26" ht="13">
      <c r="B485" s="26"/>
      <c r="D485" s="26"/>
      <c r="G485" s="7" t="s">
        <v>3846</v>
      </c>
      <c r="H485" s="7" t="s">
        <v>3432</v>
      </c>
      <c r="J485" t="e">
        <f t="array" ref="J485">INDEX('TJ List'!E:E,MATCH(I485,'TJ List'!Q:Q,0),0)</f>
        <v>#N/A</v>
      </c>
      <c r="K485" s="1"/>
      <c r="L485" s="7"/>
      <c r="M485" s="7"/>
      <c r="N485" s="77"/>
      <c r="O485" s="77"/>
      <c r="P485" s="78"/>
      <c r="Z485" s="80"/>
    </row>
    <row r="486" spans="2:26" ht="13">
      <c r="B486" s="26"/>
      <c r="D486" s="26"/>
      <c r="G486" s="7" t="s">
        <v>3847</v>
      </c>
      <c r="H486" s="7" t="s">
        <v>3432</v>
      </c>
      <c r="J486" t="e">
        <f t="array" ref="J486">INDEX('TJ List'!E:E,MATCH(I486,'TJ List'!Q:Q,0),0)</f>
        <v>#N/A</v>
      </c>
      <c r="K486" s="1"/>
      <c r="L486" s="7"/>
      <c r="M486" s="7"/>
      <c r="N486" s="77"/>
      <c r="O486" s="77"/>
      <c r="P486" s="78"/>
      <c r="Z486" s="80"/>
    </row>
    <row r="487" spans="2:26" ht="13">
      <c r="B487" s="26"/>
      <c r="D487" s="26"/>
      <c r="G487" s="7" t="s">
        <v>3431</v>
      </c>
      <c r="H487" s="7" t="s">
        <v>3432</v>
      </c>
      <c r="J487" t="e">
        <f t="array" ref="J487">INDEX('TJ List'!E:E,MATCH(I487,'TJ List'!Q:Q,0),0)</f>
        <v>#N/A</v>
      </c>
      <c r="K487" s="1"/>
      <c r="L487" s="7"/>
      <c r="M487" s="7"/>
      <c r="N487" s="77"/>
      <c r="O487" s="77"/>
      <c r="P487" s="78"/>
      <c r="Z487" s="80"/>
    </row>
    <row r="488" spans="2:26" ht="13">
      <c r="B488" s="26"/>
      <c r="D488" s="26"/>
      <c r="G488" s="7" t="s">
        <v>3848</v>
      </c>
      <c r="H488" s="7" t="s">
        <v>3432</v>
      </c>
      <c r="J488" t="e">
        <f t="array" ref="J488">INDEX('TJ List'!E:E,MATCH(I488,'TJ List'!Q:Q,0),0)</f>
        <v>#N/A</v>
      </c>
      <c r="K488" s="1"/>
      <c r="L488" s="7"/>
      <c r="M488" s="7"/>
      <c r="N488" s="77"/>
      <c r="O488" s="77"/>
      <c r="P488" s="78"/>
      <c r="Z488" s="80"/>
    </row>
    <row r="489" spans="2:26" ht="13">
      <c r="B489" s="26"/>
      <c r="D489" s="26"/>
      <c r="G489" s="7" t="s">
        <v>3849</v>
      </c>
      <c r="H489" s="7" t="s">
        <v>3432</v>
      </c>
      <c r="J489" t="e">
        <f t="array" ref="J489">INDEX('TJ List'!E:E,MATCH(I489,'TJ List'!Q:Q,0),0)</f>
        <v>#N/A</v>
      </c>
      <c r="K489" s="1"/>
      <c r="L489" s="7"/>
      <c r="M489" s="7"/>
      <c r="N489" s="77"/>
      <c r="O489" s="77"/>
      <c r="P489" s="78"/>
      <c r="Z489" s="80"/>
    </row>
    <row r="490" spans="2:26" ht="13">
      <c r="B490" s="26"/>
      <c r="D490" s="26"/>
      <c r="G490" s="7" t="s">
        <v>3850</v>
      </c>
      <c r="H490" s="7" t="s">
        <v>3432</v>
      </c>
      <c r="J490" t="e">
        <f t="array" ref="J490">INDEX('TJ List'!E:E,MATCH(I490,'TJ List'!Q:Q,0),0)</f>
        <v>#N/A</v>
      </c>
      <c r="K490" s="1"/>
      <c r="L490" s="7"/>
      <c r="M490" s="7"/>
      <c r="N490" s="77"/>
      <c r="O490" s="77"/>
      <c r="P490" s="78"/>
      <c r="Z490" s="80"/>
    </row>
    <row r="491" spans="2:26" ht="13">
      <c r="B491" s="26"/>
      <c r="D491" s="26"/>
      <c r="G491" s="7" t="s">
        <v>3851</v>
      </c>
      <c r="H491" s="7" t="s">
        <v>3432</v>
      </c>
      <c r="J491" t="e">
        <f t="array" ref="J491">INDEX('TJ List'!E:E,MATCH(I491,'TJ List'!Q:Q,0),0)</f>
        <v>#N/A</v>
      </c>
      <c r="K491" s="1"/>
      <c r="L491" s="7"/>
      <c r="M491" s="7"/>
      <c r="N491" s="77"/>
      <c r="O491" s="77"/>
      <c r="P491" s="78"/>
      <c r="Z491" s="80"/>
    </row>
    <row r="492" spans="2:26" ht="13">
      <c r="B492" s="26"/>
      <c r="D492" s="26"/>
      <c r="G492" s="7" t="s">
        <v>3852</v>
      </c>
      <c r="H492" s="7" t="s">
        <v>3432</v>
      </c>
      <c r="J492" t="e">
        <f t="array" ref="J492">INDEX('TJ List'!E:E,MATCH(I492,'TJ List'!Q:Q,0),0)</f>
        <v>#N/A</v>
      </c>
      <c r="K492" s="1"/>
      <c r="L492" s="7"/>
      <c r="M492" s="7"/>
      <c r="N492" s="77"/>
      <c r="O492" s="77"/>
      <c r="P492" s="78"/>
      <c r="Z492" s="80"/>
    </row>
    <row r="493" spans="2:26" ht="13">
      <c r="B493" s="26"/>
      <c r="D493" s="26"/>
      <c r="G493" s="7" t="s">
        <v>3853</v>
      </c>
      <c r="H493" s="7" t="s">
        <v>3432</v>
      </c>
      <c r="J493" t="e">
        <f t="array" ref="J493">INDEX('TJ List'!E:E,MATCH(I493,'TJ List'!Q:Q,0),0)</f>
        <v>#N/A</v>
      </c>
      <c r="K493" s="1"/>
      <c r="L493" s="7"/>
      <c r="M493" s="7"/>
      <c r="N493" s="77"/>
      <c r="O493" s="77"/>
      <c r="P493" s="78"/>
      <c r="Z493" s="80"/>
    </row>
    <row r="494" spans="2:26" ht="13">
      <c r="B494" s="26"/>
      <c r="D494" s="26"/>
      <c r="G494" s="7" t="s">
        <v>3546</v>
      </c>
      <c r="H494" s="7" t="s">
        <v>3432</v>
      </c>
      <c r="J494" t="e">
        <f t="array" ref="J494">INDEX('TJ List'!E:E,MATCH(I494,'TJ List'!Q:Q,0),0)</f>
        <v>#N/A</v>
      </c>
      <c r="K494" s="1"/>
      <c r="L494" s="7"/>
      <c r="M494" s="7"/>
      <c r="N494" s="77"/>
      <c r="O494" s="77"/>
      <c r="P494" s="78"/>
      <c r="Z494" s="80"/>
    </row>
    <row r="495" spans="2:26" ht="13">
      <c r="B495" s="26"/>
      <c r="D495" s="26"/>
      <c r="G495" s="7" t="s">
        <v>3854</v>
      </c>
      <c r="H495" s="7" t="s">
        <v>3432</v>
      </c>
      <c r="J495" t="e">
        <f t="array" ref="J495">INDEX('TJ List'!E:E,MATCH(I495,'TJ List'!Q:Q,0),0)</f>
        <v>#N/A</v>
      </c>
      <c r="K495" s="1"/>
      <c r="L495" s="7"/>
      <c r="M495" s="7"/>
      <c r="N495" s="77"/>
      <c r="O495" s="77"/>
      <c r="P495" s="78"/>
      <c r="Z495" s="80"/>
    </row>
    <row r="496" spans="2:26" ht="13">
      <c r="B496" s="26"/>
      <c r="D496" s="26"/>
      <c r="G496" s="7" t="s">
        <v>3855</v>
      </c>
      <c r="H496" s="7" t="s">
        <v>3432</v>
      </c>
      <c r="J496" t="e">
        <f t="array" ref="J496">INDEX('TJ List'!E:E,MATCH(I496,'TJ List'!Q:Q,0),0)</f>
        <v>#N/A</v>
      </c>
      <c r="K496" s="1"/>
      <c r="L496" s="7"/>
      <c r="M496" s="7"/>
      <c r="N496" s="77"/>
      <c r="O496" s="77"/>
      <c r="P496" s="78"/>
      <c r="Z496" s="80"/>
    </row>
    <row r="497" spans="2:26" ht="13">
      <c r="B497" s="26"/>
      <c r="D497" s="26"/>
      <c r="G497" s="7" t="s">
        <v>3856</v>
      </c>
      <c r="H497" s="7" t="s">
        <v>3432</v>
      </c>
      <c r="J497" t="e">
        <f t="array" ref="J497">INDEX('TJ List'!E:E,MATCH(I497,'TJ List'!Q:Q,0),0)</f>
        <v>#N/A</v>
      </c>
      <c r="K497" s="1"/>
      <c r="L497" s="7"/>
      <c r="M497" s="7"/>
      <c r="N497" s="77"/>
      <c r="O497" s="77"/>
      <c r="P497" s="78"/>
      <c r="Z497" s="80"/>
    </row>
    <row r="498" spans="2:26" ht="13">
      <c r="B498" s="26"/>
      <c r="D498" s="26"/>
      <c r="G498" s="7" t="s">
        <v>3857</v>
      </c>
      <c r="H498" s="7" t="s">
        <v>3432</v>
      </c>
      <c r="J498" t="e">
        <f t="array" ref="J498">INDEX('TJ List'!E:E,MATCH(I498,'TJ List'!Q:Q,0),0)</f>
        <v>#N/A</v>
      </c>
      <c r="K498" s="1"/>
      <c r="L498" s="7"/>
      <c r="M498" s="7"/>
      <c r="N498" s="77"/>
      <c r="O498" s="77"/>
      <c r="P498" s="78"/>
      <c r="Z498" s="80"/>
    </row>
    <row r="499" spans="2:26" ht="13">
      <c r="B499" s="26"/>
      <c r="D499" s="26"/>
      <c r="G499" s="7" t="s">
        <v>3858</v>
      </c>
      <c r="H499" s="7" t="s">
        <v>3432</v>
      </c>
      <c r="J499" t="e">
        <f t="array" ref="J499">INDEX('TJ List'!E:E,MATCH(I499,'TJ List'!Q:Q,0),0)</f>
        <v>#N/A</v>
      </c>
      <c r="K499" s="1"/>
      <c r="L499" s="7"/>
      <c r="M499" s="7"/>
      <c r="N499" s="77"/>
      <c r="O499" s="77"/>
      <c r="P499" s="78"/>
      <c r="Z499" s="80"/>
    </row>
    <row r="500" spans="2:26" ht="13">
      <c r="B500" s="26"/>
      <c r="D500" s="26"/>
      <c r="G500" s="7" t="s">
        <v>3859</v>
      </c>
      <c r="H500" s="7" t="s">
        <v>3432</v>
      </c>
      <c r="J500" t="e">
        <f t="array" ref="J500">INDEX('TJ List'!E:E,MATCH(I500,'TJ List'!Q:Q,0),0)</f>
        <v>#N/A</v>
      </c>
      <c r="K500" s="1"/>
      <c r="L500" s="7"/>
      <c r="M500" s="7"/>
      <c r="N500" s="77"/>
      <c r="O500" s="77"/>
      <c r="Z500" s="80"/>
    </row>
    <row r="501" spans="2:26" ht="13">
      <c r="B501" s="26"/>
      <c r="D501" s="26"/>
      <c r="G501" s="7" t="s">
        <v>3860</v>
      </c>
      <c r="H501" s="7" t="s">
        <v>3432</v>
      </c>
      <c r="J501" t="e">
        <f t="array" ref="J501">INDEX('TJ List'!E:E,MATCH(I501,'TJ List'!Q:Q,0),0)</f>
        <v>#N/A</v>
      </c>
      <c r="K501" s="1"/>
      <c r="L501" s="7"/>
      <c r="M501" s="7"/>
      <c r="N501" s="77"/>
      <c r="O501" s="77"/>
      <c r="Z501" s="80"/>
    </row>
    <row r="502" spans="2:26" ht="13">
      <c r="B502" s="26"/>
      <c r="D502" s="26"/>
      <c r="G502" s="7" t="s">
        <v>3861</v>
      </c>
      <c r="H502" s="7" t="s">
        <v>3432</v>
      </c>
      <c r="J502" t="e">
        <f t="array" ref="J502">INDEX('TJ List'!E:E,MATCH(I502,'TJ List'!Q:Q,0),0)</f>
        <v>#N/A</v>
      </c>
      <c r="K502" s="1"/>
      <c r="L502" s="7"/>
      <c r="M502" s="7"/>
      <c r="N502" s="77"/>
      <c r="O502" s="77"/>
      <c r="Z502" s="80"/>
    </row>
    <row r="503" spans="2:26" ht="13">
      <c r="B503" s="26"/>
      <c r="D503" s="26"/>
      <c r="G503" s="7" t="s">
        <v>3862</v>
      </c>
      <c r="H503" s="7" t="s">
        <v>3432</v>
      </c>
      <c r="J503" t="e">
        <f t="array" ref="J503">INDEX('TJ List'!E:E,MATCH(I503,'TJ List'!Q:Q,0),0)</f>
        <v>#N/A</v>
      </c>
      <c r="K503" s="1"/>
      <c r="L503" s="7"/>
      <c r="M503" s="7"/>
      <c r="N503" s="77"/>
      <c r="O503" s="77"/>
      <c r="Z503" s="80"/>
    </row>
    <row r="504" spans="2:26" ht="13">
      <c r="B504" s="26"/>
      <c r="D504" s="26"/>
      <c r="G504" s="7" t="s">
        <v>2831</v>
      </c>
      <c r="H504" s="7" t="s">
        <v>3459</v>
      </c>
      <c r="J504" t="e">
        <f t="array" ref="J504">INDEX('TJ List'!E:E,MATCH(I504,'TJ List'!Q:Q,0),0)</f>
        <v>#N/A</v>
      </c>
      <c r="K504" s="1"/>
      <c r="L504" s="7"/>
      <c r="M504" s="7"/>
      <c r="N504" s="77"/>
      <c r="O504" s="77"/>
      <c r="Z504" s="80"/>
    </row>
    <row r="505" spans="2:26" ht="13">
      <c r="B505" s="26"/>
      <c r="D505" s="26"/>
      <c r="G505" s="7" t="s">
        <v>2317</v>
      </c>
      <c r="H505" s="7" t="s">
        <v>3459</v>
      </c>
      <c r="J505" t="e">
        <f t="array" ref="J505">INDEX('TJ List'!E:E,MATCH(I505,'TJ List'!Q:Q,0),0)</f>
        <v>#N/A</v>
      </c>
      <c r="K505" s="1"/>
      <c r="L505" s="7"/>
      <c r="M505" s="7"/>
      <c r="N505" s="77"/>
      <c r="O505" s="77"/>
      <c r="Z505" s="80"/>
    </row>
    <row r="506" spans="2:26" ht="13">
      <c r="B506" s="26"/>
      <c r="D506" s="26"/>
      <c r="G506" s="7" t="s">
        <v>1932</v>
      </c>
      <c r="H506" s="7" t="s">
        <v>3459</v>
      </c>
      <c r="J506" t="e">
        <f t="array" ref="J506">INDEX('TJ List'!E:E,MATCH(I506,'TJ List'!Q:Q,0),0)</f>
        <v>#N/A</v>
      </c>
      <c r="K506" s="1"/>
      <c r="L506" s="7"/>
      <c r="M506" s="7"/>
      <c r="N506" s="77"/>
      <c r="O506" s="77"/>
      <c r="Z506" s="80"/>
    </row>
    <row r="507" spans="2:26" ht="13">
      <c r="B507" s="26"/>
      <c r="D507" s="26"/>
      <c r="G507" s="7" t="s">
        <v>1521</v>
      </c>
      <c r="H507" s="7" t="s">
        <v>3459</v>
      </c>
      <c r="J507" t="e">
        <f t="array" ref="J507">INDEX('TJ List'!E:E,MATCH(I507,'TJ List'!Q:Q,0),0)</f>
        <v>#N/A</v>
      </c>
      <c r="K507" s="1"/>
      <c r="L507" s="7"/>
      <c r="M507" s="7"/>
      <c r="N507" s="77"/>
      <c r="O507" s="77"/>
      <c r="Z507" s="80"/>
    </row>
    <row r="508" spans="2:26" ht="13">
      <c r="B508" s="26"/>
      <c r="D508" s="26"/>
      <c r="G508" s="7" t="s">
        <v>1103</v>
      </c>
      <c r="H508" s="7" t="s">
        <v>3459</v>
      </c>
      <c r="J508" t="e">
        <f t="array" ref="J508">INDEX('TJ List'!E:E,MATCH(I508,'TJ List'!Q:Q,0),0)</f>
        <v>#N/A</v>
      </c>
      <c r="K508" s="1"/>
      <c r="L508" s="7"/>
      <c r="M508" s="7"/>
      <c r="N508" s="77"/>
      <c r="O508" s="77"/>
      <c r="Z508" s="80"/>
    </row>
    <row r="509" spans="2:26" ht="13">
      <c r="B509" s="26"/>
      <c r="D509" s="26"/>
      <c r="G509" s="7" t="s">
        <v>1018</v>
      </c>
      <c r="H509" s="7" t="s">
        <v>3459</v>
      </c>
      <c r="J509" t="e">
        <f t="array" ref="J509">INDEX('TJ List'!E:E,MATCH(I509,'TJ List'!Q:Q,0),0)</f>
        <v>#N/A</v>
      </c>
      <c r="K509" s="1"/>
      <c r="L509" s="7"/>
      <c r="M509" s="7"/>
      <c r="N509" s="77"/>
      <c r="O509" s="77"/>
      <c r="Z509" s="80"/>
    </row>
    <row r="510" spans="2:26" ht="13">
      <c r="B510" s="26"/>
      <c r="D510" s="26"/>
      <c r="G510" s="7" t="s">
        <v>513</v>
      </c>
      <c r="H510" s="7" t="s">
        <v>3459</v>
      </c>
      <c r="J510" t="e">
        <f t="array" ref="J510">INDEX('TJ List'!E:E,MATCH(I510,'TJ List'!Q:Q,0),0)</f>
        <v>#N/A</v>
      </c>
      <c r="K510" s="1"/>
      <c r="L510" s="7"/>
      <c r="M510" s="7"/>
      <c r="N510" s="77"/>
      <c r="O510" s="77"/>
      <c r="Z510" s="80"/>
    </row>
    <row r="511" spans="2:26" ht="13">
      <c r="B511" s="26"/>
      <c r="D511" s="26"/>
      <c r="G511" s="7" t="s">
        <v>421</v>
      </c>
      <c r="H511" s="7" t="s">
        <v>3459</v>
      </c>
      <c r="J511" t="e">
        <f t="array" ref="J511">INDEX('TJ List'!E:E,MATCH(I511,'TJ List'!Q:Q,0),0)</f>
        <v>#N/A</v>
      </c>
      <c r="K511" s="1"/>
      <c r="L511" s="7"/>
      <c r="M511" s="7"/>
      <c r="N511" s="77"/>
      <c r="O511" s="77"/>
      <c r="Z511" s="80"/>
    </row>
    <row r="512" spans="2:26" ht="13">
      <c r="B512" s="26"/>
      <c r="D512" s="26"/>
      <c r="G512" s="7" t="s">
        <v>162</v>
      </c>
      <c r="H512" s="7" t="s">
        <v>3459</v>
      </c>
      <c r="J512" t="e">
        <f t="array" ref="J512">INDEX('TJ List'!E:E,MATCH(I512,'TJ List'!Q:Q,0),0)</f>
        <v>#N/A</v>
      </c>
      <c r="K512" s="1"/>
      <c r="L512" s="7"/>
      <c r="M512" s="7"/>
      <c r="N512" s="77"/>
      <c r="O512" s="77"/>
      <c r="Z512" s="80"/>
    </row>
    <row r="513" spans="2:26" ht="13">
      <c r="B513" s="26"/>
      <c r="D513" s="26"/>
      <c r="G513" s="7" t="s">
        <v>151</v>
      </c>
      <c r="H513" s="7" t="s">
        <v>3459</v>
      </c>
      <c r="J513" t="e">
        <f t="array" ref="J513">INDEX('TJ List'!E:E,MATCH(I513,'TJ List'!Q:Q,0),0)</f>
        <v>#N/A</v>
      </c>
      <c r="K513" s="1"/>
      <c r="L513" s="7"/>
      <c r="M513" s="7"/>
      <c r="N513" s="77"/>
      <c r="O513" s="77"/>
      <c r="Z513" s="80"/>
    </row>
    <row r="514" spans="2:26" ht="13">
      <c r="B514" s="26"/>
      <c r="D514" s="26"/>
      <c r="G514" s="7" t="s">
        <v>3575</v>
      </c>
      <c r="H514" s="7" t="s">
        <v>3459</v>
      </c>
      <c r="J514" t="e">
        <f t="array" ref="J514">INDEX('TJ List'!E:E,MATCH(I514,'TJ List'!Q:Q,0),0)</f>
        <v>#N/A</v>
      </c>
      <c r="K514" s="1"/>
      <c r="L514" s="7"/>
      <c r="M514" s="7"/>
      <c r="N514" s="77"/>
      <c r="O514" s="77"/>
      <c r="Z514" s="80"/>
    </row>
    <row r="515" spans="2:26" ht="13">
      <c r="B515" s="26"/>
      <c r="D515" s="26"/>
      <c r="G515" s="7" t="s">
        <v>3572</v>
      </c>
      <c r="H515" s="7" t="s">
        <v>3459</v>
      </c>
      <c r="J515" t="e">
        <f t="array" ref="J515">INDEX('TJ List'!E:E,MATCH(I515,'TJ List'!Q:Q,0),0)</f>
        <v>#N/A</v>
      </c>
      <c r="K515" s="1"/>
      <c r="L515" s="7"/>
      <c r="M515" s="7"/>
      <c r="N515" s="77"/>
      <c r="O515" s="77"/>
      <c r="Z515" s="80"/>
    </row>
    <row r="516" spans="2:26" ht="13">
      <c r="B516" s="26"/>
      <c r="D516" s="26"/>
      <c r="G516" s="7" t="s">
        <v>3863</v>
      </c>
      <c r="H516" s="7" t="s">
        <v>3459</v>
      </c>
      <c r="J516" t="e">
        <f t="array" ref="J516">INDEX('TJ List'!E:E,MATCH(I516,'TJ List'!Q:Q,0),0)</f>
        <v>#N/A</v>
      </c>
      <c r="K516" s="1"/>
      <c r="L516" s="7"/>
      <c r="M516" s="7"/>
      <c r="N516" s="77"/>
      <c r="O516" s="77"/>
      <c r="Z516" s="80"/>
    </row>
    <row r="517" spans="2:26" ht="13">
      <c r="B517" s="26"/>
      <c r="D517" s="26"/>
      <c r="G517" s="7" t="s">
        <v>3577</v>
      </c>
      <c r="H517" s="7" t="s">
        <v>3459</v>
      </c>
      <c r="J517" t="e">
        <f t="array" ref="J517">INDEX('TJ List'!E:E,MATCH(I517,'TJ List'!Q:Q,0),0)</f>
        <v>#N/A</v>
      </c>
      <c r="K517" s="1"/>
      <c r="L517" s="7"/>
      <c r="M517" s="7"/>
      <c r="N517" s="77"/>
      <c r="O517" s="77"/>
      <c r="Z517" s="80"/>
    </row>
    <row r="518" spans="2:26" ht="13">
      <c r="B518" s="26"/>
      <c r="D518" s="26"/>
      <c r="G518" s="7" t="s">
        <v>3864</v>
      </c>
      <c r="H518" s="7" t="s">
        <v>3459</v>
      </c>
      <c r="J518" t="e">
        <f t="array" ref="J518">INDEX('TJ List'!E:E,MATCH(I518,'TJ List'!Q:Q,0),0)</f>
        <v>#N/A</v>
      </c>
      <c r="K518" s="1"/>
      <c r="L518" s="7"/>
      <c r="M518" s="7"/>
      <c r="N518" s="77"/>
      <c r="O518" s="77"/>
      <c r="Z518" s="80"/>
    </row>
    <row r="519" spans="2:26" ht="13">
      <c r="B519" s="26"/>
      <c r="D519" s="26"/>
      <c r="G519" s="7" t="s">
        <v>3865</v>
      </c>
      <c r="H519" s="7" t="s">
        <v>3459</v>
      </c>
      <c r="J519" t="e">
        <f t="array" ref="J519">INDEX('TJ List'!E:E,MATCH(I519,'TJ List'!Q:Q,0),0)</f>
        <v>#N/A</v>
      </c>
      <c r="K519" s="1"/>
      <c r="L519" s="7"/>
      <c r="M519" s="7"/>
      <c r="N519" s="77"/>
      <c r="O519" s="77"/>
      <c r="Z519" s="80"/>
    </row>
    <row r="520" spans="2:26" ht="13">
      <c r="B520" s="26"/>
      <c r="D520" s="26"/>
      <c r="G520" s="7" t="s">
        <v>3866</v>
      </c>
      <c r="H520" s="7" t="s">
        <v>3459</v>
      </c>
      <c r="J520" t="e">
        <f t="array" ref="J520">INDEX('TJ List'!E:E,MATCH(I520,'TJ List'!Q:Q,0),0)</f>
        <v>#N/A</v>
      </c>
      <c r="K520" s="1"/>
      <c r="L520" s="7"/>
      <c r="M520" s="7"/>
      <c r="N520" s="77"/>
      <c r="O520" s="77"/>
      <c r="Z520" s="80"/>
    </row>
    <row r="521" spans="2:26" ht="13">
      <c r="B521" s="26"/>
      <c r="D521" s="26"/>
      <c r="G521" s="7" t="s">
        <v>3582</v>
      </c>
      <c r="H521" s="7" t="s">
        <v>3459</v>
      </c>
      <c r="J521" t="e">
        <f t="array" ref="J521">INDEX('TJ List'!E:E,MATCH(I521,'TJ List'!Q:Q,0),0)</f>
        <v>#N/A</v>
      </c>
      <c r="K521" s="1"/>
      <c r="L521" s="7"/>
      <c r="M521" s="7"/>
      <c r="N521" s="77"/>
      <c r="O521" s="77"/>
      <c r="Z521" s="80"/>
    </row>
    <row r="522" spans="2:26" ht="13">
      <c r="B522" s="26"/>
      <c r="D522" s="26"/>
      <c r="G522" s="7" t="s">
        <v>47</v>
      </c>
      <c r="H522" s="7" t="s">
        <v>3459</v>
      </c>
      <c r="J522" t="e">
        <f t="array" ref="J522">INDEX('TJ List'!E:E,MATCH(I522,'TJ List'!Q:Q,0),0)</f>
        <v>#N/A</v>
      </c>
      <c r="K522" s="1"/>
      <c r="L522" s="7"/>
      <c r="M522" s="7"/>
      <c r="N522" s="77"/>
      <c r="O522" s="77"/>
      <c r="Z522" s="80"/>
    </row>
    <row r="523" spans="2:26" ht="13">
      <c r="B523" s="26"/>
      <c r="D523" s="26"/>
      <c r="G523" s="7" t="s">
        <v>3509</v>
      </c>
      <c r="H523" s="7" t="s">
        <v>3459</v>
      </c>
      <c r="J523" t="e">
        <f t="array" ref="J523">INDEX('TJ List'!E:E,MATCH(I523,'TJ List'!Q:Q,0),0)</f>
        <v>#N/A</v>
      </c>
      <c r="K523" s="1"/>
      <c r="L523" s="7"/>
      <c r="M523" s="7"/>
      <c r="N523" s="77"/>
      <c r="O523" s="77"/>
      <c r="Z523" s="80"/>
    </row>
    <row r="524" spans="2:26" ht="13">
      <c r="B524" s="26"/>
      <c r="D524" s="26"/>
      <c r="G524" s="7" t="s">
        <v>3585</v>
      </c>
      <c r="H524" s="7" t="s">
        <v>3459</v>
      </c>
      <c r="J524" t="e">
        <f t="array" ref="J524">INDEX('TJ List'!E:E,MATCH(I524,'TJ List'!Q:Q,0),0)</f>
        <v>#N/A</v>
      </c>
      <c r="K524" s="1"/>
      <c r="L524" s="7"/>
      <c r="M524" s="7"/>
      <c r="N524" s="77"/>
      <c r="O524" s="77"/>
      <c r="Z524" s="80"/>
    </row>
    <row r="525" spans="2:26" ht="13">
      <c r="B525" s="26"/>
      <c r="D525" s="26"/>
      <c r="G525" s="7" t="s">
        <v>3867</v>
      </c>
      <c r="H525" s="7" t="s">
        <v>3459</v>
      </c>
      <c r="J525" t="e">
        <f t="array" ref="J525">INDEX('TJ List'!E:E,MATCH(I525,'TJ List'!Q:Q,0),0)</f>
        <v>#N/A</v>
      </c>
      <c r="K525" s="1"/>
      <c r="L525" s="7"/>
      <c r="M525" s="7"/>
      <c r="N525" s="77"/>
      <c r="O525" s="77"/>
      <c r="Z525" s="80"/>
    </row>
    <row r="526" spans="2:26" ht="13">
      <c r="B526" s="26"/>
      <c r="D526" s="26"/>
      <c r="G526" s="7" t="s">
        <v>3868</v>
      </c>
      <c r="H526" s="7" t="s">
        <v>3459</v>
      </c>
      <c r="J526" t="e">
        <f t="array" ref="J526">INDEX('TJ List'!E:E,MATCH(I526,'TJ List'!Q:Q,0),0)</f>
        <v>#N/A</v>
      </c>
      <c r="K526" s="1"/>
      <c r="L526" s="7"/>
      <c r="M526" s="7"/>
      <c r="N526" s="77"/>
      <c r="O526" s="77"/>
      <c r="Z526" s="80"/>
    </row>
    <row r="527" spans="2:26" ht="13">
      <c r="B527" s="26"/>
      <c r="D527" s="26"/>
      <c r="G527" s="7" t="s">
        <v>3588</v>
      </c>
      <c r="H527" s="7" t="s">
        <v>3459</v>
      </c>
      <c r="J527" t="e">
        <f t="array" ref="J527">INDEX('TJ List'!E:E,MATCH(I527,'TJ List'!Q:Q,0),0)</f>
        <v>#N/A</v>
      </c>
      <c r="K527" s="1"/>
      <c r="L527" s="7"/>
      <c r="M527" s="7"/>
      <c r="N527" s="77"/>
      <c r="O527" s="77"/>
      <c r="Z527" s="80"/>
    </row>
    <row r="528" spans="2:26" ht="13">
      <c r="B528" s="26"/>
      <c r="D528" s="26"/>
      <c r="G528" s="7" t="s">
        <v>3869</v>
      </c>
      <c r="H528" s="7" t="s">
        <v>3459</v>
      </c>
      <c r="J528" t="e">
        <f t="array" ref="J528">INDEX('TJ List'!E:E,MATCH(I528,'TJ List'!Q:Q,0),0)</f>
        <v>#N/A</v>
      </c>
      <c r="K528" s="1"/>
      <c r="L528" s="7"/>
      <c r="M528" s="7"/>
      <c r="N528" s="77"/>
      <c r="O528" s="77"/>
      <c r="Z528" s="80"/>
    </row>
    <row r="529" spans="2:26" ht="13">
      <c r="B529" s="26"/>
      <c r="D529" s="26"/>
      <c r="G529" s="7" t="s">
        <v>81</v>
      </c>
      <c r="H529" s="7" t="s">
        <v>3459</v>
      </c>
      <c r="J529" t="e">
        <f t="array" ref="J529">INDEX('TJ List'!E:E,MATCH(I529,'TJ List'!Q:Q,0),0)</f>
        <v>#N/A</v>
      </c>
      <c r="K529" s="1"/>
      <c r="L529" s="7"/>
      <c r="M529" s="7"/>
      <c r="N529" s="77"/>
      <c r="O529" s="77"/>
      <c r="Z529" s="80"/>
    </row>
    <row r="530" spans="2:26" ht="13">
      <c r="B530" s="26"/>
      <c r="D530" s="26"/>
      <c r="G530" s="7" t="s">
        <v>3870</v>
      </c>
      <c r="H530" s="7" t="s">
        <v>3459</v>
      </c>
      <c r="J530" t="e">
        <f t="array" ref="J530">INDEX('TJ List'!E:E,MATCH(I530,'TJ List'!Q:Q,0),0)</f>
        <v>#N/A</v>
      </c>
      <c r="K530" s="1"/>
      <c r="L530" s="7"/>
      <c r="M530" s="7"/>
      <c r="N530" s="77"/>
      <c r="O530" s="77"/>
      <c r="Z530" s="80"/>
    </row>
    <row r="531" spans="2:26" ht="13">
      <c r="B531" s="26"/>
      <c r="D531" s="26"/>
      <c r="G531" s="7" t="s">
        <v>3871</v>
      </c>
      <c r="H531" s="7" t="s">
        <v>3459</v>
      </c>
      <c r="J531" t="e">
        <f t="array" ref="J531">INDEX('TJ List'!E:E,MATCH(I531,'TJ List'!Q:Q,0),0)</f>
        <v>#N/A</v>
      </c>
      <c r="K531" s="1"/>
      <c r="L531" s="7"/>
      <c r="M531" s="7"/>
      <c r="N531" s="77"/>
      <c r="O531" s="77"/>
      <c r="Z531" s="80"/>
    </row>
    <row r="532" spans="2:26" ht="13">
      <c r="B532" s="26"/>
      <c r="D532" s="26"/>
      <c r="G532" s="7" t="s">
        <v>3872</v>
      </c>
      <c r="H532" s="7" t="s">
        <v>3459</v>
      </c>
      <c r="J532" t="e">
        <f t="array" ref="J532">INDEX('TJ List'!E:E,MATCH(I532,'TJ List'!Q:Q,0),0)</f>
        <v>#N/A</v>
      </c>
      <c r="K532" s="1"/>
      <c r="L532" s="7"/>
      <c r="M532" s="7"/>
      <c r="N532" s="77"/>
      <c r="O532" s="77"/>
      <c r="Z532" s="80"/>
    </row>
    <row r="533" spans="2:26" ht="13">
      <c r="B533" s="26"/>
      <c r="D533" s="26"/>
      <c r="G533" s="7" t="s">
        <v>3873</v>
      </c>
      <c r="H533" s="7" t="s">
        <v>3459</v>
      </c>
      <c r="J533" t="e">
        <f t="array" ref="J533">INDEX('TJ List'!E:E,MATCH(I533,'TJ List'!Q:Q,0),0)</f>
        <v>#N/A</v>
      </c>
      <c r="K533" s="1"/>
      <c r="L533" s="7"/>
      <c r="M533" s="7"/>
      <c r="N533" s="77"/>
      <c r="O533" s="77"/>
      <c r="Z533" s="80"/>
    </row>
    <row r="534" spans="2:26" ht="13">
      <c r="B534" s="26"/>
      <c r="D534" s="26"/>
      <c r="G534" s="7" t="s">
        <v>2604</v>
      </c>
      <c r="H534" s="7" t="s">
        <v>3437</v>
      </c>
      <c r="J534" t="e">
        <f t="array" ref="J534">INDEX('TJ List'!E:E,MATCH(I534,'TJ List'!Q:Q,0),0)</f>
        <v>#N/A</v>
      </c>
      <c r="K534" s="1"/>
      <c r="L534" s="7"/>
      <c r="M534" s="7"/>
      <c r="N534" s="77"/>
      <c r="O534" s="77"/>
      <c r="Z534" s="80"/>
    </row>
    <row r="535" spans="2:26" ht="13">
      <c r="B535" s="26"/>
      <c r="D535" s="26"/>
      <c r="G535" s="7" t="s">
        <v>3874</v>
      </c>
      <c r="H535" s="7" t="s">
        <v>3437</v>
      </c>
      <c r="J535" t="e">
        <f t="array" ref="J535">INDEX('TJ List'!E:E,MATCH(I535,'TJ List'!Q:Q,0),0)</f>
        <v>#N/A</v>
      </c>
      <c r="K535" s="1"/>
      <c r="L535" s="7"/>
      <c r="M535" s="7"/>
      <c r="N535" s="77"/>
      <c r="O535" s="77"/>
      <c r="Z535" s="80"/>
    </row>
    <row r="536" spans="2:26" ht="13">
      <c r="B536" s="26"/>
      <c r="D536" s="26"/>
      <c r="G536" s="7" t="s">
        <v>1822</v>
      </c>
      <c r="H536" s="7" t="s">
        <v>3437</v>
      </c>
      <c r="J536" t="e">
        <f t="array" ref="J536">INDEX('TJ List'!E:E,MATCH(I536,'TJ List'!Q:Q,0),0)</f>
        <v>#N/A</v>
      </c>
      <c r="K536" s="1"/>
      <c r="L536" s="7"/>
      <c r="M536" s="7"/>
      <c r="N536" s="77"/>
      <c r="O536" s="77"/>
      <c r="Z536" s="80"/>
    </row>
    <row r="537" spans="2:26" ht="13">
      <c r="B537" s="26"/>
      <c r="D537" s="26"/>
      <c r="G537" s="7" t="s">
        <v>1501</v>
      </c>
      <c r="H537" s="7" t="s">
        <v>3437</v>
      </c>
      <c r="J537" t="e">
        <f t="array" ref="J537">INDEX('TJ List'!E:E,MATCH(I537,'TJ List'!Q:Q,0),0)</f>
        <v>#N/A</v>
      </c>
      <c r="K537" s="1"/>
      <c r="L537" s="7"/>
      <c r="M537" s="7"/>
      <c r="N537" s="77"/>
      <c r="O537" s="77"/>
      <c r="Z537" s="80"/>
    </row>
    <row r="538" spans="2:26" ht="13">
      <c r="B538" s="26"/>
      <c r="D538" s="26"/>
      <c r="G538" s="7" t="s">
        <v>1333</v>
      </c>
      <c r="H538" s="7" t="s">
        <v>3437</v>
      </c>
      <c r="J538" t="e">
        <f t="array" ref="J538">INDEX('TJ List'!E:E,MATCH(I538,'TJ List'!Q:Q,0),0)</f>
        <v>#N/A</v>
      </c>
      <c r="K538" s="1"/>
      <c r="L538" s="7"/>
      <c r="M538" s="7"/>
      <c r="N538" s="77"/>
      <c r="O538" s="77"/>
      <c r="Z538" s="80"/>
    </row>
    <row r="539" spans="2:26" ht="13">
      <c r="B539" s="26"/>
      <c r="D539" s="26"/>
      <c r="G539" s="7" t="s">
        <v>712</v>
      </c>
      <c r="H539" s="7" t="s">
        <v>3437</v>
      </c>
      <c r="J539" t="e">
        <f t="array" ref="J539">INDEX('TJ List'!E:E,MATCH(I539,'TJ List'!Q:Q,0),0)</f>
        <v>#N/A</v>
      </c>
      <c r="K539" s="1"/>
      <c r="L539" s="7"/>
      <c r="M539" s="7"/>
      <c r="N539" s="77"/>
      <c r="O539" s="77"/>
      <c r="Z539" s="80"/>
    </row>
    <row r="540" spans="2:26" ht="13">
      <c r="B540" s="26"/>
      <c r="D540" s="26"/>
      <c r="G540" s="7" t="s">
        <v>171</v>
      </c>
      <c r="H540" s="7" t="s">
        <v>3437</v>
      </c>
      <c r="J540" t="e">
        <f t="array" ref="J540">INDEX('TJ List'!E:E,MATCH(I540,'TJ List'!Q:Q,0),0)</f>
        <v>#N/A</v>
      </c>
      <c r="K540" s="1"/>
      <c r="L540" s="7"/>
      <c r="M540" s="7"/>
      <c r="N540" s="77"/>
      <c r="O540" s="77"/>
      <c r="Z540" s="80"/>
    </row>
    <row r="541" spans="2:26" ht="13">
      <c r="B541" s="26"/>
      <c r="D541" s="26"/>
      <c r="G541" s="7" t="s">
        <v>3591</v>
      </c>
      <c r="H541" s="7" t="s">
        <v>3437</v>
      </c>
      <c r="J541" t="e">
        <f t="array" ref="J541">INDEX('TJ List'!E:E,MATCH(I541,'TJ List'!Q:Q,0),0)</f>
        <v>#N/A</v>
      </c>
      <c r="K541" s="1"/>
      <c r="L541" s="7"/>
      <c r="M541" s="7"/>
      <c r="N541" s="77"/>
      <c r="O541" s="77"/>
      <c r="Z541" s="80"/>
    </row>
    <row r="542" spans="2:26" ht="13">
      <c r="B542" s="26"/>
      <c r="D542" s="26"/>
      <c r="G542" s="7" t="s">
        <v>3595</v>
      </c>
      <c r="H542" s="7" t="s">
        <v>3437</v>
      </c>
      <c r="J542" t="e">
        <f t="array" ref="J542">INDEX('TJ List'!E:E,MATCH(I542,'TJ List'!Q:Q,0),0)</f>
        <v>#N/A</v>
      </c>
      <c r="K542" s="1"/>
      <c r="L542" s="7"/>
      <c r="M542" s="7"/>
      <c r="N542" s="77"/>
      <c r="O542" s="77"/>
      <c r="Z542" s="80"/>
    </row>
    <row r="543" spans="2:26" ht="13">
      <c r="B543" s="26"/>
      <c r="D543" s="26"/>
      <c r="G543" s="7" t="s">
        <v>3875</v>
      </c>
      <c r="H543" s="7" t="s">
        <v>3437</v>
      </c>
      <c r="J543" t="e">
        <f t="array" ref="J543">INDEX('TJ List'!E:E,MATCH(I543,'TJ List'!Q:Q,0),0)</f>
        <v>#N/A</v>
      </c>
      <c r="K543" s="1"/>
      <c r="L543" s="7"/>
      <c r="M543" s="7"/>
      <c r="N543" s="77"/>
      <c r="O543" s="77"/>
      <c r="Z543" s="80"/>
    </row>
    <row r="544" spans="2:26" ht="13">
      <c r="B544" s="26"/>
      <c r="D544" s="26"/>
      <c r="G544" s="7" t="s">
        <v>3265</v>
      </c>
      <c r="H544" s="7" t="s">
        <v>3437</v>
      </c>
      <c r="J544" t="e">
        <f t="array" ref="J544">INDEX('TJ List'!E:E,MATCH(I544,'TJ List'!Q:Q,0),0)</f>
        <v>#N/A</v>
      </c>
      <c r="K544" s="1"/>
      <c r="L544" s="7"/>
      <c r="M544" s="7"/>
      <c r="N544" s="77"/>
      <c r="O544" s="77"/>
      <c r="Z544" s="80"/>
    </row>
    <row r="545" spans="2:26" ht="13">
      <c r="B545" s="26"/>
      <c r="D545" s="26"/>
      <c r="G545" s="7" t="s">
        <v>3512</v>
      </c>
      <c r="H545" s="7" t="s">
        <v>3437</v>
      </c>
      <c r="J545" t="e">
        <f t="array" ref="J545">INDEX('TJ List'!E:E,MATCH(I545,'TJ List'!Q:Q,0),0)</f>
        <v>#N/A</v>
      </c>
      <c r="K545" s="1"/>
      <c r="L545" s="7"/>
      <c r="M545" s="7"/>
      <c r="N545" s="77"/>
      <c r="O545" s="77"/>
      <c r="Z545" s="80"/>
    </row>
    <row r="546" spans="2:26" ht="13">
      <c r="B546" s="26"/>
      <c r="D546" s="26"/>
      <c r="G546" s="7" t="s">
        <v>3876</v>
      </c>
      <c r="H546" s="7" t="s">
        <v>3437</v>
      </c>
      <c r="J546" t="e">
        <f t="array" ref="J546">INDEX('TJ List'!E:E,MATCH(I546,'TJ List'!Q:Q,0),0)</f>
        <v>#N/A</v>
      </c>
      <c r="K546" s="1"/>
      <c r="L546" s="7"/>
      <c r="M546" s="7"/>
      <c r="N546" s="77"/>
      <c r="O546" s="77"/>
      <c r="Z546" s="80"/>
    </row>
    <row r="547" spans="2:26" ht="13">
      <c r="B547" s="26"/>
      <c r="D547" s="26"/>
      <c r="G547" s="7" t="s">
        <v>3436</v>
      </c>
      <c r="H547" s="7" t="s">
        <v>3437</v>
      </c>
      <c r="J547" t="e">
        <f t="array" ref="J547">INDEX('TJ List'!E:E,MATCH(I547,'TJ List'!Q:Q,0),0)</f>
        <v>#N/A</v>
      </c>
      <c r="K547" s="1"/>
      <c r="L547" s="7"/>
      <c r="M547" s="7"/>
      <c r="N547" s="77"/>
      <c r="O547" s="77"/>
      <c r="Z547" s="80"/>
    </row>
    <row r="548" spans="2:26" ht="13">
      <c r="B548" s="26"/>
      <c r="D548" s="26"/>
      <c r="G548" s="7" t="s">
        <v>3877</v>
      </c>
      <c r="H548" s="7" t="s">
        <v>3437</v>
      </c>
      <c r="J548" t="e">
        <f t="array" ref="J548">INDEX('TJ List'!E:E,MATCH(I548,'TJ List'!Q:Q,0),0)</f>
        <v>#N/A</v>
      </c>
      <c r="K548" s="1"/>
      <c r="L548" s="7"/>
      <c r="M548" s="7"/>
      <c r="N548" s="77"/>
      <c r="O548" s="77"/>
      <c r="Z548" s="80"/>
    </row>
    <row r="549" spans="2:26" ht="13">
      <c r="B549" s="26"/>
      <c r="D549" s="26"/>
      <c r="G549" s="7" t="s">
        <v>3599</v>
      </c>
      <c r="H549" s="7" t="s">
        <v>3437</v>
      </c>
      <c r="J549" t="e">
        <f t="array" ref="J549">INDEX('TJ List'!E:E,MATCH(I549,'TJ List'!Q:Q,0),0)</f>
        <v>#N/A</v>
      </c>
      <c r="K549" s="1"/>
      <c r="L549" s="7"/>
      <c r="M549" s="7"/>
      <c r="N549" s="77"/>
      <c r="O549" s="77"/>
      <c r="Z549" s="80"/>
    </row>
    <row r="550" spans="2:26" ht="13">
      <c r="B550" s="26"/>
      <c r="D550" s="26"/>
      <c r="G550" s="7" t="s">
        <v>3601</v>
      </c>
      <c r="H550" s="7" t="s">
        <v>3437</v>
      </c>
      <c r="J550" t="e">
        <f t="array" ref="J550">INDEX('TJ List'!E:E,MATCH(I550,'TJ List'!Q:Q,0),0)</f>
        <v>#N/A</v>
      </c>
      <c r="K550" s="1"/>
      <c r="L550" s="7"/>
      <c r="M550" s="7"/>
      <c r="N550" s="77"/>
      <c r="O550" s="77"/>
      <c r="Z550" s="80"/>
    </row>
    <row r="551" spans="2:26" ht="13">
      <c r="B551" s="26"/>
      <c r="D551" s="26"/>
      <c r="G551" s="7" t="s">
        <v>3528</v>
      </c>
      <c r="H551" s="7" t="s">
        <v>3437</v>
      </c>
      <c r="J551" t="e">
        <f t="array" ref="J551">INDEX('TJ List'!E:E,MATCH(I551,'TJ List'!Q:Q,0),0)</f>
        <v>#N/A</v>
      </c>
      <c r="K551" s="1"/>
      <c r="L551" s="7"/>
      <c r="M551" s="7"/>
      <c r="N551" s="77"/>
      <c r="O551" s="77"/>
      <c r="Z551" s="80"/>
    </row>
    <row r="552" spans="2:26" ht="13">
      <c r="B552" s="26"/>
      <c r="D552" s="26"/>
      <c r="G552" s="7" t="s">
        <v>3878</v>
      </c>
      <c r="H552" s="7" t="s">
        <v>3437</v>
      </c>
      <c r="J552" t="e">
        <f t="array" ref="J552">INDEX('TJ List'!E:E,MATCH(I552,'TJ List'!Q:Q,0),0)</f>
        <v>#N/A</v>
      </c>
      <c r="K552" s="1"/>
      <c r="L552" s="7"/>
      <c r="M552" s="7"/>
      <c r="N552" s="77"/>
      <c r="O552" s="77"/>
      <c r="Z552" s="80"/>
    </row>
    <row r="553" spans="2:26" ht="13">
      <c r="B553" s="26"/>
      <c r="D553" s="26"/>
      <c r="G553" s="7" t="s">
        <v>3879</v>
      </c>
      <c r="H553" s="7" t="s">
        <v>3437</v>
      </c>
      <c r="J553" t="e">
        <f t="array" ref="J553">INDEX('TJ List'!E:E,MATCH(I553,'TJ List'!Q:Q,0),0)</f>
        <v>#N/A</v>
      </c>
      <c r="K553" s="1"/>
      <c r="L553" s="7"/>
      <c r="M553" s="7"/>
      <c r="N553" s="77"/>
      <c r="O553" s="77"/>
      <c r="Z553" s="80"/>
    </row>
    <row r="554" spans="2:26" ht="13">
      <c r="B554" s="26"/>
      <c r="D554" s="26"/>
      <c r="G554" s="7" t="s">
        <v>3354</v>
      </c>
      <c r="H554" s="7" t="s">
        <v>3437</v>
      </c>
      <c r="J554" t="e">
        <f t="array" ref="J554">INDEX('TJ List'!E:E,MATCH(I554,'TJ List'!Q:Q,0),0)</f>
        <v>#N/A</v>
      </c>
      <c r="K554" s="1"/>
      <c r="L554" s="7"/>
      <c r="M554" s="7"/>
      <c r="N554" s="77"/>
      <c r="O554" s="77"/>
      <c r="Z554" s="80"/>
    </row>
    <row r="555" spans="2:26" ht="13">
      <c r="B555" s="26"/>
      <c r="D555" s="26"/>
      <c r="G555" s="7" t="s">
        <v>3880</v>
      </c>
      <c r="H555" s="7" t="s">
        <v>3437</v>
      </c>
      <c r="J555" t="e">
        <f t="array" ref="J555">INDEX('TJ List'!E:E,MATCH(I555,'TJ List'!Q:Q,0),0)</f>
        <v>#N/A</v>
      </c>
      <c r="K555" s="1"/>
      <c r="L555" s="7"/>
      <c r="M555" s="7"/>
      <c r="N555" s="77"/>
      <c r="O555" s="77"/>
      <c r="Z555" s="80"/>
    </row>
    <row r="556" spans="2:26" ht="13">
      <c r="B556" s="26"/>
      <c r="D556" s="26"/>
      <c r="G556" s="7" t="s">
        <v>3358</v>
      </c>
      <c r="H556" s="7" t="s">
        <v>3437</v>
      </c>
      <c r="J556" t="e">
        <f t="array" ref="J556">INDEX('TJ List'!E:E,MATCH(I556,'TJ List'!Q:Q,0),0)</f>
        <v>#N/A</v>
      </c>
      <c r="K556" s="1"/>
      <c r="L556" s="7"/>
      <c r="M556" s="7"/>
      <c r="N556" s="77"/>
      <c r="O556" s="77"/>
      <c r="Z556" s="80"/>
    </row>
    <row r="557" spans="2:26" ht="13">
      <c r="B557" s="26"/>
      <c r="D557" s="26"/>
      <c r="G557" s="7" t="s">
        <v>3881</v>
      </c>
      <c r="H557" s="7" t="s">
        <v>3437</v>
      </c>
      <c r="J557" t="e">
        <f t="array" ref="J557">INDEX('TJ List'!E:E,MATCH(I557,'TJ List'!Q:Q,0),0)</f>
        <v>#N/A</v>
      </c>
      <c r="K557" s="1"/>
      <c r="L557" s="7"/>
      <c r="M557" s="7"/>
      <c r="N557" s="77"/>
      <c r="O557" s="77"/>
      <c r="Z557" s="80"/>
    </row>
    <row r="558" spans="2:26" ht="13">
      <c r="B558" s="26"/>
      <c r="D558" s="26"/>
      <c r="G558" s="7" t="s">
        <v>3882</v>
      </c>
      <c r="H558" s="7" t="s">
        <v>3437</v>
      </c>
      <c r="J558" t="e">
        <f t="array" ref="J558">INDEX('TJ List'!E:E,MATCH(I558,'TJ List'!Q:Q,0),0)</f>
        <v>#N/A</v>
      </c>
      <c r="K558" s="1"/>
      <c r="L558" s="7"/>
      <c r="M558" s="7"/>
      <c r="N558" s="77"/>
      <c r="O558" s="77"/>
      <c r="Z558" s="80"/>
    </row>
    <row r="559" spans="2:26" ht="13">
      <c r="B559" s="26"/>
      <c r="D559" s="26"/>
      <c r="G559" s="7" t="s">
        <v>3883</v>
      </c>
      <c r="H559" s="7" t="s">
        <v>3437</v>
      </c>
      <c r="J559" t="e">
        <f t="array" ref="J559">INDEX('TJ List'!E:E,MATCH(I559,'TJ List'!Q:Q,0),0)</f>
        <v>#N/A</v>
      </c>
      <c r="K559" s="1"/>
      <c r="L559" s="7"/>
      <c r="M559" s="7"/>
      <c r="N559" s="77"/>
      <c r="O559" s="77"/>
      <c r="Z559" s="80"/>
    </row>
    <row r="560" spans="2:26" ht="13">
      <c r="B560" s="26"/>
      <c r="D560" s="26"/>
      <c r="G560" s="7" t="s">
        <v>3335</v>
      </c>
      <c r="H560" s="7" t="s">
        <v>3437</v>
      </c>
      <c r="J560" t="e">
        <f t="array" ref="J560">INDEX('TJ List'!E:E,MATCH(I560,'TJ List'!Q:Q,0),0)</f>
        <v>#N/A</v>
      </c>
      <c r="K560" s="1"/>
      <c r="L560" s="7"/>
      <c r="M560" s="7"/>
      <c r="N560" s="77"/>
      <c r="O560" s="77"/>
      <c r="Z560" s="80"/>
    </row>
    <row r="561" spans="2:26" ht="13">
      <c r="B561" s="26"/>
      <c r="D561" s="26"/>
      <c r="G561" s="7" t="s">
        <v>3884</v>
      </c>
      <c r="H561" s="7" t="s">
        <v>3437</v>
      </c>
      <c r="J561" t="e">
        <f t="array" ref="J561">INDEX('TJ List'!E:E,MATCH(I561,'TJ List'!Q:Q,0),0)</f>
        <v>#N/A</v>
      </c>
      <c r="K561" s="1"/>
      <c r="L561" s="7"/>
      <c r="M561" s="7"/>
      <c r="N561" s="77"/>
      <c r="O561" s="77"/>
      <c r="Z561" s="80"/>
    </row>
    <row r="562" spans="2:26" ht="13">
      <c r="B562" s="26"/>
      <c r="D562" s="26"/>
      <c r="G562" s="7" t="s">
        <v>3885</v>
      </c>
      <c r="H562" s="7" t="s">
        <v>3437</v>
      </c>
      <c r="J562" t="e">
        <f t="array" ref="J562">INDEX('TJ List'!E:E,MATCH(I562,'TJ List'!Q:Q,0),0)</f>
        <v>#N/A</v>
      </c>
      <c r="K562" s="1"/>
      <c r="L562" s="7"/>
      <c r="M562" s="7"/>
      <c r="N562" s="77"/>
      <c r="O562" s="77"/>
      <c r="Z562" s="80"/>
    </row>
    <row r="563" spans="2:26" ht="13">
      <c r="B563" s="26"/>
      <c r="D563" s="26"/>
      <c r="G563" s="7" t="s">
        <v>2787</v>
      </c>
      <c r="H563" s="7" t="s">
        <v>3458</v>
      </c>
      <c r="J563" t="e">
        <f t="array" ref="J563">INDEX('TJ List'!E:E,MATCH(I563,'TJ List'!Q:Q,0),0)</f>
        <v>#N/A</v>
      </c>
      <c r="K563" s="1"/>
      <c r="L563" s="7"/>
      <c r="M563" s="7"/>
      <c r="N563" s="77"/>
      <c r="O563" s="77"/>
      <c r="Z563" s="80"/>
    </row>
    <row r="564" spans="2:26" ht="13">
      <c r="B564" s="26"/>
      <c r="D564" s="26"/>
      <c r="G564" s="7" t="s">
        <v>2353</v>
      </c>
      <c r="H564" s="7" t="s">
        <v>3458</v>
      </c>
      <c r="J564" t="e">
        <f t="array" ref="J564">INDEX('TJ List'!E:E,MATCH(I564,'TJ List'!Q:Q,0),0)</f>
        <v>#N/A</v>
      </c>
      <c r="K564" s="1"/>
      <c r="L564" s="7"/>
      <c r="M564" s="7"/>
      <c r="N564" s="77"/>
      <c r="O564" s="77"/>
      <c r="Z564" s="80"/>
    </row>
    <row r="565" spans="2:26" ht="13">
      <c r="B565" s="26"/>
      <c r="D565" s="26"/>
      <c r="G565" s="7" t="s">
        <v>1799</v>
      </c>
      <c r="H565" s="7" t="s">
        <v>3458</v>
      </c>
      <c r="J565" t="e">
        <f t="array" ref="J565">INDEX('TJ List'!E:E,MATCH(I565,'TJ List'!Q:Q,0),0)</f>
        <v>#N/A</v>
      </c>
      <c r="K565" s="1"/>
      <c r="L565" s="7"/>
      <c r="M565" s="7"/>
      <c r="N565" s="77"/>
      <c r="O565" s="77"/>
      <c r="Z565" s="80"/>
    </row>
    <row r="566" spans="2:26" ht="13">
      <c r="B566" s="26"/>
      <c r="D566" s="26"/>
      <c r="G566" s="7" t="s">
        <v>1745</v>
      </c>
      <c r="H566" s="7" t="s">
        <v>3458</v>
      </c>
      <c r="J566" t="e">
        <f t="array" ref="J566">INDEX('TJ List'!E:E,MATCH(I566,'TJ List'!Q:Q,0),0)</f>
        <v>#N/A</v>
      </c>
      <c r="K566" s="1"/>
      <c r="L566" s="7"/>
      <c r="M566" s="7"/>
      <c r="N566" s="77"/>
      <c r="O566" s="77"/>
      <c r="Z566" s="80"/>
    </row>
    <row r="567" spans="2:26" ht="13">
      <c r="B567" s="26"/>
      <c r="D567" s="26"/>
      <c r="G567" s="7" t="s">
        <v>1429</v>
      </c>
      <c r="H567" s="7" t="s">
        <v>3458</v>
      </c>
      <c r="J567" t="e">
        <f t="array" ref="J567">INDEX('TJ List'!E:E,MATCH(I567,'TJ List'!Q:Q,0),0)</f>
        <v>#N/A</v>
      </c>
      <c r="K567" s="1"/>
      <c r="L567" s="7"/>
      <c r="M567" s="7"/>
      <c r="N567" s="77"/>
      <c r="O567" s="77"/>
      <c r="Z567" s="80"/>
    </row>
    <row r="568" spans="2:26" ht="13">
      <c r="B568" s="26"/>
      <c r="D568" s="26"/>
      <c r="G568" s="7" t="s">
        <v>760</v>
      </c>
      <c r="H568" s="7" t="s">
        <v>3458</v>
      </c>
      <c r="J568" t="e">
        <f t="array" ref="J568">INDEX('TJ List'!E:E,MATCH(I568,'TJ List'!Q:Q,0),0)</f>
        <v>#N/A</v>
      </c>
      <c r="K568" s="1"/>
      <c r="L568" s="7"/>
      <c r="M568" s="7"/>
      <c r="N568" s="77"/>
      <c r="O568" s="77"/>
      <c r="Z568" s="80"/>
    </row>
    <row r="569" spans="2:26" ht="13">
      <c r="B569" s="26"/>
      <c r="D569" s="26"/>
      <c r="G569" s="7" t="s">
        <v>175</v>
      </c>
      <c r="H569" s="7" t="s">
        <v>3458</v>
      </c>
      <c r="J569" t="e">
        <f t="array" ref="J569">INDEX('TJ List'!E:E,MATCH(I569,'TJ List'!Q:Q,0),0)</f>
        <v>#N/A</v>
      </c>
      <c r="K569" s="1"/>
      <c r="L569" s="7"/>
      <c r="M569" s="7"/>
      <c r="N569" s="77"/>
      <c r="O569" s="77"/>
      <c r="Z569" s="80"/>
    </row>
    <row r="570" spans="2:26" ht="13">
      <c r="B570" s="26"/>
      <c r="D570" s="26"/>
      <c r="G570" s="7" t="s">
        <v>3606</v>
      </c>
      <c r="H570" s="7" t="s">
        <v>3458</v>
      </c>
      <c r="J570" t="e">
        <f t="array" ref="J570">INDEX('TJ List'!E:E,MATCH(I570,'TJ List'!Q:Q,0),0)</f>
        <v>#N/A</v>
      </c>
      <c r="K570" s="1"/>
      <c r="L570" s="7"/>
      <c r="M570" s="7"/>
      <c r="N570" s="77"/>
      <c r="O570" s="77"/>
      <c r="Z570" s="80"/>
    </row>
    <row r="571" spans="2:26" ht="13">
      <c r="B571" s="26"/>
      <c r="D571" s="26"/>
      <c r="G571" s="7" t="s">
        <v>3457</v>
      </c>
      <c r="H571" s="7" t="s">
        <v>3458</v>
      </c>
      <c r="J571" t="e">
        <f t="array" ref="J571">INDEX('TJ List'!E:E,MATCH(I571,'TJ List'!Q:Q,0),0)</f>
        <v>#N/A</v>
      </c>
      <c r="K571" s="1"/>
      <c r="L571" s="7"/>
      <c r="M571" s="7"/>
      <c r="N571" s="77"/>
      <c r="O571" s="77"/>
      <c r="Z571" s="80"/>
    </row>
    <row r="572" spans="2:26" ht="13">
      <c r="B572" s="26"/>
      <c r="D572" s="26"/>
      <c r="G572" s="7" t="s">
        <v>3886</v>
      </c>
      <c r="H572" s="7" t="s">
        <v>3458</v>
      </c>
      <c r="J572" t="e">
        <f t="array" ref="J572">INDEX('TJ List'!E:E,MATCH(I572,'TJ List'!Q:Q,0),0)</f>
        <v>#N/A</v>
      </c>
      <c r="K572" s="1"/>
      <c r="L572" s="7"/>
      <c r="M572" s="7"/>
      <c r="N572" s="77"/>
      <c r="O572" s="77"/>
      <c r="Z572" s="80"/>
    </row>
    <row r="573" spans="2:26" ht="13">
      <c r="B573" s="26"/>
      <c r="D573" s="26"/>
      <c r="G573" s="7" t="s">
        <v>3887</v>
      </c>
      <c r="H573" s="7" t="s">
        <v>3458</v>
      </c>
      <c r="J573" t="e">
        <f t="array" ref="J573">INDEX('TJ List'!E:E,MATCH(I573,'TJ List'!Q:Q,0),0)</f>
        <v>#N/A</v>
      </c>
      <c r="K573" s="1"/>
      <c r="L573" s="7"/>
      <c r="M573" s="7"/>
      <c r="N573" s="77"/>
      <c r="O573" s="77"/>
      <c r="Z573" s="80"/>
    </row>
    <row r="574" spans="2:26" ht="13">
      <c r="B574" s="26"/>
      <c r="D574" s="26"/>
      <c r="G574" s="7" t="s">
        <v>3888</v>
      </c>
      <c r="H574" s="7" t="s">
        <v>3458</v>
      </c>
      <c r="J574" t="e">
        <f t="array" ref="J574">INDEX('TJ List'!E:E,MATCH(I574,'TJ List'!Q:Q,0),0)</f>
        <v>#N/A</v>
      </c>
      <c r="K574" s="1"/>
      <c r="L574" s="7"/>
      <c r="M574" s="7"/>
      <c r="N574" s="77"/>
      <c r="O574" s="77"/>
      <c r="Z574" s="80"/>
    </row>
    <row r="575" spans="2:26" ht="13">
      <c r="B575" s="26"/>
      <c r="D575" s="26"/>
      <c r="G575" s="7" t="s">
        <v>3551</v>
      </c>
      <c r="H575" s="7" t="s">
        <v>3458</v>
      </c>
      <c r="J575" t="e">
        <f t="array" ref="J575">INDEX('TJ List'!E:E,MATCH(I575,'TJ List'!Q:Q,0),0)</f>
        <v>#N/A</v>
      </c>
      <c r="K575" s="1"/>
      <c r="L575" s="7"/>
      <c r="M575" s="7"/>
      <c r="N575" s="77"/>
      <c r="O575" s="77"/>
      <c r="Z575" s="80"/>
    </row>
    <row r="576" spans="2:26" ht="13">
      <c r="B576" s="26"/>
      <c r="D576" s="26"/>
      <c r="G576" s="7" t="s">
        <v>3889</v>
      </c>
      <c r="H576" s="7" t="s">
        <v>3458</v>
      </c>
      <c r="J576" t="e">
        <f t="array" ref="J576">INDEX('TJ List'!E:E,MATCH(I576,'TJ List'!Q:Q,0),0)</f>
        <v>#N/A</v>
      </c>
      <c r="K576" s="1"/>
      <c r="L576" s="7"/>
      <c r="M576" s="7"/>
      <c r="N576" s="77"/>
      <c r="O576" s="77"/>
      <c r="Z576" s="80"/>
    </row>
    <row r="577" spans="2:26" ht="13">
      <c r="B577" s="26"/>
      <c r="D577" s="26"/>
      <c r="G577" s="7" t="s">
        <v>3607</v>
      </c>
      <c r="H577" s="7" t="s">
        <v>3458</v>
      </c>
      <c r="J577" t="e">
        <f t="array" ref="J577">INDEX('TJ List'!E:E,MATCH(I577,'TJ List'!Q:Q,0),0)</f>
        <v>#N/A</v>
      </c>
      <c r="K577" s="1"/>
      <c r="L577" s="7"/>
      <c r="M577" s="7"/>
      <c r="N577" s="77"/>
      <c r="O577" s="77"/>
      <c r="Z577" s="80"/>
    </row>
    <row r="578" spans="2:26" ht="13">
      <c r="B578" s="26"/>
      <c r="D578" s="26"/>
      <c r="G578" s="7" t="s">
        <v>3890</v>
      </c>
      <c r="H578" s="7" t="s">
        <v>3458</v>
      </c>
      <c r="J578" t="e">
        <f t="array" ref="J578">INDEX('TJ List'!E:E,MATCH(I578,'TJ List'!Q:Q,0),0)</f>
        <v>#N/A</v>
      </c>
      <c r="K578" s="1"/>
      <c r="L578" s="7"/>
      <c r="M578" s="7"/>
      <c r="N578" s="77"/>
      <c r="O578" s="77"/>
      <c r="Z578" s="80"/>
    </row>
    <row r="579" spans="2:26" ht="13">
      <c r="B579" s="26"/>
      <c r="D579" s="26"/>
      <c r="G579" s="7" t="s">
        <v>3534</v>
      </c>
      <c r="H579" s="7" t="s">
        <v>3458</v>
      </c>
      <c r="J579" t="e">
        <f t="array" ref="J579">INDEX('TJ List'!E:E,MATCH(I579,'TJ List'!Q:Q,0),0)</f>
        <v>#N/A</v>
      </c>
      <c r="K579" s="1"/>
      <c r="L579" s="7"/>
      <c r="M579" s="7"/>
      <c r="N579" s="77"/>
      <c r="O579" s="77"/>
      <c r="Z579" s="80"/>
    </row>
    <row r="580" spans="2:26" ht="13">
      <c r="B580" s="26"/>
      <c r="D580" s="26"/>
      <c r="G580" s="7" t="s">
        <v>3891</v>
      </c>
      <c r="H580" s="7" t="s">
        <v>3458</v>
      </c>
      <c r="J580" t="e">
        <f t="array" ref="J580">INDEX('TJ List'!E:E,MATCH(I580,'TJ List'!Q:Q,0),0)</f>
        <v>#N/A</v>
      </c>
      <c r="K580" s="1"/>
      <c r="L580" s="7"/>
      <c r="M580" s="7"/>
      <c r="N580" s="77"/>
      <c r="O580" s="77"/>
      <c r="Z580" s="80"/>
    </row>
    <row r="581" spans="2:26" ht="13">
      <c r="B581" s="26"/>
      <c r="D581" s="26"/>
      <c r="G581" s="7" t="s">
        <v>3892</v>
      </c>
      <c r="H581" s="7" t="s">
        <v>3458</v>
      </c>
      <c r="J581" t="e">
        <f t="array" ref="J581">INDEX('TJ List'!E:E,MATCH(I581,'TJ List'!Q:Q,0),0)</f>
        <v>#N/A</v>
      </c>
      <c r="K581" s="1"/>
      <c r="L581" s="7"/>
      <c r="M581" s="7"/>
      <c r="N581" s="77"/>
      <c r="O581" s="77"/>
      <c r="Z581" s="80"/>
    </row>
    <row r="582" spans="2:26" ht="13">
      <c r="B582" s="26"/>
      <c r="D582" s="26"/>
      <c r="G582" s="7" t="s">
        <v>3893</v>
      </c>
      <c r="H582" s="7" t="s">
        <v>3458</v>
      </c>
      <c r="J582" t="e">
        <f t="array" ref="J582">INDEX('TJ List'!E:E,MATCH(I582,'TJ List'!Q:Q,0),0)</f>
        <v>#N/A</v>
      </c>
      <c r="K582" s="1"/>
      <c r="L582" s="7"/>
      <c r="M582" s="7"/>
      <c r="N582" s="77"/>
      <c r="O582" s="77"/>
      <c r="Z582" s="80"/>
    </row>
    <row r="583" spans="2:26" ht="13">
      <c r="B583" s="26"/>
      <c r="D583" s="26"/>
      <c r="G583" s="7" t="s">
        <v>3894</v>
      </c>
      <c r="H583" s="7" t="s">
        <v>3458</v>
      </c>
      <c r="J583" t="e">
        <f t="array" ref="J583">INDEX('TJ List'!E:E,MATCH(I583,'TJ List'!Q:Q,0),0)</f>
        <v>#N/A</v>
      </c>
      <c r="K583" s="1"/>
      <c r="L583" s="7"/>
      <c r="M583" s="7"/>
      <c r="N583" s="77"/>
      <c r="O583" s="77"/>
      <c r="Z583" s="80"/>
    </row>
    <row r="584" spans="2:26" ht="13">
      <c r="B584" s="26"/>
      <c r="D584" s="26"/>
      <c r="G584" s="7" t="s">
        <v>3895</v>
      </c>
      <c r="H584" s="7" t="s">
        <v>3458</v>
      </c>
      <c r="J584" t="e">
        <f t="array" ref="J584">INDEX('TJ List'!E:E,MATCH(I584,'TJ List'!Q:Q,0),0)</f>
        <v>#N/A</v>
      </c>
      <c r="K584" s="1"/>
      <c r="L584" s="7"/>
      <c r="M584" s="7"/>
      <c r="N584" s="77"/>
      <c r="O584" s="77"/>
      <c r="Z584" s="80"/>
    </row>
    <row r="585" spans="2:26" ht="13">
      <c r="B585" s="26"/>
      <c r="D585" s="26"/>
      <c r="G585" s="7" t="s">
        <v>3896</v>
      </c>
      <c r="H585" s="7" t="s">
        <v>3458</v>
      </c>
      <c r="J585" t="e">
        <f t="array" ref="J585">INDEX('TJ List'!E:E,MATCH(I585,'TJ List'!Q:Q,0),0)</f>
        <v>#N/A</v>
      </c>
      <c r="K585" s="1"/>
      <c r="L585" s="7"/>
      <c r="M585" s="7"/>
      <c r="N585" s="77"/>
      <c r="O585" s="77"/>
      <c r="Z585" s="80"/>
    </row>
    <row r="586" spans="2:26" ht="13">
      <c r="B586" s="26"/>
      <c r="D586" s="26"/>
      <c r="G586" s="7" t="s">
        <v>3897</v>
      </c>
      <c r="H586" s="7" t="s">
        <v>3458</v>
      </c>
      <c r="J586" t="e">
        <f t="array" ref="J586">INDEX('TJ List'!E:E,MATCH(I586,'TJ List'!Q:Q,0),0)</f>
        <v>#N/A</v>
      </c>
      <c r="K586" s="1"/>
      <c r="L586" s="7"/>
      <c r="M586" s="7"/>
      <c r="N586" s="77"/>
      <c r="O586" s="77"/>
      <c r="Z586" s="80"/>
    </row>
    <row r="587" spans="2:26" ht="13">
      <c r="B587" s="26"/>
      <c r="D587" s="26"/>
      <c r="G587" s="7" t="s">
        <v>3898</v>
      </c>
      <c r="H587" s="7" t="s">
        <v>3458</v>
      </c>
      <c r="J587" t="e">
        <f t="array" ref="J587">INDEX('TJ List'!E:E,MATCH(I587,'TJ List'!Q:Q,0),0)</f>
        <v>#N/A</v>
      </c>
      <c r="K587" s="1"/>
      <c r="L587" s="7"/>
      <c r="M587" s="7"/>
      <c r="N587" s="77"/>
      <c r="O587" s="77"/>
      <c r="Z587" s="80"/>
    </row>
    <row r="588" spans="2:26" ht="13">
      <c r="B588" s="26"/>
      <c r="D588" s="26"/>
      <c r="G588" s="7" t="s">
        <v>3899</v>
      </c>
      <c r="H588" s="7" t="s">
        <v>3458</v>
      </c>
      <c r="J588" t="e">
        <f t="array" ref="J588">INDEX('TJ List'!E:E,MATCH(I588,'TJ List'!Q:Q,0),0)</f>
        <v>#N/A</v>
      </c>
      <c r="K588" s="1"/>
      <c r="L588" s="7"/>
      <c r="M588" s="7"/>
      <c r="N588" s="77"/>
      <c r="O588" s="77"/>
      <c r="Z588" s="80"/>
    </row>
    <row r="589" spans="2:26" ht="13">
      <c r="B589" s="26"/>
      <c r="D589" s="26"/>
      <c r="G589" s="7" t="s">
        <v>3900</v>
      </c>
      <c r="H589" s="7" t="s">
        <v>3458</v>
      </c>
      <c r="J589" t="e">
        <f t="array" ref="J589">INDEX('TJ List'!E:E,MATCH(I589,'TJ List'!Q:Q,0),0)</f>
        <v>#N/A</v>
      </c>
      <c r="K589" s="1"/>
      <c r="L589" s="7"/>
      <c r="M589" s="7"/>
      <c r="N589" s="77"/>
      <c r="O589" s="77"/>
      <c r="Z589" s="80"/>
    </row>
    <row r="590" spans="2:26" ht="13">
      <c r="B590" s="26"/>
      <c r="D590" s="26"/>
      <c r="G590" s="7" t="s">
        <v>2503</v>
      </c>
      <c r="H590" s="7" t="s">
        <v>3433</v>
      </c>
      <c r="J590" t="e">
        <f t="array" ref="J590">INDEX('TJ List'!E:E,MATCH(I590,'TJ List'!Q:Q,0),0)</f>
        <v>#N/A</v>
      </c>
      <c r="K590" s="1"/>
      <c r="L590" s="7"/>
      <c r="M590" s="7"/>
      <c r="N590" s="77"/>
      <c r="O590" s="77"/>
      <c r="Z590" s="80"/>
    </row>
    <row r="591" spans="2:26" ht="13">
      <c r="B591" s="26"/>
      <c r="D591" s="26"/>
      <c r="G591" s="7" t="s">
        <v>2383</v>
      </c>
      <c r="H591" s="7" t="s">
        <v>3433</v>
      </c>
      <c r="J591" t="e">
        <f t="array" ref="J591">INDEX('TJ List'!E:E,MATCH(I591,'TJ List'!Q:Q,0),0)</f>
        <v>#N/A</v>
      </c>
      <c r="K591" s="1"/>
      <c r="L591" s="7"/>
      <c r="M591" s="7"/>
      <c r="N591" s="77"/>
      <c r="O591" s="77"/>
      <c r="Z591" s="80"/>
    </row>
    <row r="592" spans="2:26" ht="13">
      <c r="B592" s="26"/>
      <c r="D592" s="26"/>
      <c r="G592" s="7" t="s">
        <v>1928</v>
      </c>
      <c r="H592" s="7" t="s">
        <v>3433</v>
      </c>
      <c r="J592" t="e">
        <f t="array" ref="J592">INDEX('TJ List'!E:E,MATCH(I592,'TJ List'!Q:Q,0),0)</f>
        <v>#N/A</v>
      </c>
      <c r="K592" s="1"/>
      <c r="L592" s="7"/>
      <c r="M592" s="7"/>
      <c r="N592" s="77"/>
      <c r="O592" s="77"/>
      <c r="Z592" s="80"/>
    </row>
    <row r="593" spans="2:26" ht="13">
      <c r="B593" s="26"/>
      <c r="D593" s="26"/>
      <c r="G593" s="7" t="s">
        <v>1848</v>
      </c>
      <c r="H593" s="7" t="s">
        <v>3433</v>
      </c>
      <c r="J593" t="e">
        <f t="array" ref="J593">INDEX('TJ List'!E:E,MATCH(I593,'TJ List'!Q:Q,0),0)</f>
        <v>#N/A</v>
      </c>
      <c r="K593" s="1"/>
      <c r="L593" s="7"/>
      <c r="M593" s="7"/>
      <c r="N593" s="77"/>
      <c r="O593" s="77"/>
      <c r="Z593" s="80"/>
    </row>
    <row r="594" spans="2:26" ht="13">
      <c r="B594" s="26"/>
      <c r="D594" s="26"/>
      <c r="G594" s="7" t="s">
        <v>1289</v>
      </c>
      <c r="H594" s="7" t="s">
        <v>3433</v>
      </c>
      <c r="J594" t="e">
        <f t="array" ref="J594">INDEX('TJ List'!E:E,MATCH(I594,'TJ List'!Q:Q,0),0)</f>
        <v>#N/A</v>
      </c>
      <c r="K594" s="1"/>
      <c r="L594" s="7"/>
      <c r="M594" s="7"/>
      <c r="N594" s="77"/>
      <c r="O594" s="77"/>
      <c r="Z594" s="80"/>
    </row>
    <row r="595" spans="2:26" ht="13">
      <c r="B595" s="26"/>
      <c r="D595" s="26"/>
      <c r="G595" s="7" t="s">
        <v>1277</v>
      </c>
      <c r="H595" s="7" t="s">
        <v>3433</v>
      </c>
      <c r="J595" t="e">
        <f t="array" ref="J595">INDEX('TJ List'!E:E,MATCH(I595,'TJ List'!Q:Q,0),0)</f>
        <v>#N/A</v>
      </c>
      <c r="K595" s="1"/>
      <c r="L595" s="7"/>
      <c r="M595" s="7"/>
      <c r="N595" s="77"/>
      <c r="O595" s="77"/>
      <c r="Z595" s="80"/>
    </row>
    <row r="596" spans="2:26" ht="13">
      <c r="B596" s="26"/>
      <c r="D596" s="26"/>
      <c r="G596" s="7" t="s">
        <v>684</v>
      </c>
      <c r="H596" s="7" t="s">
        <v>3433</v>
      </c>
      <c r="J596" t="e">
        <f t="array" ref="J596">INDEX('TJ List'!E:E,MATCH(I596,'TJ List'!Q:Q,0),0)</f>
        <v>#N/A</v>
      </c>
      <c r="K596" s="1"/>
      <c r="L596" s="7"/>
      <c r="M596" s="7"/>
      <c r="N596" s="77"/>
      <c r="O596" s="77"/>
      <c r="Z596" s="80"/>
    </row>
    <row r="597" spans="2:26" ht="13">
      <c r="B597" s="26"/>
      <c r="D597" s="26"/>
      <c r="G597" s="7" t="s">
        <v>3901</v>
      </c>
      <c r="H597" s="7" t="s">
        <v>3433</v>
      </c>
      <c r="J597" t="e">
        <f t="array" ref="J597">INDEX('TJ List'!E:E,MATCH(I597,'TJ List'!Q:Q,0),0)</f>
        <v>#N/A</v>
      </c>
      <c r="K597" s="1"/>
      <c r="L597" s="7"/>
      <c r="M597" s="7"/>
      <c r="N597" s="77"/>
      <c r="O597" s="77"/>
      <c r="Z597" s="80"/>
    </row>
    <row r="598" spans="2:26" ht="13">
      <c r="B598" s="26"/>
      <c r="D598" s="26"/>
      <c r="G598" s="7" t="s">
        <v>782</v>
      </c>
      <c r="H598" s="7" t="s">
        <v>3433</v>
      </c>
      <c r="J598" t="e">
        <f t="array" ref="J598">INDEX('TJ List'!E:E,MATCH(I598,'TJ List'!Q:Q,0),0)</f>
        <v>#N/A</v>
      </c>
      <c r="K598" s="1"/>
      <c r="L598" s="7"/>
      <c r="M598" s="7"/>
      <c r="N598" s="77"/>
      <c r="O598" s="77"/>
      <c r="Z598" s="80"/>
    </row>
    <row r="599" spans="2:26" ht="13">
      <c r="B599" s="26"/>
      <c r="D599" s="26"/>
      <c r="G599" s="7" t="s">
        <v>712</v>
      </c>
      <c r="H599" s="7" t="s">
        <v>3433</v>
      </c>
      <c r="J599" t="e">
        <f t="array" ref="J599">INDEX('TJ List'!E:E,MATCH(I599,'TJ List'!Q:Q,0),0)</f>
        <v>#N/A</v>
      </c>
      <c r="K599" s="1"/>
      <c r="L599" s="7"/>
      <c r="M599" s="7"/>
      <c r="N599" s="77"/>
      <c r="O599" s="77"/>
      <c r="Z599" s="80"/>
    </row>
    <row r="600" spans="2:26" ht="13">
      <c r="B600" s="26"/>
      <c r="D600" s="26"/>
      <c r="G600" s="7" t="s">
        <v>685</v>
      </c>
      <c r="H600" s="7" t="s">
        <v>3433</v>
      </c>
      <c r="J600" t="e">
        <f t="array" ref="J600">INDEX('TJ List'!E:E,MATCH(I600,'TJ List'!Q:Q,0),0)</f>
        <v>#N/A</v>
      </c>
      <c r="K600" s="1"/>
      <c r="L600" s="7"/>
      <c r="M600" s="7"/>
      <c r="N600" s="77"/>
      <c r="O600" s="77"/>
      <c r="Z600" s="80"/>
    </row>
    <row r="601" spans="2:26" ht="13">
      <c r="B601" s="26"/>
      <c r="D601" s="26"/>
      <c r="G601" s="7" t="s">
        <v>550</v>
      </c>
      <c r="H601" s="7" t="s">
        <v>3433</v>
      </c>
      <c r="J601" t="e">
        <f t="array" ref="J601">INDEX('TJ List'!E:E,MATCH(I601,'TJ List'!Q:Q,0),0)</f>
        <v>#N/A</v>
      </c>
      <c r="K601" s="1"/>
      <c r="L601" s="7"/>
      <c r="M601" s="7"/>
      <c r="N601" s="77"/>
      <c r="O601" s="77"/>
      <c r="Z601" s="80"/>
    </row>
    <row r="602" spans="2:26" ht="13">
      <c r="B602" s="26"/>
      <c r="D602" s="26"/>
      <c r="G602" s="7" t="s">
        <v>3462</v>
      </c>
      <c r="H602" s="7" t="s">
        <v>3433</v>
      </c>
      <c r="J602" t="e">
        <f t="array" ref="J602">INDEX('TJ List'!E:E,MATCH(I602,'TJ List'!Q:Q,0),0)</f>
        <v>#N/A</v>
      </c>
      <c r="K602" s="1"/>
      <c r="L602" s="7"/>
      <c r="M602" s="7"/>
      <c r="N602" s="77"/>
      <c r="O602" s="77"/>
      <c r="Z602" s="80"/>
    </row>
    <row r="603" spans="2:26" ht="13">
      <c r="B603" s="26"/>
      <c r="D603" s="26"/>
      <c r="G603" s="7" t="s">
        <v>3902</v>
      </c>
      <c r="H603" s="7" t="s">
        <v>3433</v>
      </c>
      <c r="J603" t="e">
        <f t="array" ref="J603">INDEX('TJ List'!E:E,MATCH(I603,'TJ List'!Q:Q,0),0)</f>
        <v>#N/A</v>
      </c>
      <c r="K603" s="1"/>
      <c r="L603" s="7"/>
      <c r="M603" s="7"/>
      <c r="N603" s="77"/>
      <c r="O603" s="77"/>
      <c r="Z603" s="80"/>
    </row>
    <row r="604" spans="2:26" ht="13">
      <c r="B604" s="26"/>
      <c r="D604" s="26"/>
      <c r="G604" s="7" t="s">
        <v>3608</v>
      </c>
      <c r="H604" s="7" t="s">
        <v>3433</v>
      </c>
      <c r="J604" t="e">
        <f t="array" ref="J604">INDEX('TJ List'!E:E,MATCH(I604,'TJ List'!Q:Q,0),0)</f>
        <v>#N/A</v>
      </c>
      <c r="K604" s="1"/>
      <c r="L604" s="7"/>
      <c r="M604" s="7"/>
      <c r="N604" s="77"/>
      <c r="O604" s="77"/>
      <c r="Z604" s="80"/>
    </row>
    <row r="605" spans="2:26" ht="13">
      <c r="B605" s="26"/>
      <c r="D605" s="26"/>
      <c r="G605" s="7" t="s">
        <v>3548</v>
      </c>
      <c r="H605" s="7" t="s">
        <v>3433</v>
      </c>
      <c r="J605" t="e">
        <f t="array" ref="J605">INDEX('TJ List'!E:E,MATCH(I605,'TJ List'!Q:Q,0),0)</f>
        <v>#N/A</v>
      </c>
      <c r="K605" s="1"/>
      <c r="L605" s="7"/>
      <c r="M605" s="7"/>
      <c r="N605" s="77"/>
      <c r="O605" s="77"/>
      <c r="Z605" s="80"/>
    </row>
    <row r="606" spans="2:26" ht="13">
      <c r="B606" s="26"/>
      <c r="D606" s="26"/>
      <c r="G606" s="7" t="s">
        <v>3903</v>
      </c>
      <c r="H606" s="7" t="s">
        <v>3433</v>
      </c>
      <c r="J606" t="e">
        <f t="array" ref="J606">INDEX('TJ List'!E:E,MATCH(I606,'TJ List'!Q:Q,0),0)</f>
        <v>#N/A</v>
      </c>
      <c r="K606" s="1"/>
      <c r="L606" s="7"/>
      <c r="M606" s="7"/>
      <c r="N606" s="77"/>
      <c r="O606" s="77"/>
      <c r="Z606" s="80"/>
    </row>
    <row r="607" spans="2:26" ht="13">
      <c r="B607" s="26"/>
      <c r="D607" s="26"/>
      <c r="G607" s="7" t="s">
        <v>3904</v>
      </c>
      <c r="H607" s="7" t="s">
        <v>3433</v>
      </c>
      <c r="J607" t="e">
        <f t="array" ref="J607">INDEX('TJ List'!E:E,MATCH(I607,'TJ List'!Q:Q,0),0)</f>
        <v>#N/A</v>
      </c>
      <c r="K607" s="1"/>
      <c r="L607" s="7"/>
      <c r="M607" s="7"/>
      <c r="N607" s="77"/>
      <c r="O607" s="77"/>
      <c r="Z607" s="80"/>
    </row>
    <row r="608" spans="2:26" ht="13">
      <c r="B608" s="26"/>
      <c r="D608" s="26"/>
      <c r="G608" s="7" t="s">
        <v>3905</v>
      </c>
      <c r="H608" s="7" t="s">
        <v>3433</v>
      </c>
      <c r="J608" t="e">
        <f t="array" ref="J608">INDEX('TJ List'!E:E,MATCH(I608,'TJ List'!Q:Q,0),0)</f>
        <v>#N/A</v>
      </c>
      <c r="K608" s="1"/>
      <c r="L608" s="7"/>
      <c r="M608" s="7"/>
      <c r="N608" s="77"/>
      <c r="O608" s="77"/>
      <c r="Z608" s="80"/>
    </row>
    <row r="609" spans="2:26" ht="13">
      <c r="B609" s="26"/>
      <c r="D609" s="26"/>
      <c r="G609" s="7" t="s">
        <v>3906</v>
      </c>
      <c r="H609" s="7" t="s">
        <v>3433</v>
      </c>
      <c r="J609" t="e">
        <f t="array" ref="J609">INDEX('TJ List'!E:E,MATCH(I609,'TJ List'!Q:Q,0),0)</f>
        <v>#N/A</v>
      </c>
      <c r="K609" s="1"/>
      <c r="L609" s="7"/>
      <c r="M609" s="7"/>
      <c r="N609" s="77"/>
      <c r="O609" s="77"/>
      <c r="Z609" s="80"/>
    </row>
    <row r="610" spans="2:26" ht="13">
      <c r="B610" s="26"/>
      <c r="D610" s="26"/>
      <c r="G610" s="7" t="s">
        <v>3907</v>
      </c>
      <c r="H610" s="7" t="s">
        <v>3433</v>
      </c>
      <c r="J610" t="e">
        <f t="array" ref="J610">INDEX('TJ List'!E:E,MATCH(I610,'TJ List'!Q:Q,0),0)</f>
        <v>#N/A</v>
      </c>
      <c r="K610" s="1"/>
      <c r="L610" s="7"/>
      <c r="M610" s="7"/>
      <c r="N610" s="77"/>
      <c r="O610" s="77"/>
      <c r="Z610" s="80"/>
    </row>
    <row r="611" spans="2:26" ht="13">
      <c r="B611" s="26"/>
      <c r="D611" s="26"/>
      <c r="G611" s="7" t="s">
        <v>3908</v>
      </c>
      <c r="H611" s="7" t="s">
        <v>3433</v>
      </c>
      <c r="J611" t="e">
        <f t="array" ref="J611">INDEX('TJ List'!E:E,MATCH(I611,'TJ List'!Q:Q,0),0)</f>
        <v>#N/A</v>
      </c>
      <c r="K611" s="1"/>
      <c r="L611" s="7"/>
      <c r="M611" s="7"/>
      <c r="N611" s="77"/>
      <c r="O611" s="77"/>
      <c r="Z611" s="80"/>
    </row>
    <row r="612" spans="2:26" ht="13">
      <c r="B612" s="26"/>
      <c r="D612" s="26"/>
      <c r="G612" s="7" t="s">
        <v>3909</v>
      </c>
      <c r="H612" s="7" t="s">
        <v>3433</v>
      </c>
      <c r="J612" t="e">
        <f t="array" ref="J612">INDEX('TJ List'!E:E,MATCH(I612,'TJ List'!Q:Q,0),0)</f>
        <v>#N/A</v>
      </c>
      <c r="K612" s="1"/>
      <c r="L612" s="7"/>
      <c r="M612" s="7"/>
      <c r="N612" s="77"/>
      <c r="O612" s="77"/>
      <c r="Z612" s="80"/>
    </row>
    <row r="613" spans="2:26" ht="13">
      <c r="B613" s="26"/>
      <c r="D613" s="26"/>
      <c r="G613" s="7" t="s">
        <v>3910</v>
      </c>
      <c r="H613" s="7" t="s">
        <v>3433</v>
      </c>
      <c r="J613" t="e">
        <f t="array" ref="J613">INDEX('TJ List'!E:E,MATCH(I613,'TJ List'!Q:Q,0),0)</f>
        <v>#N/A</v>
      </c>
      <c r="K613" s="1"/>
      <c r="L613" s="7"/>
      <c r="M613" s="7"/>
      <c r="N613" s="77"/>
      <c r="O613" s="77"/>
      <c r="Z613" s="80"/>
    </row>
    <row r="614" spans="2:26" ht="13">
      <c r="B614" s="26"/>
      <c r="D614" s="26"/>
      <c r="G614" s="7" t="s">
        <v>3911</v>
      </c>
      <c r="H614" s="7" t="s">
        <v>3433</v>
      </c>
      <c r="J614" t="e">
        <f t="array" ref="J614">INDEX('TJ List'!E:E,MATCH(I614,'TJ List'!Q:Q,0),0)</f>
        <v>#N/A</v>
      </c>
      <c r="K614" s="1"/>
      <c r="L614" s="7"/>
      <c r="M614" s="7"/>
      <c r="N614" s="77"/>
      <c r="O614" s="77"/>
      <c r="Z614" s="80"/>
    </row>
    <row r="615" spans="2:26" ht="13">
      <c r="B615" s="26"/>
      <c r="D615" s="26"/>
      <c r="G615" s="7" t="s">
        <v>3912</v>
      </c>
      <c r="H615" s="7" t="s">
        <v>3433</v>
      </c>
      <c r="J615" t="e">
        <f t="array" ref="J615">INDEX('TJ List'!E:E,MATCH(I615,'TJ List'!Q:Q,0),0)</f>
        <v>#N/A</v>
      </c>
      <c r="K615" s="1"/>
      <c r="L615" s="7"/>
      <c r="M615" s="7"/>
      <c r="N615" s="77"/>
      <c r="O615" s="77"/>
      <c r="Z615" s="80"/>
    </row>
    <row r="616" spans="2:26" ht="13">
      <c r="B616" s="26"/>
      <c r="D616" s="26"/>
      <c r="G616" s="7" t="s">
        <v>3913</v>
      </c>
      <c r="H616" s="7" t="s">
        <v>3433</v>
      </c>
      <c r="J616" t="e">
        <f t="array" ref="J616">INDEX('TJ List'!E:E,MATCH(I616,'TJ List'!Q:Q,0),0)</f>
        <v>#N/A</v>
      </c>
      <c r="K616" s="1"/>
      <c r="L616" s="7"/>
      <c r="M616" s="7"/>
      <c r="N616" s="77"/>
      <c r="O616" s="77"/>
      <c r="Z616" s="80"/>
    </row>
    <row r="617" spans="2:26" ht="13">
      <c r="B617" s="26"/>
      <c r="D617" s="26"/>
      <c r="G617" s="7" t="s">
        <v>3914</v>
      </c>
      <c r="H617" s="7" t="s">
        <v>3433</v>
      </c>
      <c r="J617" t="e">
        <f t="array" ref="J617">INDEX('TJ List'!E:E,MATCH(I617,'TJ List'!Q:Q,0),0)</f>
        <v>#N/A</v>
      </c>
      <c r="K617" s="1"/>
      <c r="L617" s="7"/>
      <c r="M617" s="7"/>
      <c r="N617" s="77"/>
      <c r="O617" s="77"/>
      <c r="Z617" s="80"/>
    </row>
    <row r="618" spans="2:26" ht="13">
      <c r="B618" s="26"/>
      <c r="D618" s="26"/>
      <c r="G618" s="7" t="s">
        <v>3915</v>
      </c>
      <c r="H618" s="7" t="s">
        <v>3433</v>
      </c>
      <c r="J618" t="e">
        <f t="array" ref="J618">INDEX('TJ List'!E:E,MATCH(I618,'TJ List'!Q:Q,0),0)</f>
        <v>#N/A</v>
      </c>
      <c r="K618" s="1"/>
      <c r="L618" s="7"/>
      <c r="M618" s="7"/>
      <c r="N618" s="77"/>
      <c r="O618" s="77"/>
      <c r="Z618" s="80"/>
    </row>
    <row r="619" spans="2:26" ht="13">
      <c r="B619" s="26"/>
      <c r="D619" s="26"/>
      <c r="G619" s="7" t="s">
        <v>3916</v>
      </c>
      <c r="H619" s="7" t="s">
        <v>3433</v>
      </c>
      <c r="J619" t="e">
        <f t="array" ref="J619">INDEX('TJ List'!E:E,MATCH(I619,'TJ List'!Q:Q,0),0)</f>
        <v>#N/A</v>
      </c>
      <c r="K619" s="1"/>
      <c r="L619" s="7"/>
      <c r="M619" s="7"/>
      <c r="N619" s="77"/>
      <c r="O619" s="77"/>
      <c r="Z619" s="80"/>
    </row>
    <row r="620" spans="2:26" ht="13">
      <c r="B620" s="26"/>
      <c r="D620" s="26"/>
      <c r="G620" s="7" t="s">
        <v>3609</v>
      </c>
      <c r="H620" s="7" t="s">
        <v>3433</v>
      </c>
      <c r="J620" t="e">
        <f t="array" ref="J620">INDEX('TJ List'!E:E,MATCH(I620,'TJ List'!Q:Q,0),0)</f>
        <v>#N/A</v>
      </c>
      <c r="K620" s="1"/>
      <c r="L620" s="7"/>
      <c r="M620" s="7"/>
      <c r="N620" s="77"/>
      <c r="O620" s="77"/>
      <c r="Z620" s="80"/>
    </row>
    <row r="621" spans="2:26" ht="13">
      <c r="B621" s="26"/>
      <c r="D621" s="26"/>
      <c r="G621" s="7" t="s">
        <v>3917</v>
      </c>
      <c r="H621" s="7" t="s">
        <v>3433</v>
      </c>
      <c r="J621" t="e">
        <f t="array" ref="J621">INDEX('TJ List'!E:E,MATCH(I621,'TJ List'!Q:Q,0),0)</f>
        <v>#N/A</v>
      </c>
      <c r="K621" s="1"/>
      <c r="L621" s="7"/>
      <c r="M621" s="7"/>
      <c r="N621" s="77"/>
      <c r="O621" s="77"/>
      <c r="Z621" s="80"/>
    </row>
    <row r="622" spans="2:26" ht="13">
      <c r="B622" s="26"/>
      <c r="D622" s="26"/>
      <c r="G622" s="7" t="s">
        <v>3918</v>
      </c>
      <c r="H622" s="7" t="s">
        <v>3433</v>
      </c>
      <c r="J622" t="e">
        <f t="array" ref="J622">INDEX('TJ List'!E:E,MATCH(I622,'TJ List'!Q:Q,0),0)</f>
        <v>#N/A</v>
      </c>
      <c r="K622" s="1"/>
      <c r="L622" s="7"/>
      <c r="M622" s="7"/>
      <c r="N622" s="77"/>
      <c r="O622" s="77"/>
      <c r="Z622" s="80"/>
    </row>
    <row r="623" spans="2:26" ht="13">
      <c r="B623" s="26"/>
      <c r="D623" s="26"/>
      <c r="G623" s="7" t="s">
        <v>3919</v>
      </c>
      <c r="H623" s="7" t="s">
        <v>3433</v>
      </c>
      <c r="J623" t="e">
        <f t="array" ref="J623">INDEX('TJ List'!E:E,MATCH(I623,'TJ List'!Q:Q,0),0)</f>
        <v>#N/A</v>
      </c>
      <c r="K623" s="1"/>
      <c r="L623" s="7"/>
      <c r="M623" s="7"/>
      <c r="N623" s="77"/>
      <c r="O623" s="77"/>
      <c r="Z623" s="80"/>
    </row>
    <row r="624" spans="2:26" ht="13">
      <c r="B624" s="26"/>
      <c r="D624" s="26"/>
      <c r="G624" s="7" t="s">
        <v>2376</v>
      </c>
      <c r="H624" s="7" t="s">
        <v>3486</v>
      </c>
      <c r="J624" t="e">
        <f t="array" ref="J624">INDEX('TJ List'!E:E,MATCH(I624,'TJ List'!Q:Q,0),0)</f>
        <v>#N/A</v>
      </c>
      <c r="K624" s="1"/>
      <c r="L624" s="7"/>
      <c r="M624" s="7"/>
      <c r="N624" s="77"/>
      <c r="O624" s="77"/>
      <c r="Z624" s="80"/>
    </row>
    <row r="625" spans="2:26" ht="13">
      <c r="B625" s="26"/>
      <c r="D625" s="26"/>
      <c r="G625" s="7" t="s">
        <v>2135</v>
      </c>
      <c r="H625" s="7" t="s">
        <v>3486</v>
      </c>
      <c r="J625" t="e">
        <f t="array" ref="J625">INDEX('TJ List'!E:E,MATCH(I625,'TJ List'!Q:Q,0),0)</f>
        <v>#N/A</v>
      </c>
      <c r="K625" s="1"/>
      <c r="L625" s="7"/>
      <c r="M625" s="7"/>
      <c r="N625" s="77"/>
      <c r="O625" s="77"/>
      <c r="Z625" s="80"/>
    </row>
    <row r="626" spans="2:26" ht="13">
      <c r="B626" s="26"/>
      <c r="D626" s="26"/>
      <c r="G626" s="7" t="s">
        <v>1718</v>
      </c>
      <c r="H626" s="7" t="s">
        <v>3486</v>
      </c>
      <c r="J626" t="e">
        <f t="array" ref="J626">INDEX('TJ List'!E:E,MATCH(I626,'TJ List'!Q:Q,0),0)</f>
        <v>#N/A</v>
      </c>
      <c r="K626" s="1"/>
      <c r="L626" s="7"/>
      <c r="M626" s="7"/>
      <c r="N626" s="77"/>
      <c r="O626" s="77"/>
      <c r="Z626" s="80"/>
    </row>
    <row r="627" spans="2:26" ht="13">
      <c r="B627" s="26"/>
      <c r="D627" s="26"/>
      <c r="G627" s="7" t="s">
        <v>1574</v>
      </c>
      <c r="H627" s="7" t="s">
        <v>3486</v>
      </c>
      <c r="J627" t="e">
        <f t="array" ref="J627">INDEX('TJ List'!E:E,MATCH(I627,'TJ List'!Q:Q,0),0)</f>
        <v>#N/A</v>
      </c>
      <c r="K627" s="1"/>
      <c r="L627" s="7"/>
      <c r="M627" s="7"/>
      <c r="N627" s="77"/>
      <c r="O627" s="77"/>
      <c r="Z627" s="80"/>
    </row>
    <row r="628" spans="2:26" ht="13">
      <c r="B628" s="26"/>
      <c r="D628" s="26"/>
      <c r="G628" s="7" t="s">
        <v>1278</v>
      </c>
      <c r="H628" s="7" t="s">
        <v>3486</v>
      </c>
      <c r="J628" t="e">
        <f t="array" ref="J628">INDEX('TJ List'!E:E,MATCH(I628,'TJ List'!Q:Q,0),0)</f>
        <v>#N/A</v>
      </c>
      <c r="K628" s="1"/>
      <c r="L628" s="7"/>
      <c r="M628" s="7"/>
      <c r="N628" s="77"/>
      <c r="O628" s="77"/>
      <c r="Z628" s="80"/>
    </row>
    <row r="629" spans="2:26" ht="13">
      <c r="B629" s="26"/>
      <c r="D629" s="26"/>
      <c r="G629" s="7" t="s">
        <v>684</v>
      </c>
      <c r="H629" s="7" t="s">
        <v>3486</v>
      </c>
      <c r="J629" t="e">
        <f t="array" ref="J629">INDEX('TJ List'!E:E,MATCH(I629,'TJ List'!Q:Q,0),0)</f>
        <v>#N/A</v>
      </c>
      <c r="K629" s="1"/>
      <c r="L629" s="7"/>
      <c r="M629" s="7"/>
      <c r="N629" s="77"/>
      <c r="O629" s="77"/>
      <c r="Z629" s="80"/>
    </row>
    <row r="630" spans="2:26" ht="13">
      <c r="B630" s="26"/>
      <c r="D630" s="26"/>
      <c r="G630" s="7" t="s">
        <v>559</v>
      </c>
      <c r="H630" s="7" t="s">
        <v>3486</v>
      </c>
      <c r="J630" t="e">
        <f t="array" ref="J630">INDEX('TJ List'!E:E,MATCH(I630,'TJ List'!Q:Q,0),0)</f>
        <v>#N/A</v>
      </c>
      <c r="K630" s="1"/>
      <c r="L630" s="7"/>
      <c r="M630" s="7"/>
      <c r="N630" s="77"/>
      <c r="O630" s="77"/>
      <c r="Z630" s="80"/>
    </row>
    <row r="631" spans="2:26" ht="13">
      <c r="B631" s="26"/>
      <c r="D631" s="26"/>
      <c r="G631" s="7" t="s">
        <v>455</v>
      </c>
      <c r="H631" s="7" t="s">
        <v>3486</v>
      </c>
      <c r="J631" t="e">
        <f t="array" ref="J631">INDEX('TJ List'!E:E,MATCH(I631,'TJ List'!Q:Q,0),0)</f>
        <v>#N/A</v>
      </c>
      <c r="K631" s="1"/>
      <c r="L631" s="7"/>
      <c r="M631" s="7"/>
      <c r="N631" s="77"/>
      <c r="O631" s="77"/>
      <c r="Z631" s="80"/>
    </row>
    <row r="632" spans="2:26" ht="13">
      <c r="B632" s="26"/>
      <c r="D632" s="26"/>
      <c r="G632" s="7" t="s">
        <v>3920</v>
      </c>
      <c r="H632" s="7" t="s">
        <v>3486</v>
      </c>
      <c r="J632" t="e">
        <f t="array" ref="J632">INDEX('TJ List'!E:E,MATCH(I632,'TJ List'!Q:Q,0),0)</f>
        <v>#N/A</v>
      </c>
      <c r="K632" s="1"/>
      <c r="L632" s="7"/>
      <c r="M632" s="7"/>
      <c r="N632" s="77"/>
      <c r="O632" s="77"/>
      <c r="Z632" s="80"/>
    </row>
    <row r="633" spans="2:26" ht="13">
      <c r="B633" s="26"/>
      <c r="D633" s="26"/>
      <c r="G633" s="7" t="s">
        <v>3921</v>
      </c>
      <c r="H633" s="7" t="s">
        <v>3486</v>
      </c>
      <c r="J633" t="e">
        <f t="array" ref="J633">INDEX('TJ List'!E:E,MATCH(I633,'TJ List'!Q:Q,0),0)</f>
        <v>#N/A</v>
      </c>
      <c r="K633" s="1"/>
      <c r="L633" s="7"/>
      <c r="M633" s="7"/>
      <c r="N633" s="77"/>
      <c r="O633" s="77"/>
      <c r="Z633" s="80"/>
    </row>
    <row r="634" spans="2:26" ht="13">
      <c r="B634" s="26"/>
      <c r="D634" s="26"/>
      <c r="G634" s="7" t="s">
        <v>3922</v>
      </c>
      <c r="H634" s="7" t="s">
        <v>3486</v>
      </c>
      <c r="J634" t="e">
        <f t="array" ref="J634">INDEX('TJ List'!E:E,MATCH(I634,'TJ List'!Q:Q,0),0)</f>
        <v>#N/A</v>
      </c>
      <c r="K634" s="1"/>
      <c r="L634" s="7"/>
      <c r="M634" s="7"/>
      <c r="N634" s="77"/>
      <c r="O634" s="77"/>
      <c r="Z634" s="80"/>
    </row>
    <row r="635" spans="2:26" ht="13">
      <c r="B635" s="26"/>
      <c r="D635" s="26"/>
      <c r="G635" s="7" t="s">
        <v>3610</v>
      </c>
      <c r="H635" s="7" t="s">
        <v>3486</v>
      </c>
      <c r="J635" t="e">
        <f t="array" ref="J635">INDEX('TJ List'!E:E,MATCH(I635,'TJ List'!Q:Q,0),0)</f>
        <v>#N/A</v>
      </c>
      <c r="K635" s="1"/>
      <c r="L635" s="7"/>
      <c r="M635" s="7"/>
      <c r="N635" s="77"/>
      <c r="O635" s="77"/>
      <c r="Z635" s="80"/>
    </row>
    <row r="636" spans="2:26" ht="13">
      <c r="B636" s="26"/>
      <c r="D636" s="26"/>
      <c r="G636" s="7" t="s">
        <v>3923</v>
      </c>
      <c r="H636" s="7" t="s">
        <v>3486</v>
      </c>
      <c r="J636" t="e">
        <f t="array" ref="J636">INDEX('TJ List'!E:E,MATCH(I636,'TJ List'!Q:Q,0),0)</f>
        <v>#N/A</v>
      </c>
      <c r="K636" s="1"/>
      <c r="L636" s="7"/>
      <c r="M636" s="7"/>
      <c r="N636" s="77"/>
      <c r="O636" s="77"/>
      <c r="Z636" s="80"/>
    </row>
    <row r="637" spans="2:26" ht="13">
      <c r="B637" s="26"/>
      <c r="D637" s="26"/>
      <c r="G637" s="7" t="s">
        <v>3517</v>
      </c>
      <c r="H637" s="7" t="s">
        <v>3486</v>
      </c>
      <c r="J637" t="e">
        <f t="array" ref="J637">INDEX('TJ List'!E:E,MATCH(I637,'TJ List'!Q:Q,0),0)</f>
        <v>#N/A</v>
      </c>
      <c r="K637" s="1"/>
      <c r="L637" s="7"/>
      <c r="M637" s="7"/>
      <c r="N637" s="77"/>
      <c r="O637" s="77"/>
      <c r="Z637" s="80"/>
    </row>
    <row r="638" spans="2:26" ht="13">
      <c r="B638" s="26"/>
      <c r="D638" s="26"/>
      <c r="G638" s="7" t="s">
        <v>3924</v>
      </c>
      <c r="H638" s="7" t="s">
        <v>3486</v>
      </c>
      <c r="J638" t="e">
        <f t="array" ref="J638">INDEX('TJ List'!E:E,MATCH(I638,'TJ List'!Q:Q,0),0)</f>
        <v>#N/A</v>
      </c>
      <c r="K638" s="1"/>
      <c r="L638" s="7"/>
      <c r="M638" s="7"/>
      <c r="N638" s="77"/>
      <c r="O638" s="77"/>
      <c r="Z638" s="80"/>
    </row>
    <row r="639" spans="2:26" ht="13">
      <c r="B639" s="26"/>
      <c r="D639" s="26"/>
      <c r="G639" s="7" t="s">
        <v>3925</v>
      </c>
      <c r="H639" s="7" t="s">
        <v>3486</v>
      </c>
      <c r="J639" t="e">
        <f t="array" ref="J639">INDEX('TJ List'!E:E,MATCH(I639,'TJ List'!Q:Q,0),0)</f>
        <v>#N/A</v>
      </c>
      <c r="K639" s="1"/>
      <c r="L639" s="7"/>
      <c r="M639" s="7"/>
      <c r="N639" s="77"/>
      <c r="O639" s="77"/>
      <c r="Z639" s="80"/>
    </row>
    <row r="640" spans="2:26" ht="13">
      <c r="B640" s="26"/>
      <c r="D640" s="26"/>
      <c r="G640" s="7" t="s">
        <v>3926</v>
      </c>
      <c r="H640" s="7" t="s">
        <v>3486</v>
      </c>
      <c r="J640" t="e">
        <f t="array" ref="J640">INDEX('TJ List'!E:E,MATCH(I640,'TJ List'!Q:Q,0),0)</f>
        <v>#N/A</v>
      </c>
      <c r="K640" s="1"/>
      <c r="L640" s="7"/>
      <c r="M640" s="7"/>
      <c r="N640" s="77"/>
      <c r="O640" s="77"/>
      <c r="Z640" s="80"/>
    </row>
    <row r="641" spans="2:26" ht="13">
      <c r="B641" s="26"/>
      <c r="D641" s="26"/>
      <c r="G641" s="7" t="s">
        <v>3927</v>
      </c>
      <c r="H641" s="7" t="s">
        <v>3486</v>
      </c>
      <c r="J641" t="e">
        <f t="array" ref="J641">INDEX('TJ List'!E:E,MATCH(I641,'TJ List'!Q:Q,0),0)</f>
        <v>#N/A</v>
      </c>
      <c r="K641" s="1"/>
      <c r="L641" s="7"/>
      <c r="M641" s="7"/>
      <c r="N641" s="77"/>
      <c r="O641" s="77"/>
      <c r="Z641" s="80"/>
    </row>
    <row r="642" spans="2:26" ht="13">
      <c r="B642" s="26"/>
      <c r="D642" s="26"/>
      <c r="G642" s="7" t="s">
        <v>3928</v>
      </c>
      <c r="H642" s="7" t="s">
        <v>3486</v>
      </c>
      <c r="J642" t="e">
        <f t="array" ref="J642">INDEX('TJ List'!E:E,MATCH(I642,'TJ List'!Q:Q,0),0)</f>
        <v>#N/A</v>
      </c>
      <c r="K642" s="1"/>
      <c r="L642" s="7"/>
      <c r="M642" s="7"/>
      <c r="N642" s="77"/>
      <c r="O642" s="77"/>
      <c r="Z642" s="80"/>
    </row>
    <row r="643" spans="2:26" ht="13">
      <c r="B643" s="26"/>
      <c r="D643" s="26"/>
      <c r="G643" s="7" t="s">
        <v>3929</v>
      </c>
      <c r="H643" s="7" t="s">
        <v>3486</v>
      </c>
      <c r="J643" t="e">
        <f t="array" ref="J643">INDEX('TJ List'!E:E,MATCH(I643,'TJ List'!Q:Q,0),0)</f>
        <v>#N/A</v>
      </c>
      <c r="K643" s="1"/>
      <c r="L643" s="7"/>
      <c r="M643" s="7"/>
      <c r="N643" s="77"/>
      <c r="O643" s="77"/>
      <c r="Z643" s="80"/>
    </row>
    <row r="644" spans="2:26" ht="13">
      <c r="B644" s="26"/>
      <c r="D644" s="26"/>
      <c r="G644" s="7" t="s">
        <v>3930</v>
      </c>
      <c r="H644" s="7" t="s">
        <v>3486</v>
      </c>
      <c r="J644" t="e">
        <f t="array" ref="J644">INDEX('TJ List'!E:E,MATCH(I644,'TJ List'!Q:Q,0),0)</f>
        <v>#N/A</v>
      </c>
      <c r="K644" s="1"/>
      <c r="L644" s="7"/>
      <c r="M644" s="7"/>
      <c r="N644" s="77"/>
      <c r="O644" s="77"/>
      <c r="Z644" s="80"/>
    </row>
    <row r="645" spans="2:26" ht="13">
      <c r="B645" s="26"/>
      <c r="D645" s="26"/>
      <c r="G645" s="7" t="s">
        <v>3931</v>
      </c>
      <c r="H645" s="7" t="s">
        <v>3486</v>
      </c>
      <c r="J645" t="e">
        <f t="array" ref="J645">INDEX('TJ List'!E:E,MATCH(I645,'TJ List'!Q:Q,0),0)</f>
        <v>#N/A</v>
      </c>
      <c r="K645" s="1"/>
      <c r="L645" s="7"/>
      <c r="M645" s="7"/>
      <c r="N645" s="77"/>
      <c r="O645" s="77"/>
      <c r="Z645" s="80"/>
    </row>
    <row r="646" spans="2:26" ht="13">
      <c r="B646" s="26"/>
      <c r="D646" s="26"/>
      <c r="G646" s="7" t="s">
        <v>3612</v>
      </c>
      <c r="H646" s="7" t="s">
        <v>3486</v>
      </c>
      <c r="J646" t="e">
        <f t="array" ref="J646">INDEX('TJ List'!E:E,MATCH(I646,'TJ List'!Q:Q,0),0)</f>
        <v>#N/A</v>
      </c>
      <c r="K646" s="1"/>
      <c r="L646" s="7"/>
      <c r="M646" s="7"/>
      <c r="N646" s="77"/>
      <c r="O646" s="77"/>
      <c r="Z646" s="80"/>
    </row>
    <row r="647" spans="2:26" ht="13">
      <c r="B647" s="26"/>
      <c r="D647" s="26"/>
      <c r="G647" s="7" t="s">
        <v>3538</v>
      </c>
      <c r="H647" s="7" t="s">
        <v>3486</v>
      </c>
      <c r="J647" t="e">
        <f t="array" ref="J647">INDEX('TJ List'!E:E,MATCH(I647,'TJ List'!Q:Q,0),0)</f>
        <v>#N/A</v>
      </c>
      <c r="K647" s="1"/>
      <c r="L647" s="7"/>
      <c r="M647" s="7"/>
      <c r="N647" s="77"/>
      <c r="O647" s="77"/>
      <c r="Z647" s="80"/>
    </row>
    <row r="648" spans="2:26" ht="13">
      <c r="B648" s="26"/>
      <c r="D648" s="26"/>
      <c r="G648" s="7" t="s">
        <v>3932</v>
      </c>
      <c r="H648" s="7" t="s">
        <v>3486</v>
      </c>
      <c r="J648" t="e">
        <f t="array" ref="J648">INDEX('TJ List'!E:E,MATCH(I648,'TJ List'!Q:Q,0),0)</f>
        <v>#N/A</v>
      </c>
      <c r="K648" s="1"/>
      <c r="L648" s="7"/>
      <c r="M648" s="7"/>
      <c r="N648" s="77"/>
      <c r="O648" s="77"/>
      <c r="Z648" s="80"/>
    </row>
    <row r="649" spans="2:26" ht="13">
      <c r="B649" s="26"/>
      <c r="D649" s="26"/>
      <c r="G649" s="7" t="s">
        <v>3933</v>
      </c>
      <c r="H649" s="7" t="s">
        <v>3486</v>
      </c>
      <c r="J649" t="e">
        <f t="array" ref="J649">INDEX('TJ List'!E:E,MATCH(I649,'TJ List'!Q:Q,0),0)</f>
        <v>#N/A</v>
      </c>
      <c r="K649" s="1"/>
      <c r="L649" s="7"/>
      <c r="M649" s="7"/>
      <c r="N649" s="77"/>
      <c r="O649" s="77"/>
      <c r="Z649" s="80"/>
    </row>
    <row r="650" spans="2:26" ht="13">
      <c r="B650" s="26"/>
      <c r="D650" s="26"/>
      <c r="G650" s="7" t="s">
        <v>3934</v>
      </c>
      <c r="H650" s="7" t="s">
        <v>3427</v>
      </c>
      <c r="J650" t="e">
        <f t="array" ref="J650">INDEX('TJ List'!E:E,MATCH(I650,'TJ List'!Q:Q,0),0)</f>
        <v>#N/A</v>
      </c>
      <c r="K650" s="1"/>
      <c r="L650" s="7"/>
      <c r="M650" s="7"/>
      <c r="N650" s="77"/>
      <c r="O650" s="77"/>
      <c r="Z650" s="80"/>
    </row>
    <row r="651" spans="2:26" ht="13">
      <c r="B651" s="26"/>
      <c r="D651" s="26"/>
      <c r="G651" s="7" t="s">
        <v>2444</v>
      </c>
      <c r="H651" s="7" t="s">
        <v>3427</v>
      </c>
      <c r="J651" t="e">
        <f t="array" ref="J651">INDEX('TJ List'!E:E,MATCH(I651,'TJ List'!Q:Q,0),0)</f>
        <v>#N/A</v>
      </c>
      <c r="K651" s="1"/>
      <c r="L651" s="7"/>
      <c r="M651" s="7"/>
      <c r="N651" s="77"/>
      <c r="O651" s="77"/>
      <c r="Z651" s="80"/>
    </row>
    <row r="652" spans="2:26" ht="13">
      <c r="B652" s="26"/>
      <c r="D652" s="26"/>
      <c r="G652" s="7" t="s">
        <v>1704</v>
      </c>
      <c r="H652" s="7" t="s">
        <v>3427</v>
      </c>
      <c r="J652" t="e">
        <f t="array" ref="J652">INDEX('TJ List'!E:E,MATCH(I652,'TJ List'!Q:Q,0),0)</f>
        <v>#N/A</v>
      </c>
      <c r="K652" s="1"/>
      <c r="L652" s="7"/>
      <c r="M652" s="7"/>
      <c r="N652" s="77"/>
      <c r="O652" s="77"/>
      <c r="Z652" s="80"/>
    </row>
    <row r="653" spans="2:26" ht="13">
      <c r="B653" s="26"/>
      <c r="D653" s="26"/>
      <c r="G653" s="7" t="s">
        <v>1406</v>
      </c>
      <c r="H653" s="7" t="s">
        <v>3427</v>
      </c>
      <c r="J653" t="e">
        <f t="array" ref="J653">INDEX('TJ List'!E:E,MATCH(I653,'TJ List'!Q:Q,0),0)</f>
        <v>#N/A</v>
      </c>
      <c r="K653" s="1"/>
      <c r="L653" s="7"/>
      <c r="M653" s="7"/>
      <c r="N653" s="77"/>
      <c r="O653" s="77"/>
      <c r="Z653" s="80"/>
    </row>
    <row r="654" spans="2:26" ht="13">
      <c r="B654" s="26"/>
      <c r="D654" s="26"/>
      <c r="G654" s="7" t="s">
        <v>1014</v>
      </c>
      <c r="H654" s="7" t="s">
        <v>3427</v>
      </c>
      <c r="J654" t="e">
        <f t="array" ref="J654">INDEX('TJ List'!E:E,MATCH(I654,'TJ List'!Q:Q,0),0)</f>
        <v>#N/A</v>
      </c>
      <c r="K654" s="1"/>
      <c r="L654" s="7"/>
      <c r="M654" s="7"/>
      <c r="N654" s="77"/>
      <c r="O654" s="77"/>
      <c r="Z654" s="80"/>
    </row>
    <row r="655" spans="2:26" ht="13">
      <c r="B655" s="26"/>
      <c r="D655" s="26"/>
      <c r="G655" s="7" t="s">
        <v>137</v>
      </c>
      <c r="H655" s="7" t="s">
        <v>3427</v>
      </c>
      <c r="J655" t="e">
        <f t="array" ref="J655">INDEX('TJ List'!E:E,MATCH(I655,'TJ List'!Q:Q,0),0)</f>
        <v>#N/A</v>
      </c>
      <c r="K655" s="1"/>
      <c r="L655" s="7"/>
      <c r="M655" s="7"/>
      <c r="N655" s="77"/>
      <c r="O655" s="77"/>
      <c r="Z655" s="80"/>
    </row>
    <row r="656" spans="2:26" ht="13">
      <c r="B656" s="26"/>
      <c r="D656" s="26"/>
      <c r="G656" s="7" t="s">
        <v>3935</v>
      </c>
      <c r="H656" s="7" t="s">
        <v>3427</v>
      </c>
      <c r="J656" t="e">
        <f t="array" ref="J656">INDEX('TJ List'!E:E,MATCH(I656,'TJ List'!Q:Q,0),0)</f>
        <v>#N/A</v>
      </c>
      <c r="K656" s="1"/>
      <c r="L656" s="7"/>
      <c r="M656" s="7"/>
      <c r="N656" s="77"/>
      <c r="O656" s="77"/>
      <c r="Z656" s="80"/>
    </row>
    <row r="657" spans="2:26" ht="13">
      <c r="B657" s="26"/>
      <c r="D657" s="26"/>
      <c r="G657" s="7" t="s">
        <v>3936</v>
      </c>
      <c r="H657" s="7" t="s">
        <v>3427</v>
      </c>
      <c r="J657" t="e">
        <f t="array" ref="J657">INDEX('TJ List'!E:E,MATCH(I657,'TJ List'!Q:Q,0),0)</f>
        <v>#N/A</v>
      </c>
      <c r="K657" s="1"/>
      <c r="L657" s="7"/>
      <c r="M657" s="7"/>
      <c r="N657" s="77"/>
      <c r="O657" s="77"/>
      <c r="Z657" s="80"/>
    </row>
    <row r="658" spans="2:26" ht="13">
      <c r="B658" s="26"/>
      <c r="D658" s="26"/>
      <c r="G658" s="7" t="s">
        <v>3426</v>
      </c>
      <c r="H658" s="7" t="s">
        <v>3427</v>
      </c>
      <c r="J658" t="e">
        <f t="array" ref="J658">INDEX('TJ List'!E:E,MATCH(I658,'TJ List'!Q:Q,0),0)</f>
        <v>#N/A</v>
      </c>
      <c r="K658" s="1"/>
      <c r="L658" s="7"/>
      <c r="M658" s="7"/>
      <c r="N658" s="77"/>
      <c r="O658" s="77"/>
      <c r="Z658" s="80"/>
    </row>
    <row r="659" spans="2:26" ht="13">
      <c r="B659" s="26"/>
      <c r="D659" s="26"/>
      <c r="G659" s="7" t="s">
        <v>3937</v>
      </c>
      <c r="H659" s="7" t="s">
        <v>3427</v>
      </c>
      <c r="J659" t="e">
        <f t="array" ref="J659">INDEX('TJ List'!E:E,MATCH(I659,'TJ List'!Q:Q,0),0)</f>
        <v>#N/A</v>
      </c>
      <c r="K659" s="1"/>
      <c r="L659" s="7"/>
      <c r="M659" s="7"/>
      <c r="N659" s="77"/>
      <c r="O659" s="77"/>
      <c r="Z659" s="80"/>
    </row>
    <row r="660" spans="2:26" ht="13">
      <c r="B660" s="26"/>
      <c r="D660" s="26"/>
      <c r="G660" s="7" t="s">
        <v>3938</v>
      </c>
      <c r="H660" s="7" t="s">
        <v>3427</v>
      </c>
      <c r="J660" t="e">
        <f t="array" ref="J660">INDEX('TJ List'!E:E,MATCH(I660,'TJ List'!Q:Q,0),0)</f>
        <v>#N/A</v>
      </c>
      <c r="K660" s="1"/>
      <c r="L660" s="7"/>
      <c r="M660" s="7"/>
      <c r="N660" s="77"/>
      <c r="O660" s="77"/>
      <c r="Z660" s="80"/>
    </row>
    <row r="661" spans="2:26" ht="13">
      <c r="B661" s="26"/>
      <c r="D661" s="26"/>
      <c r="G661" s="7" t="s">
        <v>66</v>
      </c>
      <c r="H661" s="7" t="s">
        <v>3427</v>
      </c>
      <c r="J661" t="e">
        <f t="array" ref="J661">INDEX('TJ List'!E:E,MATCH(I661,'TJ List'!Q:Q,0),0)</f>
        <v>#N/A</v>
      </c>
      <c r="K661" s="1"/>
      <c r="L661" s="7"/>
      <c r="M661" s="7"/>
      <c r="N661" s="77"/>
      <c r="O661" s="77"/>
      <c r="Z661" s="80"/>
    </row>
    <row r="662" spans="2:26" ht="13">
      <c r="B662" s="26"/>
      <c r="D662" s="26"/>
      <c r="G662" s="7" t="s">
        <v>3368</v>
      </c>
      <c r="H662" s="7" t="s">
        <v>3427</v>
      </c>
      <c r="J662" t="e">
        <f t="array" ref="J662">INDEX('TJ List'!E:E,MATCH(I662,'TJ List'!Q:Q,0),0)</f>
        <v>#N/A</v>
      </c>
      <c r="K662" s="1"/>
      <c r="L662" s="7"/>
      <c r="M662" s="7"/>
      <c r="N662" s="77"/>
      <c r="O662" s="77"/>
      <c r="Z662" s="80"/>
    </row>
    <row r="663" spans="2:26" ht="13">
      <c r="B663" s="26"/>
      <c r="D663" s="26"/>
      <c r="G663" s="7" t="s">
        <v>3939</v>
      </c>
      <c r="H663" s="7" t="s">
        <v>3427</v>
      </c>
      <c r="J663" t="e">
        <f t="array" ref="J663">INDEX('TJ List'!E:E,MATCH(I663,'TJ List'!Q:Q,0),0)</f>
        <v>#N/A</v>
      </c>
      <c r="K663" s="1"/>
      <c r="L663" s="7"/>
      <c r="M663" s="7"/>
      <c r="N663" s="77"/>
      <c r="O663" s="77"/>
      <c r="Z663" s="80"/>
    </row>
    <row r="664" spans="2:26" ht="13">
      <c r="B664" s="26"/>
      <c r="D664" s="26"/>
      <c r="G664" s="7" t="s">
        <v>3940</v>
      </c>
      <c r="H664" s="7" t="s">
        <v>3427</v>
      </c>
      <c r="J664" t="e">
        <f t="array" ref="J664">INDEX('TJ List'!E:E,MATCH(I664,'TJ List'!Q:Q,0),0)</f>
        <v>#N/A</v>
      </c>
      <c r="K664" s="1"/>
      <c r="L664" s="7"/>
      <c r="M664" s="7"/>
      <c r="N664" s="77"/>
      <c r="O664" s="77"/>
      <c r="Z664" s="80"/>
    </row>
    <row r="665" spans="2:26" ht="13">
      <c r="B665" s="26"/>
      <c r="D665" s="26"/>
      <c r="G665" s="7" t="s">
        <v>3941</v>
      </c>
      <c r="H665" s="7" t="s">
        <v>3427</v>
      </c>
      <c r="J665" t="e">
        <f t="array" ref="J665">INDEX('TJ List'!E:E,MATCH(I665,'TJ List'!Q:Q,0),0)</f>
        <v>#N/A</v>
      </c>
      <c r="K665" s="1"/>
      <c r="L665" s="7"/>
      <c r="M665" s="7"/>
      <c r="N665" s="77"/>
      <c r="O665" s="77"/>
      <c r="Z665" s="80"/>
    </row>
    <row r="666" spans="2:26" ht="13">
      <c r="B666" s="26"/>
      <c r="D666" s="26"/>
      <c r="G666" s="7" t="s">
        <v>3942</v>
      </c>
      <c r="H666" s="7" t="s">
        <v>3427</v>
      </c>
      <c r="J666" t="e">
        <f t="array" ref="J666">INDEX('TJ List'!E:E,MATCH(I666,'TJ List'!Q:Q,0),0)</f>
        <v>#N/A</v>
      </c>
      <c r="K666" s="1"/>
      <c r="L666" s="7"/>
      <c r="M666" s="7"/>
      <c r="N666" s="77"/>
      <c r="O666" s="77"/>
      <c r="Z666" s="80"/>
    </row>
    <row r="667" spans="2:26" ht="13">
      <c r="B667" s="26"/>
      <c r="D667" s="26"/>
      <c r="G667" s="7" t="s">
        <v>3943</v>
      </c>
      <c r="H667" s="7" t="s">
        <v>3427</v>
      </c>
      <c r="J667" t="e">
        <f t="array" ref="J667">INDEX('TJ List'!E:E,MATCH(I667,'TJ List'!Q:Q,0),0)</f>
        <v>#N/A</v>
      </c>
      <c r="K667" s="1"/>
      <c r="L667" s="7"/>
      <c r="M667" s="7"/>
      <c r="N667" s="77"/>
      <c r="O667" s="77"/>
      <c r="Z667" s="80"/>
    </row>
    <row r="668" spans="2:26" ht="13">
      <c r="B668" s="26"/>
      <c r="D668" s="26"/>
      <c r="G668" s="7" t="s">
        <v>3944</v>
      </c>
      <c r="H668" s="7" t="s">
        <v>3427</v>
      </c>
      <c r="J668" t="e">
        <f t="array" ref="J668">INDEX('TJ List'!E:E,MATCH(I668,'TJ List'!Q:Q,0),0)</f>
        <v>#N/A</v>
      </c>
      <c r="K668" s="1"/>
      <c r="L668" s="7"/>
      <c r="M668" s="7"/>
      <c r="N668" s="77"/>
      <c r="O668" s="77"/>
      <c r="Z668" s="80"/>
    </row>
    <row r="669" spans="2:26" ht="13">
      <c r="B669" s="26"/>
      <c r="D669" s="26"/>
      <c r="G669" s="7" t="s">
        <v>3945</v>
      </c>
      <c r="H669" s="7" t="s">
        <v>3427</v>
      </c>
      <c r="J669" t="e">
        <f t="array" ref="J669">INDEX('TJ List'!E:E,MATCH(I669,'TJ List'!Q:Q,0),0)</f>
        <v>#N/A</v>
      </c>
      <c r="K669" s="1"/>
      <c r="L669" s="7"/>
      <c r="M669" s="7"/>
      <c r="N669" s="77"/>
      <c r="O669" s="77"/>
      <c r="Z669" s="80"/>
    </row>
    <row r="670" spans="2:26" ht="13">
      <c r="B670" s="26"/>
      <c r="D670" s="26"/>
      <c r="G670" s="7" t="s">
        <v>3946</v>
      </c>
      <c r="H670" s="7" t="s">
        <v>3427</v>
      </c>
      <c r="J670" t="e">
        <f t="array" ref="J670">INDEX('TJ List'!E:E,MATCH(I670,'TJ List'!Q:Q,0),0)</f>
        <v>#N/A</v>
      </c>
      <c r="K670" s="1"/>
      <c r="L670" s="7"/>
      <c r="M670" s="7"/>
      <c r="N670" s="77"/>
      <c r="O670" s="77"/>
      <c r="Z670" s="80"/>
    </row>
    <row r="671" spans="2:26" ht="13">
      <c r="B671" s="26"/>
      <c r="D671" s="26"/>
      <c r="G671" s="7" t="s">
        <v>3947</v>
      </c>
      <c r="H671" s="7" t="s">
        <v>3427</v>
      </c>
      <c r="J671" t="e">
        <f t="array" ref="J671">INDEX('TJ List'!E:E,MATCH(I671,'TJ List'!Q:Q,0),0)</f>
        <v>#N/A</v>
      </c>
      <c r="K671" s="1"/>
      <c r="L671" s="7"/>
      <c r="M671" s="7"/>
      <c r="N671" s="77"/>
      <c r="O671" s="77"/>
      <c r="Z671" s="80"/>
    </row>
    <row r="672" spans="2:26" ht="13">
      <c r="B672" s="26"/>
      <c r="D672" s="26"/>
      <c r="G672" s="7" t="s">
        <v>3948</v>
      </c>
      <c r="H672" s="7" t="s">
        <v>3427</v>
      </c>
      <c r="J672" t="e">
        <f t="array" ref="J672">INDEX('TJ List'!E:E,MATCH(I672,'TJ List'!Q:Q,0),0)</f>
        <v>#N/A</v>
      </c>
      <c r="K672" s="1"/>
      <c r="L672" s="7"/>
      <c r="M672" s="7"/>
      <c r="N672" s="77"/>
      <c r="O672" s="77"/>
      <c r="Z672" s="80"/>
    </row>
    <row r="673" spans="2:26" ht="13">
      <c r="B673" s="26"/>
      <c r="D673" s="26"/>
      <c r="G673" s="7" t="s">
        <v>3949</v>
      </c>
      <c r="H673" s="7" t="s">
        <v>3427</v>
      </c>
      <c r="J673" t="e">
        <f t="array" ref="J673">INDEX('TJ List'!E:E,MATCH(I673,'TJ List'!Q:Q,0),0)</f>
        <v>#N/A</v>
      </c>
      <c r="K673" s="1"/>
      <c r="L673" s="7"/>
      <c r="M673" s="7"/>
      <c r="N673" s="77"/>
      <c r="O673" s="77"/>
      <c r="Z673" s="80"/>
    </row>
    <row r="674" spans="2:26" ht="13">
      <c r="B674" s="26"/>
      <c r="D674" s="26"/>
      <c r="G674" s="7" t="s">
        <v>3950</v>
      </c>
      <c r="H674" s="7" t="s">
        <v>3427</v>
      </c>
      <c r="J674" t="e">
        <f t="array" ref="J674">INDEX('TJ List'!E:E,MATCH(I674,'TJ List'!Q:Q,0),0)</f>
        <v>#N/A</v>
      </c>
      <c r="K674" s="1"/>
      <c r="L674" s="7"/>
      <c r="M674" s="7"/>
      <c r="N674" s="77"/>
      <c r="O674" s="77"/>
      <c r="Z674" s="80"/>
    </row>
    <row r="675" spans="2:26" ht="13">
      <c r="B675" s="26"/>
      <c r="D675" s="26"/>
      <c r="G675" s="7" t="s">
        <v>2564</v>
      </c>
      <c r="H675" s="7" t="s">
        <v>3525</v>
      </c>
      <c r="J675" t="e">
        <f t="array" ref="J675">INDEX('TJ List'!E:E,MATCH(I675,'TJ List'!Q:Q,0),0)</f>
        <v>#N/A</v>
      </c>
      <c r="K675" s="1"/>
      <c r="L675" s="7"/>
      <c r="M675" s="7"/>
      <c r="N675" s="77"/>
      <c r="O675" s="77"/>
      <c r="Z675" s="80"/>
    </row>
    <row r="676" spans="2:26" ht="13">
      <c r="B676" s="26"/>
      <c r="D676" s="26"/>
      <c r="G676" s="7" t="s">
        <v>1796</v>
      </c>
      <c r="H676" s="7" t="s">
        <v>3525</v>
      </c>
      <c r="J676" t="e">
        <f t="array" ref="J676">INDEX('TJ List'!E:E,MATCH(I676,'TJ List'!Q:Q,0),0)</f>
        <v>#N/A</v>
      </c>
      <c r="K676" s="1"/>
      <c r="L676" s="7"/>
      <c r="M676" s="7"/>
      <c r="N676" s="77"/>
      <c r="O676" s="77"/>
      <c r="Z676" s="80"/>
    </row>
    <row r="677" spans="2:26" ht="13">
      <c r="B677" s="26"/>
      <c r="D677" s="26"/>
      <c r="G677" s="7" t="s">
        <v>989</v>
      </c>
      <c r="H677" s="7" t="s">
        <v>3525</v>
      </c>
      <c r="J677" t="e">
        <f t="array" ref="J677">INDEX('TJ List'!E:E,MATCH(I677,'TJ List'!Q:Q,0),0)</f>
        <v>#N/A</v>
      </c>
      <c r="K677" s="1"/>
      <c r="L677" s="7"/>
      <c r="M677" s="7"/>
      <c r="N677" s="77"/>
      <c r="O677" s="77"/>
      <c r="Z677" s="80"/>
    </row>
    <row r="678" spans="2:26" ht="13">
      <c r="B678" s="26"/>
      <c r="D678" s="26"/>
      <c r="G678" s="7" t="s">
        <v>3951</v>
      </c>
      <c r="H678" s="7" t="s">
        <v>3525</v>
      </c>
      <c r="J678" t="e">
        <f t="array" ref="J678">INDEX('TJ List'!E:E,MATCH(I678,'TJ List'!Q:Q,0),0)</f>
        <v>#N/A</v>
      </c>
      <c r="K678" s="1"/>
      <c r="L678" s="7"/>
      <c r="M678" s="7"/>
      <c r="N678" s="77"/>
      <c r="O678" s="77"/>
      <c r="Z678" s="80"/>
    </row>
    <row r="679" spans="2:26" ht="13">
      <c r="B679" s="26"/>
      <c r="D679" s="26"/>
      <c r="G679" s="7" t="s">
        <v>3952</v>
      </c>
      <c r="H679" s="7" t="s">
        <v>3525</v>
      </c>
      <c r="J679" t="e">
        <f t="array" ref="J679">INDEX('TJ List'!E:E,MATCH(I679,'TJ List'!Q:Q,0),0)</f>
        <v>#N/A</v>
      </c>
      <c r="K679" s="1"/>
      <c r="L679" s="7"/>
      <c r="M679" s="7"/>
      <c r="N679" s="77"/>
      <c r="O679" s="77"/>
      <c r="Z679" s="80"/>
    </row>
    <row r="680" spans="2:26" ht="13">
      <c r="B680" s="26"/>
      <c r="D680" s="26"/>
      <c r="G680" s="7" t="s">
        <v>3953</v>
      </c>
      <c r="H680" s="7" t="s">
        <v>3525</v>
      </c>
      <c r="J680" t="e">
        <f t="array" ref="J680">INDEX('TJ List'!E:E,MATCH(I680,'TJ List'!Q:Q,0),0)</f>
        <v>#N/A</v>
      </c>
      <c r="K680" s="1"/>
      <c r="L680" s="7"/>
      <c r="M680" s="7"/>
      <c r="N680" s="77"/>
      <c r="O680" s="77"/>
      <c r="Z680" s="80"/>
    </row>
    <row r="681" spans="2:26" ht="13">
      <c r="B681" s="26"/>
      <c r="D681" s="26"/>
      <c r="G681" s="7" t="s">
        <v>3954</v>
      </c>
      <c r="H681" s="7" t="s">
        <v>3525</v>
      </c>
      <c r="J681" t="e">
        <f t="array" ref="J681">INDEX('TJ List'!E:E,MATCH(I681,'TJ List'!Q:Q,0),0)</f>
        <v>#N/A</v>
      </c>
      <c r="K681" s="1"/>
      <c r="L681" s="7"/>
      <c r="M681" s="7"/>
      <c r="N681" s="77"/>
      <c r="O681" s="77"/>
      <c r="Z681" s="80"/>
    </row>
    <row r="682" spans="2:26" ht="13">
      <c r="B682" s="26"/>
      <c r="D682" s="26"/>
      <c r="G682" s="7" t="s">
        <v>3558</v>
      </c>
      <c r="H682" s="7" t="s">
        <v>3525</v>
      </c>
      <c r="J682" t="e">
        <f t="array" ref="J682">INDEX('TJ List'!E:E,MATCH(I682,'TJ List'!Q:Q,0),0)</f>
        <v>#N/A</v>
      </c>
      <c r="K682" s="1"/>
      <c r="L682" s="7"/>
      <c r="M682" s="7"/>
      <c r="N682" s="77"/>
      <c r="O682" s="77"/>
      <c r="Z682" s="80"/>
    </row>
    <row r="683" spans="2:26" ht="13">
      <c r="B683" s="26"/>
      <c r="D683" s="26"/>
      <c r="G683" s="7" t="s">
        <v>3955</v>
      </c>
      <c r="H683" s="7" t="s">
        <v>3525</v>
      </c>
      <c r="J683" t="e">
        <f t="array" ref="J683">INDEX('TJ List'!E:E,MATCH(I683,'TJ List'!Q:Q,0),0)</f>
        <v>#N/A</v>
      </c>
      <c r="K683" s="1"/>
      <c r="L683" s="7"/>
      <c r="M683" s="7"/>
      <c r="N683" s="77"/>
      <c r="O683" s="77"/>
      <c r="Z683" s="80"/>
    </row>
    <row r="684" spans="2:26" ht="13">
      <c r="B684" s="26"/>
      <c r="D684" s="26"/>
      <c r="G684" s="7" t="s">
        <v>3956</v>
      </c>
      <c r="H684" s="7" t="s">
        <v>3525</v>
      </c>
      <c r="J684" t="e">
        <f t="array" ref="J684">INDEX('TJ List'!E:E,MATCH(I684,'TJ List'!Q:Q,0),0)</f>
        <v>#N/A</v>
      </c>
      <c r="K684" s="1"/>
      <c r="L684" s="7"/>
      <c r="M684" s="7"/>
      <c r="N684" s="77"/>
      <c r="O684" s="77"/>
      <c r="Z684" s="80"/>
    </row>
    <row r="685" spans="2:26" ht="13">
      <c r="B685" s="26"/>
      <c r="D685" s="26"/>
      <c r="G685" s="7" t="s">
        <v>3957</v>
      </c>
      <c r="H685" s="7" t="s">
        <v>3525</v>
      </c>
      <c r="J685" t="e">
        <f t="array" ref="J685">INDEX('TJ List'!E:E,MATCH(I685,'TJ List'!Q:Q,0),0)</f>
        <v>#N/A</v>
      </c>
      <c r="K685" s="1"/>
      <c r="L685" s="7"/>
      <c r="M685" s="7"/>
      <c r="N685" s="77"/>
      <c r="O685" s="77"/>
      <c r="Z685" s="80"/>
    </row>
    <row r="686" spans="2:26" ht="13">
      <c r="B686" s="26"/>
      <c r="D686" s="26"/>
      <c r="G686" s="7" t="s">
        <v>3958</v>
      </c>
      <c r="H686" s="7" t="s">
        <v>3525</v>
      </c>
      <c r="J686" t="e">
        <f t="array" ref="J686">INDEX('TJ List'!E:E,MATCH(I686,'TJ List'!Q:Q,0),0)</f>
        <v>#N/A</v>
      </c>
      <c r="K686" s="1"/>
      <c r="L686" s="7"/>
      <c r="M686" s="7"/>
      <c r="N686" s="77"/>
      <c r="O686" s="77"/>
      <c r="Z686" s="80"/>
    </row>
    <row r="687" spans="2:26" ht="13">
      <c r="B687" s="26"/>
      <c r="D687" s="26"/>
      <c r="G687" s="7" t="s">
        <v>3560</v>
      </c>
      <c r="H687" s="7" t="s">
        <v>3525</v>
      </c>
      <c r="J687" t="e">
        <f t="array" ref="J687">INDEX('TJ List'!E:E,MATCH(I687,'TJ List'!Q:Q,0),0)</f>
        <v>#N/A</v>
      </c>
      <c r="K687" s="1"/>
      <c r="L687" s="7"/>
      <c r="M687" s="7"/>
      <c r="N687" s="77"/>
      <c r="O687" s="77"/>
      <c r="Z687" s="80"/>
    </row>
    <row r="688" spans="2:26" ht="13">
      <c r="B688" s="26"/>
      <c r="D688" s="26"/>
      <c r="G688" s="7" t="s">
        <v>3364</v>
      </c>
      <c r="H688" s="7" t="s">
        <v>3525</v>
      </c>
      <c r="J688" t="e">
        <f t="array" ref="J688">INDEX('TJ List'!E:E,MATCH(I688,'TJ List'!Q:Q,0),0)</f>
        <v>#N/A</v>
      </c>
      <c r="K688" s="1"/>
      <c r="L688" s="7"/>
      <c r="M688" s="7"/>
      <c r="N688" s="77"/>
      <c r="O688" s="77"/>
      <c r="Z688" s="80"/>
    </row>
    <row r="689" spans="2:26" ht="13">
      <c r="B689" s="26"/>
      <c r="D689" s="26"/>
      <c r="G689" s="7" t="s">
        <v>3959</v>
      </c>
      <c r="H689" s="7" t="s">
        <v>3525</v>
      </c>
      <c r="J689" t="e">
        <f t="array" ref="J689">INDEX('TJ List'!E:E,MATCH(I689,'TJ List'!Q:Q,0),0)</f>
        <v>#N/A</v>
      </c>
      <c r="K689" s="1"/>
      <c r="L689" s="7"/>
      <c r="M689" s="7"/>
      <c r="N689" s="77"/>
      <c r="O689" s="77"/>
      <c r="Z689" s="80"/>
    </row>
    <row r="690" spans="2:26" ht="13">
      <c r="B690" s="26"/>
      <c r="D690" s="26"/>
      <c r="G690" s="7" t="s">
        <v>3960</v>
      </c>
      <c r="H690" s="7" t="s">
        <v>3525</v>
      </c>
      <c r="J690" t="e">
        <f t="array" ref="J690">INDEX('TJ List'!E:E,MATCH(I690,'TJ List'!Q:Q,0),0)</f>
        <v>#N/A</v>
      </c>
      <c r="K690" s="1"/>
      <c r="L690" s="7"/>
      <c r="M690" s="7"/>
      <c r="N690" s="77"/>
      <c r="O690" s="77"/>
      <c r="Z690" s="80"/>
    </row>
    <row r="691" spans="2:26" ht="13">
      <c r="B691" s="26"/>
      <c r="D691" s="26"/>
      <c r="G691" s="7" t="s">
        <v>3961</v>
      </c>
      <c r="H691" s="7" t="s">
        <v>3525</v>
      </c>
      <c r="J691" t="e">
        <f t="array" ref="J691">INDEX('TJ List'!E:E,MATCH(I691,'TJ List'!Q:Q,0),0)</f>
        <v>#N/A</v>
      </c>
      <c r="K691" s="1"/>
      <c r="L691" s="7"/>
      <c r="M691" s="7"/>
      <c r="N691" s="77"/>
      <c r="O691" s="77"/>
      <c r="Z691" s="80"/>
    </row>
    <row r="692" spans="2:26" ht="13">
      <c r="B692" s="26"/>
      <c r="D692" s="26"/>
      <c r="G692" s="7" t="s">
        <v>3962</v>
      </c>
      <c r="H692" s="7" t="s">
        <v>3525</v>
      </c>
      <c r="J692" t="e">
        <f t="array" ref="J692">INDEX('TJ List'!E:E,MATCH(I692,'TJ List'!Q:Q,0),0)</f>
        <v>#N/A</v>
      </c>
      <c r="K692" s="1"/>
      <c r="L692" s="7"/>
      <c r="M692" s="7"/>
      <c r="N692" s="77"/>
      <c r="O692" s="77"/>
      <c r="Z692" s="80"/>
    </row>
    <row r="693" spans="2:26" ht="13">
      <c r="B693" s="26"/>
      <c r="D693" s="26"/>
      <c r="G693" s="7" t="s">
        <v>3963</v>
      </c>
      <c r="H693" s="7" t="s">
        <v>3525</v>
      </c>
      <c r="J693" t="e">
        <f t="array" ref="J693">INDEX('TJ List'!E:E,MATCH(I693,'TJ List'!Q:Q,0),0)</f>
        <v>#N/A</v>
      </c>
      <c r="K693" s="1"/>
      <c r="L693" s="7"/>
      <c r="M693" s="7"/>
      <c r="N693" s="77"/>
      <c r="O693" s="77"/>
      <c r="Z693" s="80"/>
    </row>
    <row r="694" spans="2:26" ht="13">
      <c r="B694" s="26"/>
      <c r="D694" s="26"/>
      <c r="G694" s="7" t="s">
        <v>3964</v>
      </c>
      <c r="H694" s="7" t="s">
        <v>3525</v>
      </c>
      <c r="J694" t="e">
        <f t="array" ref="J694">INDEX('TJ List'!E:E,MATCH(I694,'TJ List'!Q:Q,0),0)</f>
        <v>#N/A</v>
      </c>
      <c r="K694" s="1"/>
      <c r="L694" s="7"/>
      <c r="M694" s="7"/>
      <c r="N694" s="77"/>
      <c r="O694" s="77"/>
      <c r="Z694" s="80"/>
    </row>
    <row r="695" spans="2:26" ht="13">
      <c r="B695" s="26"/>
      <c r="D695" s="26"/>
      <c r="G695" s="7" t="s">
        <v>3965</v>
      </c>
      <c r="H695" s="7" t="s">
        <v>3525</v>
      </c>
      <c r="J695" t="e">
        <f t="array" ref="J695">INDEX('TJ List'!E:E,MATCH(I695,'TJ List'!Q:Q,0),0)</f>
        <v>#N/A</v>
      </c>
      <c r="K695" s="1"/>
      <c r="L695" s="7"/>
      <c r="M695" s="7"/>
      <c r="N695" s="77"/>
      <c r="O695" s="77"/>
      <c r="Z695" s="80"/>
    </row>
    <row r="696" spans="2:26" ht="13">
      <c r="B696" s="26"/>
      <c r="D696" s="26"/>
      <c r="G696" s="7" t="s">
        <v>3966</v>
      </c>
      <c r="H696" s="7" t="s">
        <v>3471</v>
      </c>
      <c r="J696" t="e">
        <f t="array" ref="J696">INDEX('TJ List'!E:E,MATCH(I696,'TJ List'!Q:Q,0),0)</f>
        <v>#N/A</v>
      </c>
      <c r="K696" s="1"/>
      <c r="L696" s="7"/>
      <c r="M696" s="7"/>
      <c r="N696" s="77"/>
      <c r="O696" s="77"/>
      <c r="Z696" s="80"/>
    </row>
    <row r="697" spans="2:26" ht="13">
      <c r="B697" s="26"/>
      <c r="D697" s="26"/>
      <c r="G697" s="7" t="s">
        <v>2628</v>
      </c>
      <c r="H697" s="7" t="s">
        <v>3471</v>
      </c>
      <c r="J697" t="e">
        <f t="array" ref="J697">INDEX('TJ List'!E:E,MATCH(I697,'TJ List'!Q:Q,0),0)</f>
        <v>#N/A</v>
      </c>
      <c r="K697" s="1"/>
      <c r="L697" s="7"/>
      <c r="M697" s="7"/>
      <c r="N697" s="77"/>
      <c r="O697" s="77"/>
      <c r="Z697" s="80"/>
    </row>
    <row r="698" spans="2:26" ht="13">
      <c r="B698" s="26"/>
      <c r="D698" s="26"/>
      <c r="G698" s="7" t="s">
        <v>2331</v>
      </c>
      <c r="H698" s="7" t="s">
        <v>3471</v>
      </c>
      <c r="J698" t="e">
        <f t="array" ref="J698">INDEX('TJ List'!E:E,MATCH(I698,'TJ List'!Q:Q,0),0)</f>
        <v>#N/A</v>
      </c>
      <c r="K698" s="1"/>
      <c r="L698" s="7"/>
      <c r="M698" s="7"/>
      <c r="N698" s="77"/>
      <c r="O698" s="77"/>
      <c r="Z698" s="80"/>
    </row>
    <row r="699" spans="2:26" ht="13">
      <c r="B699" s="26"/>
      <c r="D699" s="26"/>
      <c r="G699" s="7" t="s">
        <v>2351</v>
      </c>
      <c r="H699" s="7" t="s">
        <v>3471</v>
      </c>
      <c r="J699" t="e">
        <f t="array" ref="J699">INDEX('TJ List'!E:E,MATCH(I699,'TJ List'!Q:Q,0),0)</f>
        <v>#N/A</v>
      </c>
      <c r="K699" s="1"/>
      <c r="L699" s="7"/>
      <c r="M699" s="7"/>
      <c r="N699" s="77"/>
      <c r="O699" s="77"/>
      <c r="Z699" s="80"/>
    </row>
    <row r="700" spans="2:26" ht="13">
      <c r="B700" s="26"/>
      <c r="D700" s="26"/>
      <c r="G700" s="7" t="s">
        <v>2084</v>
      </c>
      <c r="H700" s="7" t="s">
        <v>3471</v>
      </c>
      <c r="J700" t="e">
        <f t="array" ref="J700">INDEX('TJ List'!E:E,MATCH(I700,'TJ List'!Q:Q,0),0)</f>
        <v>#N/A</v>
      </c>
      <c r="K700" s="1"/>
      <c r="L700" s="7"/>
      <c r="M700" s="7"/>
      <c r="N700" s="77"/>
      <c r="O700" s="77"/>
      <c r="Z700" s="80"/>
    </row>
    <row r="701" spans="2:26" ht="13">
      <c r="B701" s="26"/>
      <c r="D701" s="26"/>
      <c r="G701" s="7" t="s">
        <v>1739</v>
      </c>
      <c r="H701" s="7" t="s">
        <v>3471</v>
      </c>
      <c r="J701" t="e">
        <f t="array" ref="J701">INDEX('TJ List'!E:E,MATCH(I701,'TJ List'!Q:Q,0),0)</f>
        <v>#N/A</v>
      </c>
      <c r="K701" s="1"/>
      <c r="L701" s="7"/>
      <c r="M701" s="7"/>
      <c r="N701" s="77"/>
      <c r="O701" s="77"/>
      <c r="Z701" s="80"/>
    </row>
    <row r="702" spans="2:26" ht="13">
      <c r="B702" s="26"/>
      <c r="D702" s="26"/>
      <c r="G702" s="7" t="s">
        <v>1407</v>
      </c>
      <c r="H702" s="7" t="s">
        <v>3471</v>
      </c>
      <c r="J702" t="e">
        <f t="array" ref="J702">INDEX('TJ List'!E:E,MATCH(I702,'TJ List'!Q:Q,0),0)</f>
        <v>#N/A</v>
      </c>
      <c r="K702" s="1"/>
      <c r="L702" s="7"/>
      <c r="M702" s="7"/>
      <c r="N702" s="77"/>
      <c r="O702" s="77"/>
      <c r="Z702" s="80"/>
    </row>
    <row r="703" spans="2:26" ht="13">
      <c r="B703" s="26"/>
      <c r="D703" s="26"/>
      <c r="G703" s="7" t="s">
        <v>1170</v>
      </c>
      <c r="H703" s="7" t="s">
        <v>3471</v>
      </c>
      <c r="J703" t="e">
        <f t="array" ref="J703">INDEX('TJ List'!E:E,MATCH(I703,'TJ List'!Q:Q,0),0)</f>
        <v>#N/A</v>
      </c>
      <c r="K703" s="1"/>
      <c r="L703" s="7"/>
      <c r="M703" s="7"/>
      <c r="N703" s="77"/>
      <c r="O703" s="77"/>
      <c r="Z703" s="80"/>
    </row>
    <row r="704" spans="2:26" ht="13">
      <c r="B704" s="26"/>
      <c r="D704" s="26"/>
      <c r="G704" s="7" t="s">
        <v>701</v>
      </c>
      <c r="H704" s="7" t="s">
        <v>3471</v>
      </c>
      <c r="J704" t="e">
        <f t="array" ref="J704">INDEX('TJ List'!E:E,MATCH(I704,'TJ List'!Q:Q,0),0)</f>
        <v>#N/A</v>
      </c>
      <c r="K704" s="1"/>
      <c r="L704" s="7"/>
      <c r="M704" s="7"/>
      <c r="N704" s="77"/>
      <c r="O704" s="77"/>
      <c r="Z704" s="80"/>
    </row>
    <row r="705" spans="2:26" ht="13">
      <c r="B705" s="26"/>
      <c r="D705" s="26"/>
      <c r="G705" s="7" t="s">
        <v>3967</v>
      </c>
      <c r="H705" s="7" t="s">
        <v>3471</v>
      </c>
      <c r="J705" t="e">
        <f t="array" ref="J705">INDEX('TJ List'!E:E,MATCH(I705,'TJ List'!Q:Q,0),0)</f>
        <v>#N/A</v>
      </c>
      <c r="K705" s="1"/>
      <c r="L705" s="7"/>
      <c r="M705" s="7"/>
      <c r="N705" s="77"/>
      <c r="O705" s="77"/>
      <c r="Z705" s="80"/>
    </row>
    <row r="706" spans="2:26" ht="13">
      <c r="B706" s="26"/>
      <c r="D706" s="26"/>
      <c r="G706" s="7" t="s">
        <v>3544</v>
      </c>
      <c r="H706" s="7" t="s">
        <v>3471</v>
      </c>
      <c r="J706" t="e">
        <f t="array" ref="J706">INDEX('TJ List'!E:E,MATCH(I706,'TJ List'!Q:Q,0),0)</f>
        <v>#N/A</v>
      </c>
      <c r="K706" s="1"/>
      <c r="L706" s="7"/>
      <c r="M706" s="7"/>
      <c r="N706" s="77"/>
      <c r="O706" s="77"/>
      <c r="Z706" s="80"/>
    </row>
    <row r="707" spans="2:26" ht="13">
      <c r="B707" s="26"/>
      <c r="D707" s="26"/>
      <c r="G707" s="7" t="s">
        <v>3968</v>
      </c>
      <c r="H707" s="7" t="s">
        <v>3471</v>
      </c>
      <c r="J707" t="e">
        <f t="array" ref="J707">INDEX('TJ List'!E:E,MATCH(I707,'TJ List'!Q:Q,0),0)</f>
        <v>#N/A</v>
      </c>
      <c r="K707" s="1"/>
      <c r="L707" s="7"/>
      <c r="M707" s="7"/>
      <c r="N707" s="77"/>
      <c r="O707" s="77"/>
      <c r="Z707" s="80"/>
    </row>
    <row r="708" spans="2:26" ht="13">
      <c r="B708" s="26"/>
      <c r="D708" s="26"/>
      <c r="G708" s="7" t="s">
        <v>3969</v>
      </c>
      <c r="H708" s="7" t="s">
        <v>3471</v>
      </c>
      <c r="J708" t="e">
        <f t="array" ref="J708">INDEX('TJ List'!E:E,MATCH(I708,'TJ List'!Q:Q,0),0)</f>
        <v>#N/A</v>
      </c>
      <c r="K708" s="1"/>
      <c r="L708" s="7"/>
      <c r="M708" s="7"/>
      <c r="N708" s="77"/>
      <c r="O708" s="77"/>
      <c r="Z708" s="80"/>
    </row>
    <row r="709" spans="2:26" ht="13">
      <c r="B709" s="26"/>
      <c r="D709" s="26"/>
      <c r="G709" s="7" t="s">
        <v>3970</v>
      </c>
      <c r="H709" s="7" t="s">
        <v>3471</v>
      </c>
      <c r="J709" t="e">
        <f t="array" ref="J709">INDEX('TJ List'!E:E,MATCH(I709,'TJ List'!Q:Q,0),0)</f>
        <v>#N/A</v>
      </c>
      <c r="K709" s="1"/>
      <c r="L709" s="7"/>
      <c r="M709" s="7"/>
      <c r="N709" s="77"/>
      <c r="O709" s="77"/>
      <c r="Z709" s="80"/>
    </row>
    <row r="710" spans="2:26" ht="13">
      <c r="B710" s="26"/>
      <c r="D710" s="26"/>
      <c r="G710" s="7" t="s">
        <v>3614</v>
      </c>
      <c r="H710" s="7" t="s">
        <v>3471</v>
      </c>
      <c r="J710" t="e">
        <f t="array" ref="J710">INDEX('TJ List'!E:E,MATCH(I710,'TJ List'!Q:Q,0),0)</f>
        <v>#N/A</v>
      </c>
      <c r="K710" s="1"/>
      <c r="L710" s="7"/>
      <c r="M710" s="7"/>
      <c r="N710" s="77"/>
      <c r="O710" s="77"/>
      <c r="Z710" s="80"/>
    </row>
    <row r="711" spans="2:26" ht="13">
      <c r="B711" s="26"/>
      <c r="D711" s="26"/>
      <c r="G711" s="7" t="s">
        <v>3971</v>
      </c>
      <c r="H711" s="7" t="s">
        <v>3471</v>
      </c>
      <c r="J711" t="e">
        <f t="array" ref="J711">INDEX('TJ List'!E:E,MATCH(I711,'TJ List'!Q:Q,0),0)</f>
        <v>#N/A</v>
      </c>
      <c r="K711" s="1"/>
      <c r="L711" s="7"/>
      <c r="M711" s="7"/>
      <c r="N711" s="77"/>
      <c r="O711" s="77"/>
      <c r="Z711" s="80"/>
    </row>
    <row r="712" spans="2:26" ht="13">
      <c r="B712" s="26"/>
      <c r="D712" s="26"/>
      <c r="G712" s="7" t="s">
        <v>3616</v>
      </c>
      <c r="H712" s="7" t="s">
        <v>3471</v>
      </c>
      <c r="J712" t="e">
        <f t="array" ref="J712">INDEX('TJ List'!E:E,MATCH(I712,'TJ List'!Q:Q,0),0)</f>
        <v>#N/A</v>
      </c>
      <c r="K712" s="1"/>
      <c r="L712" s="7"/>
      <c r="M712" s="7"/>
      <c r="N712" s="77"/>
      <c r="O712" s="77"/>
      <c r="Z712" s="80"/>
    </row>
    <row r="713" spans="2:26" ht="13">
      <c r="B713" s="26"/>
      <c r="D713" s="26"/>
      <c r="G713" s="7" t="s">
        <v>3972</v>
      </c>
      <c r="H713" s="7" t="s">
        <v>3471</v>
      </c>
      <c r="J713" t="e">
        <f t="array" ref="J713">INDEX('TJ List'!E:E,MATCH(I713,'TJ List'!Q:Q,0),0)</f>
        <v>#N/A</v>
      </c>
      <c r="K713" s="1"/>
      <c r="L713" s="7"/>
      <c r="M713" s="7"/>
      <c r="N713" s="77"/>
      <c r="O713" s="77"/>
      <c r="Z713" s="80"/>
    </row>
    <row r="714" spans="2:26" ht="13">
      <c r="B714" s="26"/>
      <c r="D714" s="26"/>
      <c r="G714" s="7" t="s">
        <v>3619</v>
      </c>
      <c r="H714" s="7" t="s">
        <v>3471</v>
      </c>
      <c r="J714" t="e">
        <f t="array" ref="J714">INDEX('TJ List'!E:E,MATCH(I714,'TJ List'!Q:Q,0),0)</f>
        <v>#N/A</v>
      </c>
      <c r="K714" s="1"/>
      <c r="L714" s="7"/>
      <c r="M714" s="7"/>
      <c r="N714" s="77"/>
      <c r="O714" s="77"/>
      <c r="Z714" s="80"/>
    </row>
    <row r="715" spans="2:26" ht="13">
      <c r="B715" s="26"/>
      <c r="D715" s="26"/>
      <c r="G715" s="7" t="s">
        <v>3621</v>
      </c>
      <c r="H715" s="7" t="s">
        <v>3471</v>
      </c>
      <c r="J715" t="e">
        <f t="array" ref="J715">INDEX('TJ List'!E:E,MATCH(I715,'TJ List'!Q:Q,0),0)</f>
        <v>#N/A</v>
      </c>
      <c r="K715" s="1"/>
      <c r="L715" s="7"/>
      <c r="M715" s="7"/>
      <c r="N715" s="77"/>
      <c r="O715" s="77"/>
      <c r="Z715" s="80"/>
    </row>
    <row r="716" spans="2:26" ht="13">
      <c r="B716" s="26"/>
      <c r="D716" s="26"/>
      <c r="G716" s="7" t="s">
        <v>3973</v>
      </c>
      <c r="H716" s="7" t="s">
        <v>3471</v>
      </c>
      <c r="J716" t="e">
        <f t="array" ref="J716">INDEX('TJ List'!E:E,MATCH(I716,'TJ List'!Q:Q,0),0)</f>
        <v>#N/A</v>
      </c>
      <c r="K716" s="1"/>
      <c r="L716" s="7"/>
      <c r="M716" s="7"/>
      <c r="N716" s="77"/>
      <c r="O716" s="77"/>
      <c r="Z716" s="80"/>
    </row>
    <row r="717" spans="2:26" ht="13">
      <c r="B717" s="26"/>
      <c r="D717" s="26"/>
      <c r="G717" s="7" t="s">
        <v>3974</v>
      </c>
      <c r="H717" s="7" t="s">
        <v>3471</v>
      </c>
      <c r="J717" t="e">
        <f t="array" ref="J717">INDEX('TJ List'!E:E,MATCH(I717,'TJ List'!Q:Q,0),0)</f>
        <v>#N/A</v>
      </c>
      <c r="K717" s="1"/>
      <c r="L717" s="7"/>
      <c r="M717" s="7"/>
      <c r="N717" s="77"/>
      <c r="O717" s="77"/>
      <c r="Z717" s="80"/>
    </row>
    <row r="718" spans="2:26" ht="13">
      <c r="B718" s="26"/>
      <c r="D718" s="26"/>
      <c r="G718" s="7" t="s">
        <v>3975</v>
      </c>
      <c r="H718" s="7" t="s">
        <v>3471</v>
      </c>
      <c r="J718" t="e">
        <f t="array" ref="J718">INDEX('TJ List'!E:E,MATCH(I718,'TJ List'!Q:Q,0),0)</f>
        <v>#N/A</v>
      </c>
      <c r="K718" s="1"/>
      <c r="L718" s="7"/>
      <c r="M718" s="7"/>
      <c r="N718" s="77"/>
      <c r="O718" s="77"/>
      <c r="Z718" s="80"/>
    </row>
    <row r="719" spans="2:26" ht="13">
      <c r="B719" s="26"/>
      <c r="D719" s="26"/>
      <c r="G719" s="7" t="s">
        <v>3976</v>
      </c>
      <c r="H719" s="7" t="s">
        <v>3471</v>
      </c>
      <c r="J719" t="e">
        <f t="array" ref="J719">INDEX('TJ List'!E:E,MATCH(I719,'TJ List'!Q:Q,0),0)</f>
        <v>#N/A</v>
      </c>
      <c r="K719" s="1"/>
      <c r="L719" s="7"/>
      <c r="M719" s="7"/>
      <c r="N719" s="77"/>
      <c r="O719" s="77"/>
      <c r="Z719" s="80"/>
    </row>
    <row r="720" spans="2:26" ht="13">
      <c r="B720" s="26"/>
      <c r="D720" s="26"/>
      <c r="G720" s="7" t="s">
        <v>3977</v>
      </c>
      <c r="H720" s="7" t="s">
        <v>3471</v>
      </c>
      <c r="J720" t="e">
        <f t="array" ref="J720">INDEX('TJ List'!E:E,MATCH(I720,'TJ List'!Q:Q,0),0)</f>
        <v>#N/A</v>
      </c>
      <c r="K720" s="1"/>
      <c r="L720" s="7"/>
      <c r="M720" s="7"/>
      <c r="N720" s="77"/>
      <c r="O720" s="77"/>
      <c r="Z720" s="80"/>
    </row>
    <row r="721" spans="2:26" ht="13">
      <c r="B721" s="26"/>
      <c r="D721" s="26"/>
      <c r="G721" s="7" t="s">
        <v>43</v>
      </c>
      <c r="H721" s="7" t="s">
        <v>3471</v>
      </c>
      <c r="J721" t="e">
        <f t="array" ref="J721">INDEX('TJ List'!E:E,MATCH(I721,'TJ List'!Q:Q,0),0)</f>
        <v>#N/A</v>
      </c>
      <c r="K721" s="1"/>
      <c r="L721" s="7"/>
      <c r="M721" s="7"/>
      <c r="N721" s="77"/>
      <c r="O721" s="77"/>
      <c r="Z721" s="80"/>
    </row>
    <row r="722" spans="2:26" ht="13">
      <c r="B722" s="26"/>
      <c r="D722" s="26"/>
      <c r="G722" s="7" t="s">
        <v>3978</v>
      </c>
      <c r="H722" s="7" t="s">
        <v>3471</v>
      </c>
      <c r="J722" t="e">
        <f t="array" ref="J722">INDEX('TJ List'!E:E,MATCH(I722,'TJ List'!Q:Q,0),0)</f>
        <v>#N/A</v>
      </c>
      <c r="K722" s="1"/>
      <c r="L722" s="7"/>
      <c r="M722" s="7"/>
      <c r="N722" s="77"/>
      <c r="O722" s="77"/>
      <c r="Z722" s="80"/>
    </row>
    <row r="723" spans="2:26" ht="13">
      <c r="B723" s="26"/>
      <c r="D723" s="26"/>
      <c r="G723" s="7" t="s">
        <v>3979</v>
      </c>
      <c r="H723" s="7" t="s">
        <v>3471</v>
      </c>
      <c r="J723" t="e">
        <f t="array" ref="J723">INDEX('TJ List'!E:E,MATCH(I723,'TJ List'!Q:Q,0),0)</f>
        <v>#N/A</v>
      </c>
      <c r="K723" s="1"/>
      <c r="L723" s="7"/>
      <c r="M723" s="7"/>
      <c r="N723" s="77"/>
      <c r="O723" s="77"/>
      <c r="Z723" s="80"/>
    </row>
    <row r="724" spans="2:26" ht="13">
      <c r="B724" s="26"/>
      <c r="D724" s="26"/>
      <c r="G724" s="7" t="s">
        <v>3589</v>
      </c>
      <c r="H724" s="7" t="s">
        <v>3471</v>
      </c>
      <c r="J724" t="e">
        <f t="array" ref="J724">INDEX('TJ List'!E:E,MATCH(I724,'TJ List'!Q:Q,0),0)</f>
        <v>#N/A</v>
      </c>
      <c r="K724" s="1"/>
      <c r="L724" s="7"/>
      <c r="M724" s="7"/>
      <c r="N724" s="77"/>
      <c r="O724" s="77"/>
      <c r="Z724" s="80"/>
    </row>
    <row r="725" spans="2:26" ht="13">
      <c r="B725" s="26"/>
      <c r="D725" s="26"/>
      <c r="G725" s="7" t="s">
        <v>3980</v>
      </c>
      <c r="H725" s="7" t="s">
        <v>3471</v>
      </c>
      <c r="J725" t="e">
        <f t="array" ref="J725">INDEX('TJ List'!E:E,MATCH(I725,'TJ List'!Q:Q,0),0)</f>
        <v>#N/A</v>
      </c>
      <c r="K725" s="1"/>
      <c r="L725" s="7"/>
      <c r="M725" s="7"/>
      <c r="N725" s="77"/>
      <c r="O725" s="77"/>
      <c r="Z725" s="80"/>
    </row>
    <row r="726" spans="2:26" ht="13">
      <c r="B726" s="26"/>
      <c r="D726" s="26"/>
      <c r="G726" s="7" t="s">
        <v>2775</v>
      </c>
      <c r="H726" s="7" t="s">
        <v>3491</v>
      </c>
      <c r="J726" t="e">
        <f t="array" ref="J726">INDEX('TJ List'!E:E,MATCH(I726,'TJ List'!Q:Q,0),0)</f>
        <v>#N/A</v>
      </c>
      <c r="K726" s="1"/>
      <c r="L726" s="7"/>
      <c r="M726" s="7"/>
      <c r="N726" s="77"/>
      <c r="O726" s="77"/>
      <c r="Z726" s="80"/>
    </row>
    <row r="727" spans="2:26" ht="13">
      <c r="B727" s="26"/>
      <c r="D727" s="26"/>
      <c r="G727" s="7" t="s">
        <v>2480</v>
      </c>
      <c r="H727" s="7" t="s">
        <v>3491</v>
      </c>
      <c r="J727" t="e">
        <f t="array" ref="J727">INDEX('TJ List'!E:E,MATCH(I727,'TJ List'!Q:Q,0),0)</f>
        <v>#N/A</v>
      </c>
      <c r="K727" s="1"/>
      <c r="L727" s="7"/>
      <c r="M727" s="7"/>
      <c r="N727" s="77"/>
      <c r="O727" s="77"/>
      <c r="Z727" s="80"/>
    </row>
    <row r="728" spans="2:26" ht="13">
      <c r="B728" s="26"/>
      <c r="D728" s="26"/>
      <c r="G728" s="7" t="s">
        <v>2146</v>
      </c>
      <c r="H728" s="7" t="s">
        <v>3491</v>
      </c>
      <c r="J728" t="e">
        <f t="array" ref="J728">INDEX('TJ List'!E:E,MATCH(I728,'TJ List'!Q:Q,0),0)</f>
        <v>#N/A</v>
      </c>
      <c r="K728" s="1"/>
      <c r="L728" s="7"/>
      <c r="M728" s="7"/>
      <c r="N728" s="77"/>
      <c r="O728" s="77"/>
      <c r="Z728" s="80"/>
    </row>
    <row r="729" spans="2:26" ht="13">
      <c r="B729" s="26"/>
      <c r="D729" s="26"/>
      <c r="G729" s="7" t="s">
        <v>2136</v>
      </c>
      <c r="H729" s="7" t="s">
        <v>3491</v>
      </c>
      <c r="J729" t="e">
        <f t="array" ref="J729">INDEX('TJ List'!E:E,MATCH(I729,'TJ List'!Q:Q,0),0)</f>
        <v>#N/A</v>
      </c>
      <c r="K729" s="1"/>
      <c r="L729" s="7"/>
      <c r="M729" s="7"/>
      <c r="N729" s="77"/>
      <c r="O729" s="77"/>
      <c r="Z729" s="80"/>
    </row>
    <row r="730" spans="2:26" ht="13">
      <c r="B730" s="26"/>
      <c r="D730" s="26"/>
      <c r="G730" s="7" t="s">
        <v>1908</v>
      </c>
      <c r="H730" s="7" t="s">
        <v>3491</v>
      </c>
      <c r="J730" t="e">
        <f t="array" ref="J730">INDEX('TJ List'!E:E,MATCH(I730,'TJ List'!Q:Q,0),0)</f>
        <v>#N/A</v>
      </c>
      <c r="K730" s="1"/>
      <c r="L730" s="7"/>
      <c r="M730" s="7"/>
      <c r="N730" s="77"/>
      <c r="O730" s="77"/>
      <c r="Z730" s="80"/>
    </row>
    <row r="731" spans="2:26" ht="13">
      <c r="B731" s="26"/>
      <c r="D731" s="26"/>
      <c r="G731" s="7" t="s">
        <v>1726</v>
      </c>
      <c r="H731" s="7" t="s">
        <v>3491</v>
      </c>
      <c r="J731" t="e">
        <f t="array" ref="J731">INDEX('TJ List'!E:E,MATCH(I731,'TJ List'!Q:Q,0),0)</f>
        <v>#N/A</v>
      </c>
      <c r="K731" s="1"/>
      <c r="L731" s="7"/>
      <c r="M731" s="7"/>
      <c r="N731" s="77"/>
      <c r="O731" s="77"/>
      <c r="Z731" s="80"/>
    </row>
    <row r="732" spans="2:26" ht="13">
      <c r="B732" s="26"/>
      <c r="D732" s="26"/>
      <c r="G732" s="7" t="s">
        <v>1445</v>
      </c>
      <c r="H732" s="7" t="s">
        <v>3491</v>
      </c>
      <c r="J732" t="e">
        <f t="array" ref="J732">INDEX('TJ List'!E:E,MATCH(I732,'TJ List'!Q:Q,0),0)</f>
        <v>#N/A</v>
      </c>
      <c r="K732" s="1"/>
      <c r="L732" s="7"/>
      <c r="M732" s="7"/>
      <c r="N732" s="77"/>
      <c r="O732" s="77"/>
      <c r="Z732" s="80"/>
    </row>
    <row r="733" spans="2:26" ht="13">
      <c r="B733" s="26"/>
      <c r="D733" s="26"/>
      <c r="G733" s="7" t="s">
        <v>1381</v>
      </c>
      <c r="H733" s="7" t="s">
        <v>3491</v>
      </c>
      <c r="J733" t="e">
        <f t="array" ref="J733">INDEX('TJ List'!E:E,MATCH(I733,'TJ List'!Q:Q,0),0)</f>
        <v>#N/A</v>
      </c>
      <c r="K733" s="1"/>
      <c r="L733" s="7"/>
      <c r="M733" s="7"/>
      <c r="N733" s="77"/>
      <c r="O733" s="77"/>
      <c r="Z733" s="80"/>
    </row>
    <row r="734" spans="2:26" ht="13">
      <c r="B734" s="26"/>
      <c r="D734" s="26"/>
      <c r="G734" s="7" t="s">
        <v>3586</v>
      </c>
      <c r="H734" s="7" t="s">
        <v>3491</v>
      </c>
      <c r="J734" t="e">
        <f t="array" ref="J734">INDEX('TJ List'!E:E,MATCH(I734,'TJ List'!Q:Q,0),0)</f>
        <v>#N/A</v>
      </c>
      <c r="K734" s="1"/>
      <c r="L734" s="7"/>
      <c r="M734" s="7"/>
      <c r="N734" s="77"/>
      <c r="O734" s="77"/>
      <c r="Z734" s="80"/>
    </row>
    <row r="735" spans="2:26" ht="13">
      <c r="B735" s="26"/>
      <c r="D735" s="26"/>
      <c r="G735" s="7" t="s">
        <v>3981</v>
      </c>
      <c r="H735" s="7" t="s">
        <v>3491</v>
      </c>
      <c r="J735" t="e">
        <f t="array" ref="J735">INDEX('TJ List'!E:E,MATCH(I735,'TJ List'!Q:Q,0),0)</f>
        <v>#N/A</v>
      </c>
      <c r="K735" s="1"/>
      <c r="L735" s="7"/>
      <c r="M735" s="7"/>
      <c r="N735" s="77"/>
      <c r="O735" s="77"/>
      <c r="Z735" s="80"/>
    </row>
    <row r="736" spans="2:26" ht="13">
      <c r="B736" s="26"/>
      <c r="D736" s="26"/>
      <c r="G736" s="7" t="s">
        <v>3500</v>
      </c>
      <c r="H736" s="7" t="s">
        <v>3491</v>
      </c>
      <c r="J736" t="e">
        <f t="array" ref="J736">INDEX('TJ List'!E:E,MATCH(I736,'TJ List'!Q:Q,0),0)</f>
        <v>#N/A</v>
      </c>
      <c r="K736" s="1"/>
      <c r="L736" s="7"/>
      <c r="M736" s="7"/>
      <c r="N736" s="77"/>
      <c r="O736" s="77"/>
      <c r="Z736" s="80"/>
    </row>
    <row r="737" spans="2:26" ht="13">
      <c r="B737" s="26"/>
      <c r="D737" s="26"/>
      <c r="G737" s="7" t="s">
        <v>3982</v>
      </c>
      <c r="H737" s="7" t="s">
        <v>3491</v>
      </c>
      <c r="J737" t="e">
        <f t="array" ref="J737">INDEX('TJ List'!E:E,MATCH(I737,'TJ List'!Q:Q,0),0)</f>
        <v>#N/A</v>
      </c>
      <c r="K737" s="1"/>
      <c r="L737" s="7"/>
      <c r="M737" s="7"/>
      <c r="N737" s="77"/>
      <c r="O737" s="77"/>
      <c r="Z737" s="80"/>
    </row>
    <row r="738" spans="2:26" ht="13">
      <c r="B738" s="26"/>
      <c r="D738" s="26"/>
      <c r="G738" s="7" t="s">
        <v>3983</v>
      </c>
      <c r="H738" s="7" t="s">
        <v>3491</v>
      </c>
      <c r="J738" t="e">
        <f t="array" ref="J738">INDEX('TJ List'!E:E,MATCH(I738,'TJ List'!Q:Q,0),0)</f>
        <v>#N/A</v>
      </c>
      <c r="K738" s="1"/>
      <c r="L738" s="7"/>
      <c r="M738" s="7"/>
      <c r="N738" s="77"/>
      <c r="O738" s="77"/>
      <c r="Z738" s="80"/>
    </row>
    <row r="739" spans="2:26" ht="13">
      <c r="B739" s="26"/>
      <c r="D739" s="26"/>
      <c r="G739" s="7" t="s">
        <v>3583</v>
      </c>
      <c r="H739" s="7" t="s">
        <v>3491</v>
      </c>
      <c r="J739" t="e">
        <f t="array" ref="J739">INDEX('TJ List'!E:E,MATCH(I739,'TJ List'!Q:Q,0),0)</f>
        <v>#N/A</v>
      </c>
      <c r="K739" s="1"/>
      <c r="L739" s="7"/>
      <c r="M739" s="7"/>
      <c r="N739" s="77"/>
      <c r="O739" s="77"/>
      <c r="Z739" s="80"/>
    </row>
    <row r="740" spans="2:26" ht="13">
      <c r="B740" s="26"/>
      <c r="D740" s="26"/>
      <c r="G740" s="7" t="s">
        <v>3984</v>
      </c>
      <c r="H740" s="7" t="s">
        <v>3491</v>
      </c>
      <c r="J740" t="e">
        <f t="array" ref="J740">INDEX('TJ List'!E:E,MATCH(I740,'TJ List'!Q:Q,0),0)</f>
        <v>#N/A</v>
      </c>
      <c r="K740" s="1"/>
      <c r="L740" s="7"/>
      <c r="M740" s="7"/>
      <c r="N740" s="77"/>
      <c r="O740" s="77"/>
      <c r="Z740" s="80"/>
    </row>
    <row r="741" spans="2:26" ht="13">
      <c r="B741" s="26"/>
      <c r="D741" s="26"/>
      <c r="G741" s="7" t="s">
        <v>3985</v>
      </c>
      <c r="H741" s="7" t="s">
        <v>3491</v>
      </c>
      <c r="J741" t="e">
        <f t="array" ref="J741">INDEX('TJ List'!E:E,MATCH(I741,'TJ List'!Q:Q,0),0)</f>
        <v>#N/A</v>
      </c>
      <c r="K741" s="1"/>
      <c r="L741" s="7"/>
      <c r="M741" s="7"/>
      <c r="N741" s="77"/>
      <c r="O741" s="77"/>
      <c r="Z741" s="80"/>
    </row>
    <row r="742" spans="2:26" ht="13">
      <c r="B742" s="26"/>
      <c r="D742" s="26"/>
      <c r="G742" s="7" t="s">
        <v>3986</v>
      </c>
      <c r="H742" s="7" t="s">
        <v>3491</v>
      </c>
      <c r="J742" t="e">
        <f t="array" ref="J742">INDEX('TJ List'!E:E,MATCH(I742,'TJ List'!Q:Q,0),0)</f>
        <v>#N/A</v>
      </c>
      <c r="K742" s="1"/>
      <c r="L742" s="7"/>
      <c r="M742" s="7"/>
      <c r="N742" s="77"/>
      <c r="O742" s="77"/>
      <c r="Z742" s="80"/>
    </row>
    <row r="743" spans="2:26" ht="13">
      <c r="B743" s="26"/>
      <c r="D743" s="26"/>
      <c r="G743" s="7" t="s">
        <v>3987</v>
      </c>
      <c r="H743" s="7" t="s">
        <v>3491</v>
      </c>
      <c r="J743" t="e">
        <f t="array" ref="J743">INDEX('TJ List'!E:E,MATCH(I743,'TJ List'!Q:Q,0),0)</f>
        <v>#N/A</v>
      </c>
      <c r="K743" s="1"/>
      <c r="L743" s="7"/>
      <c r="M743" s="7"/>
      <c r="N743" s="77"/>
      <c r="O743" s="77"/>
      <c r="Z743" s="80"/>
    </row>
    <row r="744" spans="2:26" ht="13">
      <c r="B744" s="26"/>
      <c r="D744" s="26"/>
      <c r="G744" s="7" t="s">
        <v>3988</v>
      </c>
      <c r="H744" s="7" t="s">
        <v>3491</v>
      </c>
      <c r="J744" t="e">
        <f t="array" ref="J744">INDEX('TJ List'!E:E,MATCH(I744,'TJ List'!Q:Q,0),0)</f>
        <v>#N/A</v>
      </c>
      <c r="K744" s="1"/>
      <c r="L744" s="7"/>
      <c r="M744" s="7"/>
      <c r="N744" s="77"/>
      <c r="O744" s="77"/>
      <c r="Z744" s="80"/>
    </row>
    <row r="745" spans="2:26" ht="13">
      <c r="B745" s="26"/>
      <c r="D745" s="26"/>
      <c r="G745" s="7" t="s">
        <v>3989</v>
      </c>
      <c r="H745" s="7" t="s">
        <v>3491</v>
      </c>
      <c r="J745" t="e">
        <f t="array" ref="J745">INDEX('TJ List'!E:E,MATCH(I745,'TJ List'!Q:Q,0),0)</f>
        <v>#N/A</v>
      </c>
      <c r="K745" s="1"/>
      <c r="L745" s="7"/>
      <c r="M745" s="7"/>
      <c r="N745" s="77"/>
      <c r="O745" s="77"/>
      <c r="Z745" s="80"/>
    </row>
    <row r="746" spans="2:26" ht="13">
      <c r="B746" s="26"/>
      <c r="D746" s="26"/>
      <c r="G746" s="7" t="s">
        <v>3990</v>
      </c>
      <c r="H746" s="7" t="s">
        <v>3491</v>
      </c>
      <c r="J746" t="e">
        <f t="array" ref="J746">INDEX('TJ List'!E:E,MATCH(I746,'TJ List'!Q:Q,0),0)</f>
        <v>#N/A</v>
      </c>
      <c r="K746" s="1"/>
      <c r="L746" s="7"/>
      <c r="M746" s="7"/>
      <c r="N746" s="77"/>
      <c r="O746" s="77"/>
      <c r="Z746" s="80"/>
    </row>
    <row r="747" spans="2:26" ht="13">
      <c r="B747" s="26"/>
      <c r="D747" s="26"/>
      <c r="G747" s="7" t="s">
        <v>3991</v>
      </c>
      <c r="H747" s="7" t="s">
        <v>3491</v>
      </c>
      <c r="J747" t="e">
        <f t="array" ref="J747">INDEX('TJ List'!E:E,MATCH(I747,'TJ List'!Q:Q,0),0)</f>
        <v>#N/A</v>
      </c>
      <c r="K747" s="1"/>
      <c r="L747" s="7"/>
      <c r="M747" s="7"/>
      <c r="N747" s="77"/>
      <c r="O747" s="77"/>
      <c r="Z747" s="80"/>
    </row>
    <row r="748" spans="2:26" ht="13">
      <c r="B748" s="26"/>
      <c r="D748" s="26"/>
      <c r="G748" s="7" t="s">
        <v>3992</v>
      </c>
      <c r="H748" s="7" t="s">
        <v>3491</v>
      </c>
      <c r="J748" t="e">
        <f t="array" ref="J748">INDEX('TJ List'!E:E,MATCH(I748,'TJ List'!Q:Q,0),0)</f>
        <v>#N/A</v>
      </c>
      <c r="K748" s="1"/>
      <c r="L748" s="7"/>
      <c r="M748" s="7"/>
      <c r="N748" s="77"/>
      <c r="O748" s="77"/>
      <c r="Z748" s="80"/>
    </row>
    <row r="749" spans="2:26" ht="13">
      <c r="B749" s="26"/>
      <c r="D749" s="26"/>
      <c r="G749" s="7" t="s">
        <v>3993</v>
      </c>
      <c r="H749" s="7" t="s">
        <v>3491</v>
      </c>
      <c r="J749" t="e">
        <f t="array" ref="J749">INDEX('TJ List'!E:E,MATCH(I749,'TJ List'!Q:Q,0),0)</f>
        <v>#N/A</v>
      </c>
      <c r="K749" s="1"/>
      <c r="L749" s="7"/>
      <c r="M749" s="7"/>
      <c r="N749" s="77"/>
      <c r="O749" s="77"/>
      <c r="Z749" s="80"/>
    </row>
    <row r="750" spans="2:26" ht="13">
      <c r="B750" s="26"/>
      <c r="D750" s="26"/>
      <c r="G750" s="7" t="s">
        <v>3994</v>
      </c>
      <c r="H750" s="7" t="s">
        <v>3491</v>
      </c>
      <c r="J750" t="e">
        <f t="array" ref="J750">INDEX('TJ List'!E:E,MATCH(I750,'TJ List'!Q:Q,0),0)</f>
        <v>#N/A</v>
      </c>
      <c r="K750" s="1"/>
      <c r="L750" s="7"/>
      <c r="M750" s="7"/>
      <c r="N750" s="77"/>
      <c r="O750" s="77"/>
      <c r="Z750" s="80"/>
    </row>
    <row r="751" spans="2:26" ht="13">
      <c r="B751" s="26"/>
      <c r="D751" s="26"/>
      <c r="G751" s="7" t="s">
        <v>3995</v>
      </c>
      <c r="H751" s="7" t="s">
        <v>3491</v>
      </c>
      <c r="J751" t="e">
        <f t="array" ref="J751">INDEX('TJ List'!E:E,MATCH(I751,'TJ List'!Q:Q,0),0)</f>
        <v>#N/A</v>
      </c>
      <c r="K751" s="1"/>
      <c r="L751" s="7"/>
      <c r="M751" s="7"/>
      <c r="N751" s="77"/>
      <c r="O751" s="77"/>
      <c r="Z751" s="80"/>
    </row>
    <row r="752" spans="2:26" ht="13">
      <c r="B752" s="26"/>
      <c r="D752" s="26"/>
      <c r="G752" s="7" t="s">
        <v>3996</v>
      </c>
      <c r="H752" s="7" t="s">
        <v>3491</v>
      </c>
      <c r="J752" t="e">
        <f t="array" ref="J752">INDEX('TJ List'!E:E,MATCH(I752,'TJ List'!Q:Q,0),0)</f>
        <v>#N/A</v>
      </c>
      <c r="K752" s="1"/>
      <c r="L752" s="7"/>
      <c r="M752" s="7"/>
      <c r="N752" s="77"/>
      <c r="O752" s="77"/>
      <c r="Z752" s="80"/>
    </row>
    <row r="753" spans="2:26" ht="13">
      <c r="B753" s="26"/>
      <c r="D753" s="26"/>
      <c r="G753" s="7" t="s">
        <v>2647</v>
      </c>
      <c r="H753" s="7" t="s">
        <v>3475</v>
      </c>
      <c r="J753" t="e">
        <f t="array" ref="J753">INDEX('TJ List'!E:E,MATCH(I753,'TJ List'!Q:Q,0),0)</f>
        <v>#N/A</v>
      </c>
      <c r="K753" s="1"/>
      <c r="L753" s="7"/>
      <c r="M753" s="7"/>
      <c r="N753" s="77"/>
      <c r="O753" s="77"/>
      <c r="Z753" s="80"/>
    </row>
    <row r="754" spans="2:26" ht="13">
      <c r="B754" s="26"/>
      <c r="D754" s="26"/>
      <c r="G754" s="7" t="s">
        <v>2641</v>
      </c>
      <c r="H754" s="7" t="s">
        <v>3475</v>
      </c>
      <c r="J754" t="e">
        <f t="array" ref="J754">INDEX('TJ List'!E:E,MATCH(I754,'TJ List'!Q:Q,0),0)</f>
        <v>#N/A</v>
      </c>
      <c r="K754" s="1"/>
      <c r="L754" s="7"/>
      <c r="M754" s="7"/>
      <c r="N754" s="77"/>
      <c r="O754" s="77"/>
      <c r="Z754" s="80"/>
    </row>
    <row r="755" spans="2:26" ht="13">
      <c r="B755" s="26"/>
      <c r="D755" s="26"/>
      <c r="G755" s="7" t="s">
        <v>2495</v>
      </c>
      <c r="H755" s="7" t="s">
        <v>3475</v>
      </c>
      <c r="J755" t="e">
        <f t="array" ref="J755">INDEX('TJ List'!E:E,MATCH(I755,'TJ List'!Q:Q,0),0)</f>
        <v>#N/A</v>
      </c>
      <c r="K755" s="1"/>
      <c r="L755" s="7"/>
      <c r="M755" s="7"/>
      <c r="N755" s="77"/>
      <c r="O755" s="77"/>
      <c r="Z755" s="80"/>
    </row>
    <row r="756" spans="2:26" ht="13">
      <c r="B756" s="26"/>
      <c r="D756" s="26"/>
      <c r="G756" s="7" t="s">
        <v>1763</v>
      </c>
      <c r="H756" s="7" t="s">
        <v>3475</v>
      </c>
      <c r="J756" t="e">
        <f t="array" ref="J756">INDEX('TJ List'!E:E,MATCH(I756,'TJ List'!Q:Q,0),0)</f>
        <v>#N/A</v>
      </c>
      <c r="K756" s="1"/>
      <c r="L756" s="7"/>
      <c r="M756" s="7"/>
      <c r="N756" s="77"/>
      <c r="O756" s="77"/>
      <c r="Z756" s="80"/>
    </row>
    <row r="757" spans="2:26" ht="13">
      <c r="B757" s="26"/>
      <c r="D757" s="26"/>
      <c r="G757" s="7" t="s">
        <v>1722</v>
      </c>
      <c r="H757" s="7" t="s">
        <v>3475</v>
      </c>
      <c r="J757" t="e">
        <f t="array" ref="J757">INDEX('TJ List'!E:E,MATCH(I757,'TJ List'!Q:Q,0),0)</f>
        <v>#N/A</v>
      </c>
      <c r="K757" s="1"/>
      <c r="L757" s="7"/>
      <c r="M757" s="7"/>
      <c r="N757" s="77"/>
      <c r="O757" s="77"/>
      <c r="Z757" s="80"/>
    </row>
    <row r="758" spans="2:26" ht="13">
      <c r="B758" s="26"/>
      <c r="D758" s="26"/>
      <c r="G758" s="7" t="s">
        <v>1706</v>
      </c>
      <c r="H758" s="7" t="s">
        <v>3475</v>
      </c>
      <c r="J758" t="e">
        <f t="array" ref="J758">INDEX('TJ List'!E:E,MATCH(I758,'TJ List'!Q:Q,0),0)</f>
        <v>#N/A</v>
      </c>
      <c r="K758" s="1"/>
      <c r="L758" s="7"/>
      <c r="M758" s="7"/>
      <c r="N758" s="77"/>
      <c r="O758" s="77"/>
      <c r="Z758" s="80"/>
    </row>
    <row r="759" spans="2:26" ht="13">
      <c r="B759" s="26"/>
      <c r="D759" s="26"/>
      <c r="G759" s="7" t="s">
        <v>1578</v>
      </c>
      <c r="H759" s="7" t="s">
        <v>3475</v>
      </c>
      <c r="J759" t="e">
        <f t="array" ref="J759">INDEX('TJ List'!E:E,MATCH(I759,'TJ List'!Q:Q,0),0)</f>
        <v>#N/A</v>
      </c>
      <c r="K759" s="1"/>
      <c r="L759" s="7"/>
      <c r="M759" s="7"/>
      <c r="N759" s="77"/>
      <c r="O759" s="77"/>
      <c r="Z759" s="80"/>
    </row>
    <row r="760" spans="2:26" ht="13">
      <c r="B760" s="26"/>
      <c r="D760" s="26"/>
      <c r="G760" s="7" t="s">
        <v>669</v>
      </c>
      <c r="H760" s="7" t="s">
        <v>3475</v>
      </c>
      <c r="J760" t="e">
        <f t="array" ref="J760">INDEX('TJ List'!E:E,MATCH(I760,'TJ List'!Q:Q,0),0)</f>
        <v>#N/A</v>
      </c>
      <c r="K760" s="1"/>
      <c r="L760" s="7"/>
      <c r="M760" s="7"/>
      <c r="N760" s="77"/>
      <c r="O760" s="77"/>
      <c r="Z760" s="80"/>
    </row>
    <row r="761" spans="2:26" ht="13">
      <c r="B761" s="26"/>
      <c r="D761" s="26"/>
      <c r="G761" s="7" t="s">
        <v>592</v>
      </c>
      <c r="H761" s="7" t="s">
        <v>3475</v>
      </c>
      <c r="J761" t="e">
        <f t="array" ref="J761">INDEX('TJ List'!E:E,MATCH(I761,'TJ List'!Q:Q,0),0)</f>
        <v>#N/A</v>
      </c>
      <c r="K761" s="1"/>
      <c r="L761" s="7"/>
      <c r="M761" s="7"/>
      <c r="N761" s="77"/>
      <c r="O761" s="77"/>
      <c r="Z761" s="80"/>
    </row>
    <row r="762" spans="2:26" ht="13">
      <c r="B762" s="26"/>
      <c r="D762" s="26"/>
      <c r="G762" s="7" t="s">
        <v>72</v>
      </c>
      <c r="H762" s="7" t="s">
        <v>3475</v>
      </c>
      <c r="J762" t="e">
        <f t="array" ref="J762">INDEX('TJ List'!E:E,MATCH(I762,'TJ List'!Q:Q,0),0)</f>
        <v>#N/A</v>
      </c>
      <c r="L762" s="7"/>
      <c r="M762" s="7"/>
      <c r="N762" s="77"/>
      <c r="O762" s="77"/>
      <c r="Z762" s="80"/>
    </row>
    <row r="763" spans="2:26" ht="13">
      <c r="B763" s="26"/>
      <c r="D763" s="26"/>
      <c r="G763" s="7" t="s">
        <v>3997</v>
      </c>
      <c r="H763" s="7" t="s">
        <v>3475</v>
      </c>
      <c r="J763" t="e">
        <f t="array" ref="J763">INDEX('TJ List'!E:E,MATCH(I763,'TJ List'!Q:Q,0),0)</f>
        <v>#N/A</v>
      </c>
      <c r="L763" s="7"/>
      <c r="M763" s="7"/>
      <c r="N763" s="77"/>
      <c r="O763" s="77"/>
      <c r="Z763" s="80"/>
    </row>
    <row r="764" spans="2:26" ht="13">
      <c r="B764" s="26"/>
      <c r="D764" s="26"/>
      <c r="G764" s="7" t="s">
        <v>3627</v>
      </c>
      <c r="H764" s="7" t="s">
        <v>3475</v>
      </c>
      <c r="J764" t="e">
        <f t="array" ref="J764">INDEX('TJ List'!E:E,MATCH(I764,'TJ List'!Q:Q,0),0)</f>
        <v>#N/A</v>
      </c>
      <c r="L764" s="7"/>
      <c r="M764" s="7"/>
      <c r="N764" s="77"/>
      <c r="O764" s="77"/>
      <c r="Z764" s="80"/>
    </row>
    <row r="765" spans="2:26" ht="13">
      <c r="B765" s="26"/>
      <c r="D765" s="26"/>
      <c r="G765" s="7" t="s">
        <v>3998</v>
      </c>
      <c r="H765" s="7" t="s">
        <v>3475</v>
      </c>
      <c r="J765" t="e">
        <f t="array" ref="J765">INDEX('TJ List'!E:E,MATCH(I765,'TJ List'!Q:Q,0),0)</f>
        <v>#N/A</v>
      </c>
      <c r="L765" s="7"/>
      <c r="M765" s="7"/>
      <c r="N765" s="77"/>
      <c r="O765" s="77"/>
      <c r="Z765" s="80"/>
    </row>
    <row r="766" spans="2:26" ht="13">
      <c r="B766" s="26"/>
      <c r="D766" s="26"/>
      <c r="G766" s="7" t="s">
        <v>3999</v>
      </c>
      <c r="H766" s="7" t="s">
        <v>3475</v>
      </c>
      <c r="J766" t="e">
        <f t="array" ref="J766">INDEX('TJ List'!E:E,MATCH(I766,'TJ List'!Q:Q,0),0)</f>
        <v>#N/A</v>
      </c>
      <c r="L766" s="7"/>
      <c r="M766" s="7"/>
      <c r="N766" s="77"/>
      <c r="O766" s="77"/>
      <c r="Z766" s="80"/>
    </row>
    <row r="767" spans="2:26" ht="13">
      <c r="B767" s="26"/>
      <c r="D767" s="26"/>
      <c r="G767" s="7" t="s">
        <v>4000</v>
      </c>
      <c r="H767" s="7" t="s">
        <v>3475</v>
      </c>
      <c r="J767" t="e">
        <f t="array" ref="J767">INDEX('TJ List'!E:E,MATCH(I767,'TJ List'!Q:Q,0),0)</f>
        <v>#N/A</v>
      </c>
      <c r="L767" s="7"/>
      <c r="M767" s="7"/>
      <c r="N767" s="77"/>
      <c r="O767" s="77"/>
      <c r="Z767" s="80"/>
    </row>
    <row r="768" spans="2:26" ht="13">
      <c r="B768" s="26"/>
      <c r="D768" s="26"/>
      <c r="G768" s="7" t="s">
        <v>3629</v>
      </c>
      <c r="H768" s="7" t="s">
        <v>3475</v>
      </c>
      <c r="J768" t="e">
        <f t="array" ref="J768">INDEX('TJ List'!E:E,MATCH(I768,'TJ List'!Q:Q,0),0)</f>
        <v>#N/A</v>
      </c>
      <c r="L768" s="7"/>
      <c r="M768" s="7"/>
      <c r="N768" s="77"/>
      <c r="O768" s="77"/>
      <c r="Z768" s="80"/>
    </row>
    <row r="769" spans="2:26" ht="13">
      <c r="B769" s="26"/>
      <c r="D769" s="26"/>
      <c r="G769" s="7" t="s">
        <v>1737</v>
      </c>
      <c r="H769" s="7" t="s">
        <v>3475</v>
      </c>
      <c r="J769" t="e">
        <f t="array" ref="J769">INDEX('TJ List'!E:E,MATCH(I769,'TJ List'!Q:Q,0),0)</f>
        <v>#N/A</v>
      </c>
      <c r="L769" s="7"/>
      <c r="M769" s="7"/>
      <c r="N769" s="77"/>
      <c r="O769" s="77"/>
      <c r="Z769" s="80"/>
    </row>
    <row r="770" spans="2:26" ht="13">
      <c r="B770" s="26"/>
      <c r="D770" s="26"/>
      <c r="G770" s="7" t="s">
        <v>4001</v>
      </c>
      <c r="H770" s="7" t="s">
        <v>3475</v>
      </c>
      <c r="J770" t="e">
        <f t="array" ref="J770">INDEX('TJ List'!E:E,MATCH(I770,'TJ List'!Q:Q,0),0)</f>
        <v>#N/A</v>
      </c>
      <c r="L770" s="7"/>
      <c r="M770" s="7"/>
      <c r="N770" s="77"/>
      <c r="O770" s="77"/>
      <c r="Z770" s="80"/>
    </row>
    <row r="771" spans="2:26" ht="13">
      <c r="B771" s="26"/>
      <c r="D771" s="26"/>
      <c r="G771" s="7" t="s">
        <v>4002</v>
      </c>
      <c r="H771" s="7" t="s">
        <v>3475</v>
      </c>
      <c r="J771" t="e">
        <f t="array" ref="J771">INDEX('TJ List'!E:E,MATCH(I771,'TJ List'!Q:Q,0),0)</f>
        <v>#N/A</v>
      </c>
      <c r="L771" s="7"/>
      <c r="M771" s="7"/>
      <c r="N771" s="77"/>
      <c r="O771" s="77"/>
      <c r="Z771" s="80"/>
    </row>
    <row r="772" spans="2:26" ht="13">
      <c r="B772" s="26"/>
      <c r="D772" s="26"/>
      <c r="G772" s="7" t="s">
        <v>3502</v>
      </c>
      <c r="H772" s="7" t="s">
        <v>3475</v>
      </c>
      <c r="J772" t="e">
        <f t="array" ref="J772">INDEX('TJ List'!E:E,MATCH(I772,'TJ List'!Q:Q,0),0)</f>
        <v>#N/A</v>
      </c>
      <c r="L772" s="7"/>
      <c r="M772" s="7"/>
      <c r="N772" s="77"/>
      <c r="O772" s="77"/>
      <c r="Z772" s="80"/>
    </row>
    <row r="773" spans="2:26" ht="13">
      <c r="B773" s="26"/>
      <c r="D773" s="26"/>
      <c r="G773" s="7" t="s">
        <v>4003</v>
      </c>
      <c r="H773" s="7" t="s">
        <v>3475</v>
      </c>
      <c r="J773" t="e">
        <f t="array" ref="J773">INDEX('TJ List'!E:E,MATCH(I773,'TJ List'!Q:Q,0),0)</f>
        <v>#N/A</v>
      </c>
      <c r="L773" s="7"/>
      <c r="M773" s="7"/>
      <c r="N773" s="77"/>
      <c r="O773" s="77"/>
      <c r="Z773" s="80"/>
    </row>
    <row r="774" spans="2:26" ht="13">
      <c r="B774" s="26"/>
      <c r="D774" s="26"/>
      <c r="G774" s="7" t="s">
        <v>4004</v>
      </c>
      <c r="H774" s="7" t="s">
        <v>3475</v>
      </c>
      <c r="J774" t="e">
        <f t="array" ref="J774">INDEX('TJ List'!E:E,MATCH(I774,'TJ List'!Q:Q,0),0)</f>
        <v>#N/A</v>
      </c>
      <c r="L774" s="7"/>
      <c r="M774" s="7"/>
      <c r="N774" s="77"/>
      <c r="O774" s="77"/>
      <c r="Z774" s="80"/>
    </row>
    <row r="775" spans="2:26" ht="13">
      <c r="B775" s="26"/>
      <c r="D775" s="26"/>
      <c r="G775" s="7" t="s">
        <v>4005</v>
      </c>
      <c r="H775" s="7" t="s">
        <v>3475</v>
      </c>
      <c r="J775" t="e">
        <f t="array" ref="J775">INDEX('TJ List'!E:E,MATCH(I775,'TJ List'!Q:Q,0),0)</f>
        <v>#N/A</v>
      </c>
      <c r="L775" s="7"/>
      <c r="M775" s="7"/>
      <c r="N775" s="77"/>
      <c r="O775" s="77"/>
      <c r="Z775" s="80"/>
    </row>
    <row r="776" spans="2:26" ht="13">
      <c r="B776" s="26"/>
      <c r="D776" s="26"/>
      <c r="G776" s="7" t="s">
        <v>4006</v>
      </c>
      <c r="H776" s="7" t="s">
        <v>3475</v>
      </c>
      <c r="J776" t="e">
        <f t="array" ref="J776">INDEX('TJ List'!E:E,MATCH(I776,'TJ List'!Q:Q,0),0)</f>
        <v>#N/A</v>
      </c>
      <c r="L776" s="7"/>
      <c r="M776" s="7"/>
      <c r="N776" s="77"/>
      <c r="O776" s="77"/>
      <c r="Z776" s="80"/>
    </row>
    <row r="777" spans="2:26" ht="13">
      <c r="B777" s="26"/>
      <c r="D777" s="26"/>
      <c r="G777" s="7" t="s">
        <v>4007</v>
      </c>
      <c r="H777" s="7" t="s">
        <v>3475</v>
      </c>
      <c r="J777" t="e">
        <f t="array" ref="J777">INDEX('TJ List'!E:E,MATCH(I777,'TJ List'!Q:Q,0),0)</f>
        <v>#N/A</v>
      </c>
      <c r="L777" s="7"/>
      <c r="M777" s="7"/>
      <c r="N777" s="77"/>
      <c r="O777" s="77"/>
      <c r="Z777" s="80"/>
    </row>
    <row r="778" spans="2:26" ht="13">
      <c r="B778" s="26"/>
      <c r="D778" s="26"/>
      <c r="G778" s="7" t="s">
        <v>4008</v>
      </c>
      <c r="H778" s="7" t="s">
        <v>3475</v>
      </c>
      <c r="J778" t="e">
        <f t="array" ref="J778">INDEX('TJ List'!E:E,MATCH(I778,'TJ List'!Q:Q,0),0)</f>
        <v>#N/A</v>
      </c>
      <c r="L778" s="7"/>
      <c r="M778" s="7"/>
      <c r="N778" s="77"/>
      <c r="O778" s="77"/>
      <c r="Z778" s="80"/>
    </row>
    <row r="779" spans="2:26" ht="13">
      <c r="B779" s="26"/>
      <c r="D779" s="26"/>
      <c r="G779" s="7" t="s">
        <v>4009</v>
      </c>
      <c r="H779" s="7" t="s">
        <v>3475</v>
      </c>
      <c r="J779" t="e">
        <f t="array" ref="J779">INDEX('TJ List'!E:E,MATCH(I779,'TJ List'!Q:Q,0),0)</f>
        <v>#N/A</v>
      </c>
      <c r="L779" s="7"/>
      <c r="M779" s="7"/>
      <c r="N779" s="77"/>
      <c r="O779" s="77"/>
      <c r="Z779" s="80"/>
    </row>
    <row r="780" spans="2:26" ht="13">
      <c r="B780" s="26"/>
      <c r="D780" s="26"/>
      <c r="G780" s="7" t="s">
        <v>4010</v>
      </c>
      <c r="H780" s="7" t="s">
        <v>3475</v>
      </c>
      <c r="J780" t="e">
        <f t="array" ref="J780">INDEX('TJ List'!E:E,MATCH(I780,'TJ List'!Q:Q,0),0)</f>
        <v>#N/A</v>
      </c>
      <c r="L780" s="7"/>
      <c r="M780" s="7"/>
      <c r="N780" s="77"/>
      <c r="O780" s="77"/>
      <c r="Z780" s="80"/>
    </row>
    <row r="781" spans="2:26" ht="13">
      <c r="B781" s="26"/>
      <c r="D781" s="26"/>
      <c r="G781" s="7" t="s">
        <v>4011</v>
      </c>
      <c r="H781" s="7" t="s">
        <v>3475</v>
      </c>
      <c r="J781" t="e">
        <f t="array" ref="J781">INDEX('TJ List'!E:E,MATCH(I781,'TJ List'!Q:Q,0),0)</f>
        <v>#N/A</v>
      </c>
      <c r="L781" s="7"/>
      <c r="M781" s="7"/>
      <c r="N781" s="77"/>
      <c r="O781" s="77"/>
      <c r="Z781" s="80"/>
    </row>
    <row r="782" spans="2:26" ht="13">
      <c r="B782" s="26"/>
      <c r="D782" s="26"/>
      <c r="G782" s="7" t="s">
        <v>2369</v>
      </c>
      <c r="H782" s="7" t="s">
        <v>3480</v>
      </c>
      <c r="J782" t="e">
        <f t="array" ref="J782">INDEX('TJ List'!E:E,MATCH(I782,'TJ List'!Q:Q,0),0)</f>
        <v>#N/A</v>
      </c>
      <c r="L782" s="7"/>
      <c r="M782" s="7"/>
      <c r="N782" s="77"/>
      <c r="O782" s="77"/>
      <c r="Z782" s="80"/>
    </row>
    <row r="783" spans="2:26" ht="13">
      <c r="B783" s="26"/>
      <c r="D783" s="26"/>
      <c r="G783" s="7" t="s">
        <v>2249</v>
      </c>
      <c r="H783" s="7" t="s">
        <v>3480</v>
      </c>
      <c r="J783" t="e">
        <f t="array" ref="J783">INDEX('TJ List'!E:E,MATCH(I783,'TJ List'!Q:Q,0),0)</f>
        <v>#N/A</v>
      </c>
      <c r="L783" s="7"/>
      <c r="M783" s="7"/>
      <c r="N783" s="77"/>
      <c r="O783" s="77"/>
      <c r="Z783" s="80"/>
    </row>
    <row r="784" spans="2:26" ht="13">
      <c r="B784" s="26"/>
      <c r="D784" s="26"/>
      <c r="G784" s="7" t="s">
        <v>1736</v>
      </c>
      <c r="H784" s="7" t="s">
        <v>3480</v>
      </c>
      <c r="J784" t="e">
        <f t="array" ref="J784">INDEX('TJ List'!E:E,MATCH(I784,'TJ List'!Q:Q,0),0)</f>
        <v>#N/A</v>
      </c>
      <c r="L784" s="7"/>
      <c r="M784" s="7"/>
      <c r="N784" s="77"/>
      <c r="O784" s="77"/>
      <c r="Z784" s="80"/>
    </row>
    <row r="785" spans="2:26" ht="13">
      <c r="B785" s="26"/>
      <c r="D785" s="26"/>
      <c r="G785" s="7" t="s">
        <v>1692</v>
      </c>
      <c r="H785" s="7" t="s">
        <v>3480</v>
      </c>
      <c r="J785" t="e">
        <f t="array" ref="J785">INDEX('TJ List'!E:E,MATCH(I785,'TJ List'!Q:Q,0),0)</f>
        <v>#N/A</v>
      </c>
      <c r="L785" s="7"/>
      <c r="M785" s="7"/>
      <c r="N785" s="77"/>
      <c r="O785" s="77"/>
      <c r="Z785" s="80"/>
    </row>
    <row r="786" spans="2:26" ht="13">
      <c r="B786" s="26"/>
      <c r="D786" s="26"/>
      <c r="G786" s="7" t="s">
        <v>1478</v>
      </c>
      <c r="H786" s="7" t="s">
        <v>3480</v>
      </c>
      <c r="J786" t="e">
        <f t="array" ref="J786">INDEX('TJ List'!E:E,MATCH(I786,'TJ List'!Q:Q,0),0)</f>
        <v>#N/A</v>
      </c>
      <c r="L786" s="7"/>
      <c r="M786" s="7"/>
      <c r="N786" s="77"/>
      <c r="O786" s="77"/>
      <c r="Z786" s="80"/>
    </row>
    <row r="787" spans="2:26" ht="13">
      <c r="B787" s="26"/>
      <c r="D787" s="26"/>
      <c r="G787" s="7" t="s">
        <v>1446</v>
      </c>
      <c r="H787" s="7" t="s">
        <v>3480</v>
      </c>
      <c r="J787" t="e">
        <f t="array" ref="J787">INDEX('TJ List'!E:E,MATCH(I787,'TJ List'!Q:Q,0),0)</f>
        <v>#N/A</v>
      </c>
      <c r="L787" s="7"/>
      <c r="M787" s="7"/>
      <c r="N787" s="77"/>
      <c r="O787" s="77"/>
      <c r="Z787" s="80"/>
    </row>
    <row r="788" spans="2:26" ht="13">
      <c r="B788" s="26"/>
      <c r="D788" s="26"/>
      <c r="G788" s="7" t="s">
        <v>1346</v>
      </c>
      <c r="H788" s="7" t="s">
        <v>3480</v>
      </c>
      <c r="J788" t="e">
        <f t="array" ref="J788">INDEX('TJ List'!E:E,MATCH(I788,'TJ List'!Q:Q,0),0)</f>
        <v>#N/A</v>
      </c>
      <c r="L788" s="7"/>
      <c r="M788" s="7"/>
      <c r="N788" s="77"/>
      <c r="O788" s="77"/>
      <c r="Z788" s="80"/>
    </row>
    <row r="789" spans="2:26" ht="13">
      <c r="B789" s="26"/>
      <c r="D789" s="26"/>
      <c r="G789" s="7" t="s">
        <v>858</v>
      </c>
      <c r="H789" s="7" t="s">
        <v>3480</v>
      </c>
      <c r="J789" t="e">
        <f t="array" ref="J789">INDEX('TJ List'!E:E,MATCH(I789,'TJ List'!Q:Q,0),0)</f>
        <v>#N/A</v>
      </c>
      <c r="L789" s="7"/>
      <c r="M789" s="7"/>
      <c r="N789" s="77"/>
      <c r="O789" s="77"/>
      <c r="Z789" s="80"/>
    </row>
    <row r="790" spans="2:26" ht="13">
      <c r="B790" s="26"/>
      <c r="D790" s="26"/>
      <c r="G790" s="7" t="s">
        <v>709</v>
      </c>
      <c r="H790" s="7" t="s">
        <v>3480</v>
      </c>
      <c r="J790" t="e">
        <f t="array" ref="J790">INDEX('TJ List'!E:E,MATCH(I790,'TJ List'!Q:Q,0),0)</f>
        <v>#N/A</v>
      </c>
      <c r="L790" s="7"/>
      <c r="M790" s="7"/>
      <c r="N790" s="77"/>
      <c r="O790" s="77"/>
      <c r="Z790" s="80"/>
    </row>
    <row r="791" spans="2:26" ht="13">
      <c r="B791" s="26"/>
      <c r="D791" s="26"/>
      <c r="G791" s="7" t="s">
        <v>4012</v>
      </c>
      <c r="H791" s="7" t="s">
        <v>3480</v>
      </c>
      <c r="J791" t="e">
        <f t="array" ref="J791">INDEX('TJ List'!E:E,MATCH(I791,'TJ List'!Q:Q,0),0)</f>
        <v>#N/A</v>
      </c>
      <c r="L791" s="7"/>
      <c r="M791" s="7"/>
      <c r="N791" s="77"/>
      <c r="O791" s="77"/>
      <c r="Z791" s="80"/>
    </row>
    <row r="792" spans="2:26" ht="13">
      <c r="B792" s="26"/>
      <c r="D792" s="26"/>
      <c r="G792" s="7" t="s">
        <v>3531</v>
      </c>
      <c r="H792" s="7" t="s">
        <v>3480</v>
      </c>
      <c r="J792" t="e">
        <f t="array" ref="J792">INDEX('TJ List'!E:E,MATCH(I792,'TJ List'!Q:Q,0),0)</f>
        <v>#N/A</v>
      </c>
      <c r="L792" s="7"/>
      <c r="M792" s="7"/>
      <c r="N792" s="77"/>
      <c r="O792" s="77"/>
      <c r="Z792" s="80"/>
    </row>
    <row r="793" spans="2:26" ht="13">
      <c r="B793" s="26"/>
      <c r="D793" s="26"/>
      <c r="G793" s="7" t="s">
        <v>4013</v>
      </c>
      <c r="H793" s="7" t="s">
        <v>3480</v>
      </c>
      <c r="J793" t="e">
        <f t="array" ref="J793">INDEX('TJ List'!E:E,MATCH(I793,'TJ List'!Q:Q,0),0)</f>
        <v>#N/A</v>
      </c>
      <c r="L793" s="7"/>
      <c r="M793" s="7"/>
      <c r="N793" s="77"/>
      <c r="O793" s="77"/>
      <c r="Z793" s="80"/>
    </row>
    <row r="794" spans="2:26" ht="13">
      <c r="B794" s="26"/>
      <c r="D794" s="26"/>
      <c r="G794" s="7" t="s">
        <v>4014</v>
      </c>
      <c r="H794" s="7" t="s">
        <v>3480</v>
      </c>
      <c r="J794" t="e">
        <f t="array" ref="J794">INDEX('TJ List'!E:E,MATCH(I794,'TJ List'!Q:Q,0),0)</f>
        <v>#N/A</v>
      </c>
      <c r="L794" s="7"/>
      <c r="M794" s="7"/>
      <c r="N794" s="77"/>
      <c r="O794" s="77"/>
      <c r="Z794" s="80"/>
    </row>
    <row r="795" spans="2:26" ht="13">
      <c r="B795" s="26"/>
      <c r="D795" s="26"/>
      <c r="G795" s="7" t="s">
        <v>4015</v>
      </c>
      <c r="H795" s="7" t="s">
        <v>3480</v>
      </c>
      <c r="J795" t="e">
        <f t="array" ref="J795">INDEX('TJ List'!E:E,MATCH(I795,'TJ List'!Q:Q,0),0)</f>
        <v>#N/A</v>
      </c>
      <c r="L795" s="7"/>
      <c r="M795" s="7"/>
      <c r="N795" s="77"/>
      <c r="O795" s="77"/>
      <c r="Z795" s="80"/>
    </row>
    <row r="796" spans="2:26" ht="13">
      <c r="B796" s="26"/>
      <c r="D796" s="26"/>
      <c r="G796" s="7" t="s">
        <v>4016</v>
      </c>
      <c r="H796" s="7" t="s">
        <v>3480</v>
      </c>
      <c r="J796" t="e">
        <f t="array" ref="J796">INDEX('TJ List'!E:E,MATCH(I796,'TJ List'!Q:Q,0),0)</f>
        <v>#N/A</v>
      </c>
      <c r="L796" s="7"/>
      <c r="M796" s="7"/>
      <c r="N796" s="77"/>
      <c r="O796" s="77"/>
      <c r="Z796" s="80"/>
    </row>
    <row r="797" spans="2:26" ht="13">
      <c r="B797" s="26"/>
      <c r="D797" s="26"/>
      <c r="G797" s="7" t="s">
        <v>4017</v>
      </c>
      <c r="H797" s="7" t="s">
        <v>3480</v>
      </c>
      <c r="J797" t="e">
        <f t="array" ref="J797">INDEX('TJ List'!E:E,MATCH(I797,'TJ List'!Q:Q,0),0)</f>
        <v>#N/A</v>
      </c>
      <c r="L797" s="7"/>
      <c r="M797" s="7"/>
      <c r="N797" s="77"/>
      <c r="O797" s="77"/>
      <c r="Z797" s="80"/>
    </row>
    <row r="798" spans="2:26" ht="13">
      <c r="B798" s="26"/>
      <c r="D798" s="26"/>
      <c r="G798" s="7" t="s">
        <v>4018</v>
      </c>
      <c r="H798" s="7" t="s">
        <v>3480</v>
      </c>
      <c r="J798" t="e">
        <f t="array" ref="J798">INDEX('TJ List'!E:E,MATCH(I798,'TJ List'!Q:Q,0),0)</f>
        <v>#N/A</v>
      </c>
      <c r="L798" s="7"/>
      <c r="M798" s="7"/>
      <c r="N798" s="77"/>
      <c r="O798" s="77"/>
      <c r="Z798" s="80"/>
    </row>
    <row r="799" spans="2:26" ht="13">
      <c r="B799" s="26"/>
      <c r="D799" s="26"/>
      <c r="G799" s="7" t="s">
        <v>4019</v>
      </c>
      <c r="H799" s="7" t="s">
        <v>3480</v>
      </c>
      <c r="J799" t="e">
        <f t="array" ref="J799">INDEX('TJ List'!E:E,MATCH(I799,'TJ List'!Q:Q,0),0)</f>
        <v>#N/A</v>
      </c>
      <c r="L799" s="7"/>
      <c r="M799" s="7"/>
      <c r="N799" s="77"/>
      <c r="O799" s="77"/>
      <c r="Z799" s="80"/>
    </row>
    <row r="800" spans="2:26" ht="13">
      <c r="B800" s="26"/>
      <c r="D800" s="26"/>
      <c r="G800" s="7" t="s">
        <v>4020</v>
      </c>
      <c r="H800" s="7" t="s">
        <v>3480</v>
      </c>
      <c r="J800" t="e">
        <f t="array" ref="J800">INDEX('TJ List'!E:E,MATCH(I800,'TJ List'!Q:Q,0),0)</f>
        <v>#N/A</v>
      </c>
      <c r="L800" s="7"/>
      <c r="M800" s="7"/>
      <c r="N800" s="77"/>
      <c r="O800" s="77"/>
      <c r="Z800" s="80"/>
    </row>
    <row r="801" spans="2:26" ht="13">
      <c r="B801" s="26"/>
      <c r="D801" s="26"/>
      <c r="G801" s="7" t="s">
        <v>4021</v>
      </c>
      <c r="H801" s="7" t="s">
        <v>3480</v>
      </c>
      <c r="J801" t="e">
        <f t="array" ref="J801">INDEX('TJ List'!E:E,MATCH(I801,'TJ List'!Q:Q,0),0)</f>
        <v>#N/A</v>
      </c>
      <c r="L801" s="7"/>
      <c r="M801" s="7"/>
      <c r="N801" s="77"/>
      <c r="O801" s="77"/>
      <c r="Z801" s="80"/>
    </row>
    <row r="802" spans="2:26" ht="13">
      <c r="B802" s="26"/>
      <c r="D802" s="26"/>
      <c r="G802" s="7" t="s">
        <v>4022</v>
      </c>
      <c r="H802" s="7" t="s">
        <v>3480</v>
      </c>
      <c r="J802" t="e">
        <f t="array" ref="J802">INDEX('TJ List'!E:E,MATCH(I802,'TJ List'!Q:Q,0),0)</f>
        <v>#N/A</v>
      </c>
      <c r="L802" s="7"/>
      <c r="M802" s="7"/>
      <c r="N802" s="77"/>
      <c r="O802" s="77"/>
      <c r="Z802" s="80"/>
    </row>
    <row r="803" spans="2:26" ht="13">
      <c r="B803" s="26"/>
      <c r="D803" s="26"/>
      <c r="G803" s="7" t="s">
        <v>4023</v>
      </c>
      <c r="H803" s="7" t="s">
        <v>3480</v>
      </c>
      <c r="J803" t="e">
        <f t="array" ref="J803">INDEX('TJ List'!E:E,MATCH(I803,'TJ List'!Q:Q,0),0)</f>
        <v>#N/A</v>
      </c>
      <c r="L803" s="7"/>
      <c r="M803" s="7"/>
      <c r="N803" s="77"/>
      <c r="O803" s="77"/>
      <c r="Z803" s="80"/>
    </row>
    <row r="804" spans="2:26" ht="13">
      <c r="B804" s="26"/>
      <c r="D804" s="26"/>
      <c r="G804" s="7" t="s">
        <v>3631</v>
      </c>
      <c r="H804" s="7" t="s">
        <v>3480</v>
      </c>
      <c r="J804" t="e">
        <f t="array" ref="J804">INDEX('TJ List'!E:E,MATCH(I804,'TJ List'!Q:Q,0),0)</f>
        <v>#N/A</v>
      </c>
      <c r="L804" s="7"/>
      <c r="M804" s="7"/>
      <c r="N804" s="77"/>
      <c r="O804" s="77"/>
      <c r="Z804" s="80"/>
    </row>
    <row r="805" spans="2:26" ht="13">
      <c r="B805" s="26"/>
      <c r="D805" s="26"/>
      <c r="G805" s="7" t="s">
        <v>4024</v>
      </c>
      <c r="H805" s="7" t="s">
        <v>3480</v>
      </c>
      <c r="J805" t="e">
        <f t="array" ref="J805">INDEX('TJ List'!E:E,MATCH(I805,'TJ List'!Q:Q,0),0)</f>
        <v>#N/A</v>
      </c>
      <c r="L805" s="7"/>
      <c r="M805" s="7"/>
      <c r="N805" s="77"/>
      <c r="O805" s="77"/>
      <c r="Z805" s="80"/>
    </row>
    <row r="806" spans="2:26" ht="13">
      <c r="B806" s="26"/>
      <c r="D806" s="26"/>
      <c r="G806" s="7" t="s">
        <v>4025</v>
      </c>
      <c r="H806" s="7" t="s">
        <v>3480</v>
      </c>
      <c r="J806" t="e">
        <f t="array" ref="J806">INDEX('TJ List'!E:E,MATCH(I806,'TJ List'!Q:Q,0),0)</f>
        <v>#N/A</v>
      </c>
      <c r="L806" s="7"/>
      <c r="M806" s="7"/>
      <c r="N806" s="77"/>
      <c r="O806" s="77"/>
      <c r="Z806" s="80"/>
    </row>
    <row r="807" spans="2:26" ht="13">
      <c r="B807" s="26"/>
      <c r="D807" s="26"/>
      <c r="G807" s="7" t="s">
        <v>2479</v>
      </c>
      <c r="H807" s="7" t="s">
        <v>3447</v>
      </c>
      <c r="J807" t="e">
        <f t="array" ref="J807">INDEX('TJ List'!E:E,MATCH(I807,'TJ List'!Q:Q,0),0)</f>
        <v>#N/A</v>
      </c>
      <c r="L807" s="7"/>
      <c r="M807" s="7"/>
      <c r="N807" s="77"/>
      <c r="O807" s="77"/>
      <c r="Z807" s="80"/>
    </row>
    <row r="808" spans="2:26" ht="13">
      <c r="B808" s="26"/>
      <c r="D808" s="26"/>
      <c r="G808" s="7" t="s">
        <v>2092</v>
      </c>
      <c r="H808" s="7" t="s">
        <v>3447</v>
      </c>
      <c r="J808" t="e">
        <f t="array" ref="J808">INDEX('TJ List'!E:E,MATCH(I808,'TJ List'!Q:Q,0),0)</f>
        <v>#N/A</v>
      </c>
      <c r="L808" s="7"/>
      <c r="M808" s="7"/>
      <c r="N808" s="77"/>
      <c r="O808" s="77"/>
      <c r="Z808" s="80"/>
    </row>
    <row r="809" spans="2:26" ht="13">
      <c r="B809" s="26"/>
      <c r="D809" s="26"/>
      <c r="G809" s="7" t="s">
        <v>2081</v>
      </c>
      <c r="H809" s="7" t="s">
        <v>3447</v>
      </c>
      <c r="J809" t="e">
        <f t="array" ref="J809">INDEX('TJ List'!E:E,MATCH(I809,'TJ List'!Q:Q,0),0)</f>
        <v>#N/A</v>
      </c>
      <c r="L809" s="7"/>
      <c r="M809" s="7"/>
      <c r="N809" s="77"/>
      <c r="O809" s="77"/>
      <c r="Z809" s="80"/>
    </row>
    <row r="810" spans="2:26" ht="13">
      <c r="B810" s="26"/>
      <c r="D810" s="26"/>
      <c r="G810" s="7" t="s">
        <v>2072</v>
      </c>
      <c r="H810" s="7" t="s">
        <v>3447</v>
      </c>
      <c r="J810" t="e">
        <f t="array" ref="J810">INDEX('TJ List'!E:E,MATCH(I810,'TJ List'!Q:Q,0),0)</f>
        <v>#N/A</v>
      </c>
      <c r="L810" s="7"/>
      <c r="M810" s="7"/>
      <c r="N810" s="77"/>
      <c r="O810" s="77"/>
      <c r="Z810" s="80"/>
    </row>
    <row r="811" spans="2:26" ht="13">
      <c r="B811" s="26"/>
      <c r="D811" s="26"/>
      <c r="G811" s="7" t="s">
        <v>1756</v>
      </c>
      <c r="H811" s="7" t="s">
        <v>3447</v>
      </c>
      <c r="J811" t="e">
        <f t="array" ref="J811">INDEX('TJ List'!E:E,MATCH(I811,'TJ List'!Q:Q,0),0)</f>
        <v>#N/A</v>
      </c>
      <c r="L811" s="7"/>
      <c r="M811" s="7"/>
      <c r="N811" s="77"/>
      <c r="O811" s="77"/>
      <c r="Z811" s="80"/>
    </row>
    <row r="812" spans="2:26" ht="13">
      <c r="B812" s="26"/>
      <c r="D812" s="26"/>
      <c r="G812" s="7" t="s">
        <v>1672</v>
      </c>
      <c r="H812" s="7" t="s">
        <v>3447</v>
      </c>
      <c r="J812" t="e">
        <f t="array" ref="J812">INDEX('TJ List'!E:E,MATCH(I812,'TJ List'!Q:Q,0),0)</f>
        <v>#N/A</v>
      </c>
      <c r="L812" s="7"/>
      <c r="M812" s="7"/>
      <c r="N812" s="77"/>
      <c r="O812" s="77"/>
      <c r="Z812" s="80"/>
    </row>
    <row r="813" spans="2:26" ht="13">
      <c r="B813" s="26"/>
      <c r="D813" s="26"/>
      <c r="G813" s="7" t="s">
        <v>1667</v>
      </c>
      <c r="H813" s="7" t="s">
        <v>3447</v>
      </c>
      <c r="J813" t="e">
        <f t="array" ref="J813">INDEX('TJ List'!E:E,MATCH(I813,'TJ List'!Q:Q,0),0)</f>
        <v>#N/A</v>
      </c>
      <c r="L813" s="7"/>
      <c r="M813" s="7"/>
      <c r="N813" s="77"/>
      <c r="O813" s="77"/>
      <c r="Z813" s="80"/>
    </row>
    <row r="814" spans="2:26" ht="13">
      <c r="B814" s="26"/>
      <c r="D814" s="26"/>
      <c r="G814" s="7" t="s">
        <v>1395</v>
      </c>
      <c r="H814" s="7" t="s">
        <v>3447</v>
      </c>
      <c r="J814" t="e">
        <f t="array" ref="J814">INDEX('TJ List'!E:E,MATCH(I814,'TJ List'!Q:Q,0),0)</f>
        <v>#N/A</v>
      </c>
      <c r="L814" s="7"/>
      <c r="M814" s="7"/>
      <c r="N814" s="77"/>
      <c r="O814" s="77"/>
      <c r="Z814" s="80"/>
    </row>
    <row r="815" spans="2:26" ht="13">
      <c r="B815" s="26"/>
      <c r="D815" s="26"/>
      <c r="G815" s="7" t="s">
        <v>1330</v>
      </c>
      <c r="H815" s="7" t="s">
        <v>3447</v>
      </c>
      <c r="J815" t="e">
        <f t="array" ref="J815">INDEX('TJ List'!E:E,MATCH(I815,'TJ List'!Q:Q,0),0)</f>
        <v>#N/A</v>
      </c>
      <c r="L815" s="7"/>
      <c r="M815" s="7"/>
      <c r="N815" s="77"/>
      <c r="O815" s="77"/>
      <c r="Z815" s="80"/>
    </row>
    <row r="816" spans="2:26" ht="13">
      <c r="B816" s="26"/>
      <c r="D816" s="26"/>
      <c r="G816" s="7" t="s">
        <v>262</v>
      </c>
      <c r="H816" s="7" t="s">
        <v>3447</v>
      </c>
      <c r="J816" t="e">
        <f t="array" ref="J816">INDEX('TJ List'!E:E,MATCH(I816,'TJ List'!Q:Q,0),0)</f>
        <v>#N/A</v>
      </c>
      <c r="L816" s="7"/>
      <c r="M816" s="7"/>
      <c r="N816" s="77"/>
      <c r="O816" s="77"/>
      <c r="Z816" s="80"/>
    </row>
    <row r="817" spans="2:26" ht="13">
      <c r="B817" s="26"/>
      <c r="D817" s="26"/>
      <c r="G817" s="7" t="s">
        <v>215</v>
      </c>
      <c r="H817" s="7" t="s">
        <v>3447</v>
      </c>
      <c r="J817" t="e">
        <f t="array" ref="J817">INDEX('TJ List'!E:E,MATCH(I817,'TJ List'!Q:Q,0),0)</f>
        <v>#N/A</v>
      </c>
      <c r="L817" s="7"/>
      <c r="M817" s="7"/>
      <c r="N817" s="77"/>
      <c r="O817" s="77"/>
      <c r="Z817" s="80"/>
    </row>
    <row r="818" spans="2:26" ht="13">
      <c r="B818" s="26"/>
      <c r="D818" s="26"/>
      <c r="G818" s="7" t="s">
        <v>4026</v>
      </c>
      <c r="H818" s="7" t="s">
        <v>3447</v>
      </c>
      <c r="J818" t="e">
        <f t="array" ref="J818">INDEX('TJ List'!E:E,MATCH(I818,'TJ List'!Q:Q,0),0)</f>
        <v>#N/A</v>
      </c>
      <c r="L818" s="7"/>
      <c r="M818" s="7"/>
      <c r="N818" s="77"/>
      <c r="O818" s="77"/>
      <c r="Z818" s="80"/>
    </row>
    <row r="819" spans="2:26" ht="13">
      <c r="B819" s="26"/>
      <c r="D819" s="26"/>
      <c r="G819" s="7" t="s">
        <v>4027</v>
      </c>
      <c r="H819" s="7" t="s">
        <v>3447</v>
      </c>
      <c r="J819" t="e">
        <f t="array" ref="J819">INDEX('TJ List'!E:E,MATCH(I819,'TJ List'!Q:Q,0),0)</f>
        <v>#N/A</v>
      </c>
      <c r="L819" s="7"/>
      <c r="M819" s="7"/>
      <c r="N819" s="77"/>
      <c r="O819" s="77"/>
      <c r="Z819" s="80"/>
    </row>
    <row r="820" spans="2:26" ht="13">
      <c r="B820" s="26"/>
      <c r="D820" s="26"/>
      <c r="G820" s="7" t="s">
        <v>4028</v>
      </c>
      <c r="H820" s="7" t="s">
        <v>3447</v>
      </c>
      <c r="J820" t="e">
        <f t="array" ref="J820">INDEX('TJ List'!E:E,MATCH(I820,'TJ List'!Q:Q,0),0)</f>
        <v>#N/A</v>
      </c>
      <c r="L820" s="7"/>
      <c r="M820" s="7"/>
      <c r="N820" s="77"/>
      <c r="O820" s="77"/>
      <c r="Z820" s="80"/>
    </row>
    <row r="821" spans="2:26" ht="13">
      <c r="B821" s="26"/>
      <c r="D821" s="26"/>
      <c r="G821" s="7" t="s">
        <v>4029</v>
      </c>
      <c r="H821" s="7" t="s">
        <v>3447</v>
      </c>
      <c r="J821" t="e">
        <f t="array" ref="J821">INDEX('TJ List'!E:E,MATCH(I821,'TJ List'!Q:Q,0),0)</f>
        <v>#N/A</v>
      </c>
      <c r="L821" s="7"/>
      <c r="M821" s="7"/>
      <c r="N821" s="77"/>
      <c r="O821" s="77"/>
      <c r="Z821" s="80"/>
    </row>
    <row r="822" spans="2:26" ht="13">
      <c r="B822" s="26"/>
      <c r="D822" s="26"/>
      <c r="G822" s="7" t="s">
        <v>4030</v>
      </c>
      <c r="H822" s="7" t="s">
        <v>3447</v>
      </c>
      <c r="J822" t="e">
        <f t="array" ref="J822">INDEX('TJ List'!E:E,MATCH(I822,'TJ List'!Q:Q,0),0)</f>
        <v>#N/A</v>
      </c>
      <c r="L822" s="7"/>
      <c r="M822" s="7"/>
      <c r="N822" s="77"/>
      <c r="O822" s="77"/>
      <c r="Z822" s="80"/>
    </row>
    <row r="823" spans="2:26" ht="13">
      <c r="B823" s="26"/>
      <c r="D823" s="26"/>
      <c r="G823" s="7" t="s">
        <v>4031</v>
      </c>
      <c r="H823" s="7" t="s">
        <v>3447</v>
      </c>
      <c r="J823" t="e">
        <f t="array" ref="J823">INDEX('TJ List'!E:E,MATCH(I823,'TJ List'!Q:Q,0),0)</f>
        <v>#N/A</v>
      </c>
      <c r="L823" s="7"/>
      <c r="M823" s="7"/>
      <c r="N823" s="77"/>
      <c r="O823" s="77"/>
      <c r="Z823" s="80"/>
    </row>
    <row r="824" spans="2:26" ht="13">
      <c r="B824" s="26"/>
      <c r="D824" s="26"/>
      <c r="G824" s="7" t="s">
        <v>3485</v>
      </c>
      <c r="H824" s="7" t="s">
        <v>3447</v>
      </c>
      <c r="J824" t="e">
        <f t="array" ref="J824">INDEX('TJ List'!E:E,MATCH(I824,'TJ List'!Q:Q,0),0)</f>
        <v>#N/A</v>
      </c>
      <c r="N824" s="87"/>
      <c r="O824" s="87"/>
      <c r="Z824" s="80"/>
    </row>
    <row r="825" spans="2:26" ht="13">
      <c r="B825" s="26"/>
      <c r="D825" s="26"/>
      <c r="G825" s="7" t="s">
        <v>4032</v>
      </c>
      <c r="H825" s="7" t="s">
        <v>3447</v>
      </c>
      <c r="J825" t="e">
        <f t="array" ref="J825">INDEX('TJ List'!E:E,MATCH(I825,'TJ List'!Q:Q,0),0)</f>
        <v>#N/A</v>
      </c>
      <c r="N825" s="87"/>
      <c r="O825" s="87"/>
      <c r="Z825" s="80"/>
    </row>
    <row r="826" spans="2:26" ht="13">
      <c r="B826" s="26"/>
      <c r="D826" s="26"/>
      <c r="G826" s="7" t="s">
        <v>4033</v>
      </c>
      <c r="H826" s="7" t="s">
        <v>3447</v>
      </c>
      <c r="J826" t="e">
        <f t="array" ref="J826">INDEX('TJ List'!E:E,MATCH(I826,'TJ List'!Q:Q,0),0)</f>
        <v>#N/A</v>
      </c>
      <c r="N826" s="87"/>
      <c r="O826" s="87"/>
      <c r="Z826" s="80"/>
    </row>
    <row r="827" spans="2:26" ht="13">
      <c r="B827" s="26"/>
      <c r="D827" s="26"/>
      <c r="G827" s="7" t="s">
        <v>3634</v>
      </c>
      <c r="H827" s="7" t="s">
        <v>3447</v>
      </c>
      <c r="J827" t="e">
        <f t="array" ref="J827">INDEX('TJ List'!E:E,MATCH(I827,'TJ List'!Q:Q,0),0)</f>
        <v>#N/A</v>
      </c>
      <c r="N827" s="87"/>
      <c r="O827" s="87"/>
      <c r="Z827" s="80"/>
    </row>
    <row r="828" spans="2:26" ht="13">
      <c r="B828" s="26"/>
      <c r="D828" s="26"/>
      <c r="G828" s="7" t="s">
        <v>4034</v>
      </c>
      <c r="H828" s="7" t="s">
        <v>3447</v>
      </c>
      <c r="J828" t="e">
        <f t="array" ref="J828">INDEX('TJ List'!E:E,MATCH(I828,'TJ List'!Q:Q,0),0)</f>
        <v>#N/A</v>
      </c>
      <c r="N828" s="87"/>
      <c r="O828" s="87"/>
      <c r="Z828" s="80"/>
    </row>
    <row r="829" spans="2:26" ht="13">
      <c r="B829" s="26"/>
      <c r="D829" s="26"/>
      <c r="G829" s="7" t="s">
        <v>3556</v>
      </c>
      <c r="H829" s="7" t="s">
        <v>3447</v>
      </c>
      <c r="J829" t="e">
        <f t="array" ref="J829">INDEX('TJ List'!E:E,MATCH(I829,'TJ List'!Q:Q,0),0)</f>
        <v>#N/A</v>
      </c>
      <c r="N829" s="87"/>
      <c r="O829" s="87"/>
      <c r="Z829" s="80"/>
    </row>
    <row r="830" spans="2:26" ht="13">
      <c r="B830" s="26"/>
      <c r="D830" s="26"/>
      <c r="G830" s="7" t="s">
        <v>4035</v>
      </c>
      <c r="H830" s="7" t="s">
        <v>3447</v>
      </c>
      <c r="J830" t="e">
        <f t="array" ref="J830">INDEX('TJ List'!E:E,MATCH(I830,'TJ List'!Q:Q,0),0)</f>
        <v>#N/A</v>
      </c>
      <c r="N830" s="87"/>
      <c r="O830" s="87"/>
      <c r="Z830" s="80"/>
    </row>
    <row r="831" spans="2:26" ht="13">
      <c r="B831" s="26"/>
      <c r="D831" s="26"/>
      <c r="G831" s="7" t="s">
        <v>4036</v>
      </c>
      <c r="H831" s="7" t="s">
        <v>3447</v>
      </c>
      <c r="J831" t="e">
        <f t="array" ref="J831">INDEX('TJ List'!E:E,MATCH(I831,'TJ List'!Q:Q,0),0)</f>
        <v>#N/A</v>
      </c>
      <c r="N831" s="87"/>
      <c r="O831" s="87"/>
      <c r="Z831" s="80"/>
    </row>
    <row r="832" spans="2:26" ht="13">
      <c r="B832" s="26"/>
      <c r="D832" s="26"/>
      <c r="G832" s="7" t="s">
        <v>1768</v>
      </c>
      <c r="H832" s="7" t="s">
        <v>3494</v>
      </c>
      <c r="J832" t="e">
        <f t="array" ref="J832">INDEX('TJ List'!E:E,MATCH(I832,'TJ List'!Q:Q,0),0)</f>
        <v>#N/A</v>
      </c>
      <c r="N832" s="87"/>
      <c r="O832" s="87"/>
      <c r="Z832" s="80"/>
    </row>
    <row r="833" spans="2:26" ht="13">
      <c r="B833" s="26"/>
      <c r="D833" s="26"/>
      <c r="G833" s="7" t="s">
        <v>1512</v>
      </c>
      <c r="H833" s="7" t="s">
        <v>3494</v>
      </c>
      <c r="J833" t="e">
        <f t="array" ref="J833">INDEX('TJ List'!E:E,MATCH(I833,'TJ List'!Q:Q,0),0)</f>
        <v>#N/A</v>
      </c>
      <c r="N833" s="87"/>
      <c r="O833" s="87"/>
      <c r="Z833" s="80"/>
    </row>
    <row r="834" spans="2:26" ht="13">
      <c r="B834" s="26"/>
      <c r="D834" s="26"/>
      <c r="G834" s="7" t="s">
        <v>1447</v>
      </c>
      <c r="H834" s="7" t="s">
        <v>3494</v>
      </c>
      <c r="J834" t="e">
        <f t="array" ref="J834">INDEX('TJ List'!E:E,MATCH(I834,'TJ List'!Q:Q,0),0)</f>
        <v>#N/A</v>
      </c>
      <c r="N834" s="87"/>
      <c r="O834" s="87"/>
      <c r="Z834" s="80"/>
    </row>
    <row r="835" spans="2:26" ht="13">
      <c r="B835" s="26"/>
      <c r="D835" s="26"/>
      <c r="G835" s="7" t="s">
        <v>1407</v>
      </c>
      <c r="H835" s="7" t="s">
        <v>3494</v>
      </c>
      <c r="J835" t="e">
        <f t="array" ref="J835">INDEX('TJ List'!E:E,MATCH(I835,'TJ List'!Q:Q,0),0)</f>
        <v>#N/A</v>
      </c>
      <c r="N835" s="87"/>
      <c r="O835" s="87"/>
      <c r="Z835" s="80"/>
    </row>
    <row r="836" spans="2:26" ht="13">
      <c r="B836" s="26"/>
      <c r="D836" s="26"/>
      <c r="G836" s="7" t="s">
        <v>1117</v>
      </c>
      <c r="H836" s="7" t="s">
        <v>3494</v>
      </c>
      <c r="J836" t="e">
        <f t="array" ref="J836">INDEX('TJ List'!E:E,MATCH(I836,'TJ List'!Q:Q,0),0)</f>
        <v>#N/A</v>
      </c>
      <c r="N836" s="87"/>
      <c r="O836" s="87"/>
      <c r="Z836" s="80"/>
    </row>
    <row r="837" spans="2:26" ht="13">
      <c r="B837" s="26"/>
      <c r="D837" s="26"/>
      <c r="G837" s="7" t="s">
        <v>563</v>
      </c>
      <c r="H837" s="7" t="s">
        <v>3494</v>
      </c>
      <c r="J837" t="e">
        <f t="array" ref="J837">INDEX('TJ List'!E:E,MATCH(I837,'TJ List'!Q:Q,0),0)</f>
        <v>#N/A</v>
      </c>
      <c r="N837" s="87"/>
      <c r="O837" s="87"/>
      <c r="Z837" s="80"/>
    </row>
    <row r="838" spans="2:26" ht="13">
      <c r="B838" s="26"/>
      <c r="D838" s="26"/>
      <c r="G838" s="7" t="s">
        <v>526</v>
      </c>
      <c r="H838" s="7" t="s">
        <v>3494</v>
      </c>
      <c r="J838" t="e">
        <f t="array" ref="J838">INDEX('TJ List'!E:E,MATCH(I838,'TJ List'!Q:Q,0),0)</f>
        <v>#N/A</v>
      </c>
      <c r="N838" s="87"/>
      <c r="O838" s="87"/>
      <c r="Z838" s="80"/>
    </row>
    <row r="839" spans="2:26" ht="13">
      <c r="B839" s="26"/>
      <c r="D839" s="26"/>
      <c r="G839" s="7" t="s">
        <v>466</v>
      </c>
      <c r="H839" s="7" t="s">
        <v>3494</v>
      </c>
      <c r="J839" t="e">
        <f t="array" ref="J839">INDEX('TJ List'!E:E,MATCH(I839,'TJ List'!Q:Q,0),0)</f>
        <v>#N/A</v>
      </c>
      <c r="N839" s="87"/>
      <c r="O839" s="87"/>
      <c r="Z839" s="80"/>
    </row>
    <row r="840" spans="2:26" ht="13">
      <c r="B840" s="26"/>
      <c r="D840" s="26"/>
      <c r="G840" s="7" t="s">
        <v>4037</v>
      </c>
      <c r="H840" s="7" t="s">
        <v>3494</v>
      </c>
      <c r="J840" t="e">
        <f t="array" ref="J840">INDEX('TJ List'!E:E,MATCH(I840,'TJ List'!Q:Q,0),0)</f>
        <v>#N/A</v>
      </c>
      <c r="N840" s="87"/>
      <c r="O840" s="87"/>
      <c r="Z840" s="80"/>
    </row>
    <row r="841" spans="2:26" ht="13">
      <c r="B841" s="26"/>
      <c r="D841" s="26"/>
      <c r="G841" s="7" t="s">
        <v>4038</v>
      </c>
      <c r="H841" s="7" t="s">
        <v>3494</v>
      </c>
      <c r="J841" t="e">
        <f t="array" ref="J841">INDEX('TJ List'!E:E,MATCH(I841,'TJ List'!Q:Q,0),0)</f>
        <v>#N/A</v>
      </c>
      <c r="N841" s="87"/>
      <c r="O841" s="87"/>
      <c r="Z841" s="80"/>
    </row>
    <row r="842" spans="2:26" ht="13">
      <c r="B842" s="26"/>
      <c r="D842" s="26"/>
      <c r="G842" s="7" t="s">
        <v>3554</v>
      </c>
      <c r="H842" s="7" t="s">
        <v>3494</v>
      </c>
      <c r="J842" t="e">
        <f t="array" ref="J842">INDEX('TJ List'!E:E,MATCH(I842,'TJ List'!Q:Q,0),0)</f>
        <v>#N/A</v>
      </c>
      <c r="N842" s="87"/>
      <c r="O842" s="87"/>
      <c r="Z842" s="80"/>
    </row>
    <row r="843" spans="2:26" ht="13">
      <c r="B843" s="26"/>
      <c r="D843" s="26"/>
      <c r="G843" s="7" t="s">
        <v>4039</v>
      </c>
      <c r="H843" s="7" t="s">
        <v>3494</v>
      </c>
      <c r="J843" t="e">
        <f t="array" ref="J843">INDEX('TJ List'!E:E,MATCH(I843,'TJ List'!Q:Q,0),0)</f>
        <v>#N/A</v>
      </c>
      <c r="N843" s="87"/>
      <c r="O843" s="87"/>
      <c r="Z843" s="80"/>
    </row>
    <row r="844" spans="2:26" ht="13">
      <c r="B844" s="26"/>
      <c r="D844" s="26"/>
      <c r="G844" s="7" t="s">
        <v>4040</v>
      </c>
      <c r="H844" s="7" t="s">
        <v>3494</v>
      </c>
      <c r="J844" t="e">
        <f t="array" ref="J844">INDEX('TJ List'!E:E,MATCH(I844,'TJ List'!Q:Q,0),0)</f>
        <v>#N/A</v>
      </c>
      <c r="N844" s="87"/>
      <c r="O844" s="87"/>
      <c r="Z844" s="80"/>
    </row>
    <row r="845" spans="2:26" ht="13">
      <c r="B845" s="26"/>
      <c r="D845" s="26"/>
      <c r="G845" s="7" t="s">
        <v>4041</v>
      </c>
      <c r="H845" s="7" t="s">
        <v>3494</v>
      </c>
      <c r="J845" t="e">
        <f t="array" ref="J845">INDEX('TJ List'!E:E,MATCH(I845,'TJ List'!Q:Q,0),0)</f>
        <v>#N/A</v>
      </c>
      <c r="N845" s="87"/>
      <c r="O845" s="87"/>
      <c r="Z845" s="80"/>
    </row>
    <row r="846" spans="2:26" ht="13">
      <c r="B846" s="26"/>
      <c r="D846" s="26"/>
      <c r="G846" s="7" t="s">
        <v>4042</v>
      </c>
      <c r="H846" s="7" t="s">
        <v>3494</v>
      </c>
      <c r="J846" t="e">
        <f t="array" ref="J846">INDEX('TJ List'!E:E,MATCH(I846,'TJ List'!Q:Q,0),0)</f>
        <v>#N/A</v>
      </c>
      <c r="N846" s="87"/>
      <c r="O846" s="87"/>
      <c r="Z846" s="80"/>
    </row>
    <row r="847" spans="2:26" ht="13">
      <c r="B847" s="26"/>
      <c r="D847" s="26"/>
      <c r="G847" s="7" t="s">
        <v>4043</v>
      </c>
      <c r="H847" s="7" t="s">
        <v>3494</v>
      </c>
      <c r="J847" t="e">
        <f t="array" ref="J847">INDEX('TJ List'!E:E,MATCH(I847,'TJ List'!Q:Q,0),0)</f>
        <v>#N/A</v>
      </c>
      <c r="N847" s="87"/>
      <c r="O847" s="87"/>
      <c r="Z847" s="80"/>
    </row>
    <row r="848" spans="2:26" ht="13">
      <c r="B848" s="26"/>
      <c r="D848" s="26"/>
      <c r="G848" s="7" t="s">
        <v>3637</v>
      </c>
      <c r="H848" s="7" t="s">
        <v>3494</v>
      </c>
      <c r="J848" t="e">
        <f t="array" ref="J848">INDEX('TJ List'!E:E,MATCH(I848,'TJ List'!Q:Q,0),0)</f>
        <v>#N/A</v>
      </c>
      <c r="N848" s="87"/>
      <c r="O848" s="87"/>
      <c r="Z848" s="80"/>
    </row>
    <row r="849" spans="2:26" ht="13">
      <c r="B849" s="26"/>
      <c r="D849" s="26"/>
      <c r="G849" s="7" t="s">
        <v>4044</v>
      </c>
      <c r="H849" s="7" t="s">
        <v>3494</v>
      </c>
      <c r="J849" t="e">
        <f t="array" ref="J849">INDEX('TJ List'!E:E,MATCH(I849,'TJ List'!Q:Q,0),0)</f>
        <v>#N/A</v>
      </c>
      <c r="N849" s="87"/>
      <c r="O849" s="87"/>
      <c r="Z849" s="80"/>
    </row>
    <row r="850" spans="2:26" ht="13">
      <c r="B850" s="26"/>
      <c r="D850" s="26"/>
      <c r="G850" s="7" t="s">
        <v>4045</v>
      </c>
      <c r="H850" s="7" t="s">
        <v>3494</v>
      </c>
      <c r="J850" t="e">
        <f t="array" ref="J850">INDEX('TJ List'!E:E,MATCH(I850,'TJ List'!Q:Q,0),0)</f>
        <v>#N/A</v>
      </c>
      <c r="N850" s="87"/>
      <c r="O850" s="87"/>
      <c r="Z850" s="80"/>
    </row>
    <row r="851" spans="2:26" ht="13">
      <c r="B851" s="26"/>
      <c r="D851" s="26"/>
      <c r="G851" s="7" t="s">
        <v>4046</v>
      </c>
      <c r="H851" s="7" t="s">
        <v>3494</v>
      </c>
      <c r="J851" t="e">
        <f t="array" ref="J851">INDEX('TJ List'!E:E,MATCH(I851,'TJ List'!Q:Q,0),0)</f>
        <v>#N/A</v>
      </c>
      <c r="N851" s="87"/>
      <c r="O851" s="87"/>
      <c r="Z851" s="80"/>
    </row>
    <row r="852" spans="2:26" ht="13">
      <c r="B852" s="26"/>
      <c r="D852" s="26"/>
      <c r="G852" s="7" t="s">
        <v>3578</v>
      </c>
      <c r="H852" s="7" t="s">
        <v>3494</v>
      </c>
      <c r="J852" t="e">
        <f t="array" ref="J852">INDEX('TJ List'!E:E,MATCH(I852,'TJ List'!Q:Q,0),0)</f>
        <v>#N/A</v>
      </c>
      <c r="N852" s="87"/>
      <c r="O852" s="87"/>
      <c r="Z852" s="80"/>
    </row>
    <row r="853" spans="2:26" ht="13">
      <c r="B853" s="26"/>
      <c r="D853" s="26"/>
      <c r="G853" s="7" t="s">
        <v>3370</v>
      </c>
      <c r="H853" s="7" t="s">
        <v>3494</v>
      </c>
      <c r="J853" t="e">
        <f t="array" ref="J853">INDEX('TJ List'!E:E,MATCH(I853,'TJ List'!Q:Q,0),0)</f>
        <v>#N/A</v>
      </c>
      <c r="N853" s="87"/>
      <c r="O853" s="87"/>
      <c r="Z853" s="80"/>
    </row>
    <row r="854" spans="2:26" ht="13">
      <c r="B854" s="26"/>
      <c r="D854" s="26"/>
      <c r="G854" s="7" t="s">
        <v>4047</v>
      </c>
      <c r="H854" s="7" t="s">
        <v>3494</v>
      </c>
      <c r="J854" t="e">
        <f t="array" ref="J854">INDEX('TJ List'!E:E,MATCH(I854,'TJ List'!Q:Q,0),0)</f>
        <v>#N/A</v>
      </c>
      <c r="N854" s="87"/>
      <c r="O854" s="87"/>
      <c r="Z854" s="80"/>
    </row>
    <row r="855" spans="2:26" ht="13">
      <c r="B855" s="26"/>
      <c r="D855" s="26"/>
      <c r="G855" s="7" t="s">
        <v>3638</v>
      </c>
      <c r="H855" s="7" t="s">
        <v>3494</v>
      </c>
      <c r="J855" t="e">
        <f t="array" ref="J855">INDEX('TJ List'!E:E,MATCH(I855,'TJ List'!Q:Q,0),0)</f>
        <v>#N/A</v>
      </c>
      <c r="N855" s="87"/>
      <c r="O855" s="87"/>
      <c r="Z855" s="80"/>
    </row>
    <row r="856" spans="2:26" ht="13">
      <c r="B856" s="26"/>
      <c r="D856" s="26"/>
      <c r="G856" s="7" t="s">
        <v>4048</v>
      </c>
      <c r="H856" s="7" t="s">
        <v>3494</v>
      </c>
      <c r="J856" t="e">
        <f t="array" ref="J856">INDEX('TJ List'!E:E,MATCH(I856,'TJ List'!Q:Q,0),0)</f>
        <v>#N/A</v>
      </c>
      <c r="N856" s="87"/>
      <c r="O856" s="87"/>
      <c r="Z856" s="80"/>
    </row>
    <row r="857" spans="2:26" ht="13">
      <c r="B857" s="26"/>
      <c r="D857" s="26"/>
      <c r="G857" s="7" t="s">
        <v>4049</v>
      </c>
      <c r="H857" s="7" t="s">
        <v>3494</v>
      </c>
      <c r="J857" t="e">
        <f t="array" ref="J857">INDEX('TJ List'!E:E,MATCH(I857,'TJ List'!Q:Q,0),0)</f>
        <v>#N/A</v>
      </c>
      <c r="N857" s="87"/>
      <c r="O857" s="87"/>
      <c r="Z857" s="80"/>
    </row>
    <row r="858" spans="2:26" ht="13">
      <c r="B858" s="26"/>
      <c r="D858" s="26"/>
      <c r="G858" s="7" t="s">
        <v>4050</v>
      </c>
      <c r="H858" s="7" t="s">
        <v>3494</v>
      </c>
      <c r="J858" t="e">
        <f t="array" ref="J858">INDEX('TJ List'!E:E,MATCH(I858,'TJ List'!Q:Q,0),0)</f>
        <v>#N/A</v>
      </c>
      <c r="N858" s="87"/>
      <c r="O858" s="87"/>
      <c r="Z858" s="80"/>
    </row>
    <row r="859" spans="2:26" ht="13">
      <c r="B859" s="26"/>
      <c r="D859" s="26"/>
      <c r="G859" s="7" t="s">
        <v>106</v>
      </c>
      <c r="H859" s="7" t="s">
        <v>3494</v>
      </c>
      <c r="J859" t="e">
        <f t="array" ref="J859">INDEX('TJ List'!E:E,MATCH(I859,'TJ List'!Q:Q,0),0)</f>
        <v>#N/A</v>
      </c>
      <c r="N859" s="87"/>
      <c r="O859" s="87"/>
      <c r="Z859" s="80"/>
    </row>
    <row r="860" spans="2:26" ht="13">
      <c r="B860" s="26"/>
      <c r="D860" s="26"/>
      <c r="G860" s="7" t="s">
        <v>3636</v>
      </c>
      <c r="H860" s="7" t="s">
        <v>3494</v>
      </c>
      <c r="J860" t="e">
        <f t="array" ref="J860">INDEX('TJ List'!E:E,MATCH(I860,'TJ List'!Q:Q,0),0)</f>
        <v>#N/A</v>
      </c>
      <c r="N860" s="87"/>
      <c r="O860" s="87"/>
      <c r="Z860" s="80"/>
    </row>
    <row r="861" spans="2:26" ht="13">
      <c r="B861" s="26"/>
      <c r="D861" s="26"/>
      <c r="G861" s="7" t="s">
        <v>4051</v>
      </c>
      <c r="H861" s="7" t="s">
        <v>3494</v>
      </c>
      <c r="J861" t="e">
        <f t="array" ref="J861">INDEX('TJ List'!E:E,MATCH(I861,'TJ List'!Q:Q,0),0)</f>
        <v>#N/A</v>
      </c>
      <c r="N861" s="87"/>
      <c r="O861" s="87"/>
      <c r="Z861" s="80"/>
    </row>
    <row r="862" spans="2:26" ht="13">
      <c r="B862" s="26"/>
      <c r="D862" s="26"/>
      <c r="N862" s="87"/>
      <c r="O862" s="87"/>
      <c r="Z862" s="80"/>
    </row>
    <row r="863" spans="2:26" ht="13">
      <c r="B863" s="26"/>
      <c r="D863" s="26"/>
      <c r="N863" s="87"/>
      <c r="O863" s="87"/>
      <c r="Z863" s="80"/>
    </row>
    <row r="864" spans="2:26" ht="13">
      <c r="B864" s="26"/>
      <c r="D864" s="26"/>
      <c r="N864" s="87"/>
      <c r="O864" s="87"/>
      <c r="Z864" s="80"/>
    </row>
    <row r="865" spans="2:26" ht="13">
      <c r="B865" s="26"/>
      <c r="D865" s="26"/>
      <c r="N865" s="87"/>
      <c r="O865" s="87"/>
      <c r="Z865" s="80"/>
    </row>
    <row r="866" spans="2:26" ht="13">
      <c r="B866" s="26"/>
      <c r="D866" s="26"/>
      <c r="N866" s="87"/>
      <c r="O866" s="87"/>
      <c r="Z866" s="80"/>
    </row>
    <row r="867" spans="2:26" ht="13">
      <c r="B867" s="26"/>
      <c r="D867" s="26"/>
      <c r="N867" s="87"/>
      <c r="O867" s="87"/>
      <c r="Z867" s="80"/>
    </row>
    <row r="868" spans="2:26" ht="13">
      <c r="B868" s="26"/>
      <c r="D868" s="26"/>
      <c r="N868" s="87"/>
      <c r="O868" s="87"/>
      <c r="Z868" s="80"/>
    </row>
    <row r="869" spans="2:26" ht="13">
      <c r="B869" s="26"/>
      <c r="D869" s="26"/>
      <c r="N869" s="87"/>
      <c r="O869" s="87"/>
      <c r="Z869" s="80"/>
    </row>
    <row r="870" spans="2:26" ht="13">
      <c r="B870" s="26"/>
      <c r="D870" s="26"/>
      <c r="N870" s="87"/>
      <c r="O870" s="87"/>
      <c r="Z870" s="80"/>
    </row>
    <row r="871" spans="2:26" ht="13">
      <c r="B871" s="26"/>
      <c r="D871" s="26"/>
      <c r="N871" s="87"/>
      <c r="O871" s="87"/>
      <c r="Z871" s="80"/>
    </row>
    <row r="872" spans="2:26" ht="13">
      <c r="B872" s="26"/>
      <c r="D872" s="26"/>
      <c r="N872" s="87"/>
      <c r="O872" s="87"/>
      <c r="Z872" s="80"/>
    </row>
    <row r="873" spans="2:26" ht="13">
      <c r="B873" s="26"/>
      <c r="D873" s="26"/>
      <c r="N873" s="87"/>
      <c r="O873" s="87"/>
      <c r="Z873" s="80"/>
    </row>
    <row r="874" spans="2:26" ht="13">
      <c r="B874" s="26"/>
      <c r="D874" s="26"/>
      <c r="N874" s="87"/>
      <c r="O874" s="87"/>
      <c r="Z874" s="80"/>
    </row>
    <row r="875" spans="2:26" ht="13">
      <c r="B875" s="26"/>
      <c r="D875" s="26"/>
      <c r="N875" s="87"/>
      <c r="O875" s="87"/>
      <c r="Z875" s="80"/>
    </row>
    <row r="876" spans="2:26" ht="13">
      <c r="B876" s="26"/>
      <c r="D876" s="26"/>
      <c r="N876" s="87"/>
      <c r="O876" s="87"/>
      <c r="Z876" s="80"/>
    </row>
    <row r="877" spans="2:26" ht="13">
      <c r="B877" s="26"/>
      <c r="D877" s="26"/>
      <c r="N877" s="87"/>
      <c r="O877" s="87"/>
      <c r="Z877" s="80"/>
    </row>
    <row r="878" spans="2:26" ht="13">
      <c r="B878" s="26"/>
      <c r="D878" s="26"/>
      <c r="N878" s="87"/>
      <c r="O878" s="87"/>
      <c r="Z878" s="80"/>
    </row>
    <row r="879" spans="2:26" ht="13">
      <c r="B879" s="26"/>
      <c r="D879" s="26"/>
      <c r="N879" s="87"/>
      <c r="O879" s="87"/>
      <c r="Z879" s="80"/>
    </row>
    <row r="880" spans="2:26" ht="13">
      <c r="B880" s="26"/>
      <c r="D880" s="26"/>
      <c r="N880" s="87"/>
      <c r="O880" s="87"/>
      <c r="Z880" s="80"/>
    </row>
    <row r="881" spans="2:26" ht="13">
      <c r="B881" s="26"/>
      <c r="D881" s="26"/>
      <c r="N881" s="87"/>
      <c r="O881" s="87"/>
      <c r="Z881" s="80"/>
    </row>
    <row r="882" spans="2:26" ht="13">
      <c r="B882" s="26"/>
      <c r="D882" s="26"/>
      <c r="N882" s="87"/>
      <c r="O882" s="87"/>
      <c r="Z882" s="80"/>
    </row>
    <row r="883" spans="2:26" ht="13">
      <c r="B883" s="26"/>
      <c r="D883" s="26"/>
      <c r="N883" s="87"/>
      <c r="O883" s="87"/>
      <c r="Z883" s="80"/>
    </row>
    <row r="884" spans="2:26" ht="13">
      <c r="B884" s="26"/>
      <c r="D884" s="26"/>
      <c r="N884" s="87"/>
      <c r="O884" s="87"/>
      <c r="Z884" s="80"/>
    </row>
    <row r="885" spans="2:26" ht="13">
      <c r="B885" s="26"/>
      <c r="D885" s="26"/>
      <c r="N885" s="87"/>
      <c r="O885" s="87"/>
      <c r="Z885" s="80"/>
    </row>
    <row r="886" spans="2:26" ht="13">
      <c r="B886" s="26"/>
      <c r="D886" s="26"/>
      <c r="N886" s="87"/>
      <c r="O886" s="87"/>
      <c r="Z886" s="80"/>
    </row>
    <row r="887" spans="2:26" ht="13">
      <c r="B887" s="26"/>
      <c r="D887" s="26"/>
      <c r="N887" s="87"/>
      <c r="O887" s="87"/>
      <c r="Z887" s="80"/>
    </row>
    <row r="888" spans="2:26" ht="13">
      <c r="B888" s="26"/>
      <c r="D888" s="26"/>
      <c r="N888" s="87"/>
      <c r="O888" s="87"/>
      <c r="Z888" s="80"/>
    </row>
    <row r="889" spans="2:26" ht="13">
      <c r="B889" s="26"/>
      <c r="D889" s="26"/>
      <c r="N889" s="87"/>
      <c r="O889" s="87"/>
      <c r="Z889" s="80"/>
    </row>
    <row r="890" spans="2:26" ht="13">
      <c r="B890" s="26"/>
      <c r="D890" s="26"/>
      <c r="N890" s="87"/>
      <c r="O890" s="87"/>
      <c r="Z890" s="80"/>
    </row>
    <row r="891" spans="2:26" ht="13">
      <c r="B891" s="26"/>
      <c r="D891" s="26"/>
      <c r="N891" s="87"/>
      <c r="O891" s="87"/>
      <c r="Z891" s="80"/>
    </row>
    <row r="892" spans="2:26" ht="13">
      <c r="B892" s="26"/>
      <c r="D892" s="26"/>
      <c r="N892" s="87"/>
      <c r="O892" s="87"/>
      <c r="Z892" s="80"/>
    </row>
    <row r="893" spans="2:26" ht="13">
      <c r="B893" s="26"/>
      <c r="D893" s="26"/>
      <c r="N893" s="87"/>
      <c r="O893" s="87"/>
      <c r="Z893" s="80"/>
    </row>
    <row r="894" spans="2:26" ht="13">
      <c r="B894" s="26"/>
      <c r="D894" s="26"/>
      <c r="N894" s="87"/>
      <c r="O894" s="87"/>
      <c r="Z894" s="80"/>
    </row>
    <row r="895" spans="2:26" ht="13">
      <c r="B895" s="26"/>
      <c r="D895" s="26"/>
      <c r="N895" s="87"/>
      <c r="O895" s="87"/>
      <c r="Z895" s="80"/>
    </row>
    <row r="896" spans="2:26" ht="13">
      <c r="B896" s="26"/>
      <c r="D896" s="26"/>
      <c r="N896" s="87"/>
      <c r="O896" s="87"/>
      <c r="Z896" s="80"/>
    </row>
    <row r="897" spans="2:26" ht="13">
      <c r="B897" s="26"/>
      <c r="D897" s="26"/>
      <c r="N897" s="87"/>
      <c r="O897" s="87"/>
      <c r="Z897" s="80"/>
    </row>
    <row r="898" spans="2:26" ht="13">
      <c r="B898" s="26"/>
      <c r="D898" s="26"/>
      <c r="N898" s="87"/>
      <c r="O898" s="87"/>
      <c r="Z898" s="80"/>
    </row>
    <row r="899" spans="2:26" ht="13">
      <c r="B899" s="26"/>
      <c r="D899" s="26"/>
      <c r="N899" s="87"/>
      <c r="O899" s="87"/>
      <c r="Z899" s="80"/>
    </row>
    <row r="900" spans="2:26" ht="13">
      <c r="B900" s="26"/>
      <c r="D900" s="26"/>
      <c r="N900" s="87"/>
      <c r="O900" s="87"/>
      <c r="Z900" s="80"/>
    </row>
    <row r="901" spans="2:26" ht="13">
      <c r="B901" s="26"/>
      <c r="D901" s="26"/>
      <c r="N901" s="87"/>
      <c r="O901" s="87"/>
      <c r="Z901" s="80"/>
    </row>
    <row r="902" spans="2:26" ht="13">
      <c r="B902" s="26"/>
      <c r="D902" s="26"/>
      <c r="N902" s="87"/>
      <c r="O902" s="87"/>
      <c r="Z902" s="80"/>
    </row>
    <row r="903" spans="2:26" ht="13">
      <c r="B903" s="26"/>
      <c r="D903" s="26"/>
      <c r="N903" s="87"/>
      <c r="O903" s="87"/>
      <c r="Z903" s="80"/>
    </row>
    <row r="904" spans="2:26" ht="13">
      <c r="B904" s="26"/>
      <c r="D904" s="26"/>
      <c r="N904" s="87"/>
      <c r="O904" s="87"/>
      <c r="Z904" s="80"/>
    </row>
    <row r="905" spans="2:26" ht="13">
      <c r="B905" s="26"/>
      <c r="D905" s="26"/>
      <c r="N905" s="87"/>
      <c r="O905" s="87"/>
      <c r="Z905" s="80"/>
    </row>
    <row r="906" spans="2:26" ht="13">
      <c r="B906" s="26"/>
      <c r="D906" s="26"/>
      <c r="N906" s="87"/>
      <c r="O906" s="87"/>
      <c r="Z906" s="80"/>
    </row>
    <row r="907" spans="2:26" ht="13">
      <c r="B907" s="26"/>
      <c r="D907" s="26"/>
      <c r="N907" s="87"/>
      <c r="O907" s="87"/>
      <c r="Z907" s="80"/>
    </row>
    <row r="908" spans="2:26" ht="13">
      <c r="B908" s="26"/>
      <c r="D908" s="26"/>
      <c r="N908" s="87"/>
      <c r="O908" s="87"/>
      <c r="Z908" s="80"/>
    </row>
    <row r="909" spans="2:26" ht="13">
      <c r="B909" s="26"/>
      <c r="D909" s="26"/>
      <c r="N909" s="87"/>
      <c r="O909" s="87"/>
      <c r="Z909" s="80"/>
    </row>
    <row r="910" spans="2:26" ht="13">
      <c r="B910" s="26"/>
      <c r="D910" s="26"/>
      <c r="N910" s="87"/>
      <c r="O910" s="87"/>
      <c r="Z910" s="80"/>
    </row>
    <row r="911" spans="2:26" ht="13">
      <c r="B911" s="26"/>
      <c r="D911" s="26"/>
      <c r="N911" s="87"/>
      <c r="O911" s="87"/>
      <c r="Z911" s="80"/>
    </row>
    <row r="912" spans="2:26" ht="13">
      <c r="B912" s="26"/>
      <c r="D912" s="26"/>
      <c r="N912" s="87"/>
      <c r="O912" s="87"/>
      <c r="Z912" s="80"/>
    </row>
    <row r="913" spans="2:26" ht="13">
      <c r="B913" s="26"/>
      <c r="D913" s="26"/>
      <c r="N913" s="87"/>
      <c r="O913" s="87"/>
      <c r="Z913" s="80"/>
    </row>
    <row r="914" spans="2:26" ht="13">
      <c r="B914" s="26"/>
      <c r="D914" s="26"/>
      <c r="N914" s="87"/>
      <c r="O914" s="87"/>
      <c r="Z914" s="80"/>
    </row>
    <row r="915" spans="2:26" ht="13">
      <c r="B915" s="26"/>
      <c r="D915" s="26"/>
      <c r="N915" s="87"/>
      <c r="O915" s="87"/>
      <c r="Z915" s="80"/>
    </row>
    <row r="916" spans="2:26" ht="13">
      <c r="B916" s="26"/>
      <c r="D916" s="26"/>
      <c r="N916" s="87"/>
      <c r="O916" s="87"/>
      <c r="Z916" s="80"/>
    </row>
    <row r="917" spans="2:26" ht="13">
      <c r="B917" s="26"/>
      <c r="D917" s="26"/>
      <c r="N917" s="87"/>
      <c r="O917" s="87"/>
      <c r="Z917" s="80"/>
    </row>
    <row r="918" spans="2:26" ht="13">
      <c r="B918" s="26"/>
      <c r="D918" s="26"/>
      <c r="N918" s="87"/>
      <c r="O918" s="87"/>
      <c r="Z918" s="80"/>
    </row>
    <row r="919" spans="2:26" ht="13">
      <c r="B919" s="26"/>
      <c r="D919" s="26"/>
      <c r="N919" s="87"/>
      <c r="O919" s="87"/>
      <c r="Z919" s="80"/>
    </row>
    <row r="920" spans="2:26" ht="13">
      <c r="B920" s="26"/>
      <c r="D920" s="26"/>
      <c r="N920" s="87"/>
      <c r="O920" s="87"/>
      <c r="Z920" s="80"/>
    </row>
    <row r="921" spans="2:26" ht="13">
      <c r="B921" s="26"/>
      <c r="D921" s="26"/>
      <c r="N921" s="87"/>
      <c r="O921" s="87"/>
      <c r="Z921" s="80"/>
    </row>
    <row r="922" spans="2:26" ht="13">
      <c r="B922" s="26"/>
      <c r="D922" s="26"/>
      <c r="N922" s="87"/>
      <c r="O922" s="87"/>
      <c r="Z922" s="80"/>
    </row>
    <row r="923" spans="2:26" ht="13">
      <c r="B923" s="26"/>
      <c r="D923" s="26"/>
      <c r="N923" s="87"/>
      <c r="O923" s="87"/>
      <c r="Z923" s="80"/>
    </row>
    <row r="924" spans="2:26" ht="13">
      <c r="B924" s="26"/>
      <c r="D924" s="26"/>
      <c r="N924" s="87"/>
      <c r="O924" s="87"/>
      <c r="Z924" s="80"/>
    </row>
    <row r="925" spans="2:26" ht="13">
      <c r="B925" s="26"/>
      <c r="D925" s="26"/>
      <c r="N925" s="87"/>
      <c r="O925" s="87"/>
      <c r="Z925" s="80"/>
    </row>
    <row r="926" spans="2:26" ht="13">
      <c r="B926" s="26"/>
      <c r="D926" s="26"/>
      <c r="N926" s="87"/>
      <c r="O926" s="87"/>
      <c r="Z926" s="80"/>
    </row>
    <row r="927" spans="2:26" ht="13">
      <c r="B927" s="26"/>
      <c r="D927" s="26"/>
      <c r="N927" s="87"/>
      <c r="O927" s="87"/>
      <c r="Z927" s="80"/>
    </row>
    <row r="928" spans="2:26" ht="13">
      <c r="B928" s="26"/>
      <c r="D928" s="26"/>
      <c r="N928" s="87"/>
      <c r="O928" s="87"/>
      <c r="Z928" s="80"/>
    </row>
    <row r="929" spans="2:26" ht="13">
      <c r="B929" s="26"/>
      <c r="D929" s="26"/>
      <c r="N929" s="87"/>
      <c r="O929" s="87"/>
      <c r="Z929" s="80"/>
    </row>
    <row r="930" spans="2:26" ht="13">
      <c r="B930" s="26"/>
      <c r="D930" s="26"/>
      <c r="N930" s="87"/>
      <c r="O930" s="87"/>
      <c r="Z930" s="80"/>
    </row>
    <row r="931" spans="2:26" ht="13">
      <c r="B931" s="26"/>
      <c r="D931" s="26"/>
      <c r="N931" s="87"/>
      <c r="O931" s="87"/>
      <c r="Z931" s="80"/>
    </row>
    <row r="932" spans="2:26" ht="13">
      <c r="B932" s="26"/>
      <c r="D932" s="26"/>
      <c r="N932" s="87"/>
      <c r="O932" s="87"/>
      <c r="Z932" s="80"/>
    </row>
    <row r="933" spans="2:26" ht="13">
      <c r="B933" s="26"/>
      <c r="D933" s="26"/>
      <c r="N933" s="87"/>
      <c r="O933" s="87"/>
      <c r="Z933" s="80"/>
    </row>
    <row r="934" spans="2:26" ht="13">
      <c r="B934" s="26"/>
      <c r="D934" s="26"/>
      <c r="N934" s="87"/>
      <c r="O934" s="87"/>
      <c r="Z934" s="80"/>
    </row>
    <row r="935" spans="2:26" ht="13">
      <c r="B935" s="26"/>
      <c r="D935" s="26"/>
      <c r="N935" s="87"/>
      <c r="O935" s="87"/>
      <c r="Z935" s="80"/>
    </row>
    <row r="936" spans="2:26" ht="13">
      <c r="B936" s="26"/>
      <c r="D936" s="26"/>
      <c r="N936" s="87"/>
      <c r="O936" s="87"/>
      <c r="Z936" s="80"/>
    </row>
    <row r="937" spans="2:26" ht="13">
      <c r="B937" s="26"/>
      <c r="D937" s="26"/>
      <c r="N937" s="87"/>
      <c r="O937" s="87"/>
      <c r="Z937" s="80"/>
    </row>
    <row r="938" spans="2:26" ht="13">
      <c r="B938" s="26"/>
      <c r="D938" s="26"/>
      <c r="N938" s="87"/>
      <c r="O938" s="87"/>
      <c r="Z938" s="80"/>
    </row>
    <row r="939" spans="2:26" ht="13">
      <c r="B939" s="26"/>
      <c r="D939" s="26"/>
      <c r="N939" s="87"/>
      <c r="O939" s="87"/>
      <c r="Z939" s="80"/>
    </row>
    <row r="940" spans="2:26" ht="13">
      <c r="B940" s="26"/>
      <c r="D940" s="26"/>
      <c r="N940" s="87"/>
      <c r="O940" s="87"/>
      <c r="Z940" s="80"/>
    </row>
    <row r="941" spans="2:26" ht="13">
      <c r="B941" s="26"/>
      <c r="D941" s="26"/>
      <c r="N941" s="87"/>
      <c r="O941" s="87"/>
      <c r="Z941" s="80"/>
    </row>
    <row r="942" spans="2:26" ht="13">
      <c r="B942" s="26"/>
      <c r="D942" s="26"/>
      <c r="N942" s="87"/>
      <c r="O942" s="87"/>
      <c r="Z942" s="80"/>
    </row>
    <row r="943" spans="2:26" ht="13">
      <c r="B943" s="26"/>
      <c r="D943" s="26"/>
      <c r="N943" s="87"/>
      <c r="O943" s="87"/>
      <c r="Z943" s="80"/>
    </row>
    <row r="944" spans="2:26" ht="13">
      <c r="B944" s="26"/>
      <c r="D944" s="26"/>
      <c r="N944" s="87"/>
      <c r="O944" s="87"/>
      <c r="Z944" s="80"/>
    </row>
    <row r="945" spans="2:26" ht="13">
      <c r="B945" s="26"/>
      <c r="D945" s="26"/>
      <c r="N945" s="87"/>
      <c r="O945" s="87"/>
      <c r="Z945" s="80"/>
    </row>
    <row r="946" spans="2:26" ht="13">
      <c r="B946" s="26"/>
      <c r="D946" s="26"/>
      <c r="N946" s="87"/>
      <c r="O946" s="87"/>
      <c r="Z946" s="80"/>
    </row>
    <row r="947" spans="2:26" ht="13">
      <c r="B947" s="26"/>
      <c r="D947" s="26"/>
      <c r="N947" s="87"/>
      <c r="O947" s="87"/>
      <c r="Z947" s="80"/>
    </row>
    <row r="948" spans="2:26" ht="13">
      <c r="B948" s="26"/>
      <c r="D948" s="26"/>
      <c r="N948" s="87"/>
      <c r="O948" s="87"/>
      <c r="Z948" s="80"/>
    </row>
    <row r="949" spans="2:26" ht="13">
      <c r="B949" s="26"/>
      <c r="D949" s="26"/>
      <c r="N949" s="87"/>
      <c r="O949" s="87"/>
      <c r="Z949" s="80"/>
    </row>
    <row r="950" spans="2:26" ht="13">
      <c r="B950" s="26"/>
      <c r="D950" s="26"/>
      <c r="N950" s="87"/>
      <c r="O950" s="87"/>
      <c r="Z950" s="80"/>
    </row>
    <row r="951" spans="2:26" ht="13">
      <c r="B951" s="26"/>
      <c r="D951" s="26"/>
      <c r="N951" s="87"/>
      <c r="O951" s="87"/>
      <c r="Z951" s="80"/>
    </row>
    <row r="952" spans="2:26" ht="13">
      <c r="B952" s="26"/>
      <c r="D952" s="26"/>
      <c r="N952" s="87"/>
      <c r="O952" s="87"/>
      <c r="Z952" s="80"/>
    </row>
    <row r="953" spans="2:26" ht="13">
      <c r="B953" s="26"/>
      <c r="D953" s="26"/>
      <c r="N953" s="87"/>
      <c r="O953" s="87"/>
      <c r="Z953" s="80"/>
    </row>
    <row r="954" spans="2:26" ht="13">
      <c r="B954" s="26"/>
      <c r="D954" s="26"/>
      <c r="N954" s="87"/>
      <c r="O954" s="87"/>
      <c r="Z954" s="80"/>
    </row>
    <row r="955" spans="2:26" ht="13">
      <c r="B955" s="26"/>
      <c r="D955" s="26"/>
      <c r="N955" s="87"/>
      <c r="O955" s="87"/>
      <c r="Z955" s="80"/>
    </row>
    <row r="956" spans="2:26" ht="13">
      <c r="B956" s="26"/>
      <c r="D956" s="26"/>
      <c r="N956" s="87"/>
      <c r="O956" s="87"/>
      <c r="Z956" s="80"/>
    </row>
    <row r="957" spans="2:26" ht="13">
      <c r="B957" s="26"/>
      <c r="D957" s="26"/>
      <c r="N957" s="87"/>
      <c r="O957" s="87"/>
      <c r="Z957" s="80"/>
    </row>
    <row r="958" spans="2:26" ht="13">
      <c r="B958" s="26"/>
      <c r="D958" s="26"/>
      <c r="N958" s="87"/>
      <c r="O958" s="87"/>
      <c r="Z958" s="80"/>
    </row>
    <row r="959" spans="2:26" ht="13">
      <c r="B959" s="26"/>
      <c r="D959" s="26"/>
      <c r="N959" s="87"/>
      <c r="O959" s="87"/>
      <c r="Z959" s="80"/>
    </row>
    <row r="960" spans="2:26" ht="13">
      <c r="B960" s="26"/>
      <c r="D960" s="26"/>
      <c r="N960" s="87"/>
      <c r="O960" s="87"/>
      <c r="Z960" s="80"/>
    </row>
    <row r="961" spans="2:26" ht="13">
      <c r="B961" s="26"/>
      <c r="D961" s="26"/>
      <c r="N961" s="87"/>
      <c r="O961" s="87"/>
      <c r="Z961" s="80"/>
    </row>
    <row r="962" spans="2:26" ht="13">
      <c r="B962" s="26"/>
      <c r="D962" s="26"/>
      <c r="N962" s="87"/>
      <c r="O962" s="87"/>
      <c r="Z962" s="80"/>
    </row>
    <row r="963" spans="2:26" ht="13">
      <c r="B963" s="26"/>
      <c r="D963" s="26"/>
      <c r="N963" s="87"/>
      <c r="O963" s="87"/>
      <c r="Z963" s="80"/>
    </row>
    <row r="964" spans="2:26" ht="13">
      <c r="B964" s="26"/>
      <c r="D964" s="26"/>
      <c r="N964" s="87"/>
      <c r="O964" s="87"/>
      <c r="Z964" s="80"/>
    </row>
    <row r="965" spans="2:26" ht="13">
      <c r="B965" s="26"/>
      <c r="D965" s="26"/>
      <c r="N965" s="87"/>
      <c r="O965" s="87"/>
      <c r="Z965" s="80"/>
    </row>
    <row r="966" spans="2:26" ht="13">
      <c r="B966" s="26"/>
      <c r="D966" s="26"/>
      <c r="N966" s="87"/>
      <c r="O966" s="87"/>
      <c r="Z966" s="80"/>
    </row>
    <row r="967" spans="2:26" ht="13">
      <c r="B967" s="26"/>
      <c r="D967" s="26"/>
      <c r="N967" s="87"/>
      <c r="O967" s="87"/>
      <c r="Z967" s="80"/>
    </row>
    <row r="968" spans="2:26" ht="13">
      <c r="B968" s="26"/>
      <c r="D968" s="26"/>
      <c r="N968" s="87"/>
      <c r="O968" s="87"/>
      <c r="Z968" s="80"/>
    </row>
    <row r="969" spans="2:26" ht="13">
      <c r="B969" s="26"/>
      <c r="D969" s="26"/>
      <c r="N969" s="87"/>
      <c r="O969" s="87"/>
      <c r="Z969" s="80"/>
    </row>
    <row r="970" spans="2:26" ht="13">
      <c r="B970" s="26"/>
      <c r="D970" s="26"/>
      <c r="N970" s="87"/>
      <c r="O970" s="87"/>
      <c r="Z970" s="80"/>
    </row>
    <row r="971" spans="2:26" ht="13">
      <c r="B971" s="26"/>
      <c r="D971" s="26"/>
      <c r="N971" s="87"/>
      <c r="O971" s="87"/>
      <c r="Z971" s="80"/>
    </row>
    <row r="972" spans="2:26" ht="13">
      <c r="B972" s="26"/>
      <c r="D972" s="26"/>
      <c r="N972" s="87"/>
      <c r="O972" s="87"/>
      <c r="Z972" s="80"/>
    </row>
    <row r="973" spans="2:26" ht="13">
      <c r="B973" s="26"/>
      <c r="D973" s="26"/>
      <c r="N973" s="87"/>
      <c r="O973" s="87"/>
      <c r="Z973" s="80"/>
    </row>
    <row r="974" spans="2:26" ht="13">
      <c r="B974" s="26"/>
      <c r="D974" s="26"/>
      <c r="N974" s="87"/>
      <c r="O974" s="87"/>
      <c r="Z974" s="80"/>
    </row>
    <row r="975" spans="2:26" ht="13">
      <c r="B975" s="26"/>
      <c r="D975" s="26"/>
      <c r="N975" s="87"/>
      <c r="O975" s="87"/>
      <c r="Z975" s="80"/>
    </row>
    <row r="976" spans="2:26" ht="13">
      <c r="B976" s="26"/>
      <c r="D976" s="26"/>
      <c r="N976" s="87"/>
      <c r="O976" s="87"/>
      <c r="Z976" s="80"/>
    </row>
    <row r="977" spans="2:26" ht="13">
      <c r="B977" s="26"/>
      <c r="D977" s="26"/>
      <c r="N977" s="87"/>
      <c r="O977" s="87"/>
      <c r="Z977" s="80"/>
    </row>
    <row r="978" spans="2:26" ht="13">
      <c r="B978" s="26"/>
      <c r="D978" s="26"/>
      <c r="N978" s="87"/>
      <c r="O978" s="87"/>
      <c r="Z978" s="80"/>
    </row>
    <row r="979" spans="2:26" ht="13">
      <c r="B979" s="26"/>
      <c r="D979" s="26"/>
      <c r="N979" s="87"/>
      <c r="O979" s="87"/>
      <c r="Z979" s="80"/>
    </row>
    <row r="980" spans="2:26" ht="13">
      <c r="B980" s="26"/>
      <c r="D980" s="26"/>
      <c r="N980" s="87"/>
      <c r="O980" s="87"/>
      <c r="Z980" s="80"/>
    </row>
    <row r="981" spans="2:26" ht="13">
      <c r="B981" s="26"/>
      <c r="D981" s="26"/>
      <c r="N981" s="87"/>
      <c r="O981" s="87"/>
      <c r="Z981" s="80"/>
    </row>
    <row r="982" spans="2:26" ht="13">
      <c r="B982" s="26"/>
      <c r="D982" s="26"/>
      <c r="N982" s="87"/>
      <c r="O982" s="87"/>
      <c r="Z982" s="80"/>
    </row>
    <row r="983" spans="2:26" ht="13">
      <c r="B983" s="26"/>
      <c r="D983" s="26"/>
      <c r="N983" s="87"/>
      <c r="O983" s="87"/>
      <c r="Z983" s="80"/>
    </row>
    <row r="984" spans="2:26" ht="13">
      <c r="B984" s="26"/>
      <c r="D984" s="26"/>
      <c r="N984" s="87"/>
      <c r="O984" s="87"/>
      <c r="Z984" s="80"/>
    </row>
    <row r="985" spans="2:26" ht="13">
      <c r="B985" s="26"/>
      <c r="D985" s="26"/>
      <c r="N985" s="87"/>
      <c r="O985" s="87"/>
      <c r="Z985" s="80"/>
    </row>
    <row r="986" spans="2:26" ht="13">
      <c r="B986" s="26"/>
      <c r="D986" s="26"/>
      <c r="N986" s="87"/>
      <c r="O986" s="87"/>
      <c r="Z986" s="80"/>
    </row>
    <row r="987" spans="2:26" ht="13">
      <c r="B987" s="26"/>
      <c r="D987" s="26"/>
      <c r="N987" s="87"/>
      <c r="O987" s="87"/>
      <c r="Z987" s="80"/>
    </row>
    <row r="988" spans="2:26" ht="13">
      <c r="B988" s="26"/>
      <c r="D988" s="26"/>
      <c r="N988" s="87"/>
      <c r="O988" s="87"/>
      <c r="Z988" s="80"/>
    </row>
    <row r="989" spans="2:26" ht="13">
      <c r="B989" s="26"/>
      <c r="D989" s="26"/>
      <c r="N989" s="87"/>
      <c r="O989" s="87"/>
      <c r="Z989" s="80"/>
    </row>
    <row r="990" spans="2:26" ht="13">
      <c r="B990" s="26"/>
      <c r="D990" s="26"/>
      <c r="N990" s="87"/>
      <c r="O990" s="87"/>
      <c r="Z990" s="80"/>
    </row>
    <row r="991" spans="2:26" ht="13">
      <c r="B991" s="26"/>
      <c r="D991" s="26"/>
      <c r="N991" s="87"/>
      <c r="O991" s="87"/>
      <c r="Z991" s="80"/>
    </row>
    <row r="992" spans="2:26" ht="13">
      <c r="B992" s="26"/>
      <c r="D992" s="26"/>
      <c r="N992" s="87"/>
      <c r="O992" s="87"/>
      <c r="Z992" s="80"/>
    </row>
    <row r="993" spans="2:26" ht="13">
      <c r="B993" s="26"/>
      <c r="D993" s="26"/>
      <c r="N993" s="87"/>
      <c r="O993" s="87"/>
      <c r="Z993" s="80"/>
    </row>
    <row r="994" spans="2:26" ht="13">
      <c r="B994" s="26"/>
      <c r="D994" s="26"/>
      <c r="N994" s="87"/>
      <c r="O994" s="87"/>
      <c r="Z994" s="80"/>
    </row>
    <row r="995" spans="2:26" ht="13">
      <c r="B995" s="26"/>
      <c r="D995" s="26"/>
      <c r="N995" s="87"/>
      <c r="O995" s="87"/>
      <c r="Z995" s="80"/>
    </row>
    <row r="996" spans="2:26" ht="13">
      <c r="B996" s="26"/>
      <c r="D996" s="26"/>
      <c r="N996" s="87"/>
      <c r="O996" s="87"/>
      <c r="Z996" s="80"/>
    </row>
    <row r="997" spans="2:26" ht="13">
      <c r="B997" s="26"/>
      <c r="D997" s="26"/>
      <c r="N997" s="87"/>
      <c r="O997" s="87"/>
      <c r="Z997" s="80"/>
    </row>
    <row r="998" spans="2:26" ht="13">
      <c r="B998" s="26"/>
      <c r="D998" s="26"/>
      <c r="N998" s="87"/>
      <c r="O998" s="87"/>
      <c r="Z998" s="80"/>
    </row>
    <row r="999" spans="2:26" ht="13">
      <c r="B999" s="26"/>
      <c r="D999" s="26"/>
      <c r="N999" s="87"/>
      <c r="O999" s="87"/>
      <c r="Z999" s="80"/>
    </row>
    <row r="1000" spans="2:26" ht="13">
      <c r="B1000" s="26"/>
      <c r="D1000" s="26"/>
      <c r="N1000" s="87"/>
      <c r="O1000" s="87"/>
      <c r="Z1000" s="80"/>
    </row>
    <row r="1001" spans="2:26" ht="13">
      <c r="B1001" s="26"/>
      <c r="D1001" s="26"/>
      <c r="N1001" s="87"/>
      <c r="O1001" s="87"/>
      <c r="Z1001" s="80"/>
    </row>
    <row r="1002" spans="2:26" ht="13">
      <c r="B1002" s="26"/>
      <c r="D1002" s="26"/>
      <c r="N1002" s="87"/>
      <c r="O1002" s="87"/>
      <c r="Z1002" s="80"/>
    </row>
    <row r="1003" spans="2:26" ht="13">
      <c r="B1003" s="26"/>
      <c r="D1003" s="26"/>
      <c r="N1003" s="87"/>
      <c r="O1003" s="87"/>
      <c r="Z1003" s="80"/>
    </row>
    <row r="1004" spans="2:26" ht="13">
      <c r="B1004" s="26"/>
      <c r="D1004" s="26"/>
      <c r="N1004" s="87"/>
      <c r="O1004" s="87"/>
      <c r="Z1004" s="80"/>
    </row>
    <row r="1005" spans="2:26" ht="13">
      <c r="B1005" s="26"/>
      <c r="D1005" s="26"/>
      <c r="N1005" s="87"/>
      <c r="O1005" s="87"/>
      <c r="Z1005" s="80"/>
    </row>
    <row r="1006" spans="2:26" ht="13">
      <c r="B1006" s="26"/>
      <c r="D1006" s="26"/>
      <c r="N1006" s="87"/>
      <c r="O1006" s="87"/>
      <c r="Z1006" s="80"/>
    </row>
    <row r="1007" spans="2:26" ht="13">
      <c r="B1007" s="26"/>
      <c r="D1007" s="26"/>
      <c r="N1007" s="87"/>
      <c r="O1007" s="87"/>
      <c r="Z1007" s="80"/>
    </row>
    <row r="1008" spans="2:26" ht="13">
      <c r="B1008" s="26"/>
      <c r="D1008" s="26"/>
      <c r="N1008" s="87"/>
      <c r="O1008" s="87"/>
      <c r="Z1008" s="80"/>
    </row>
    <row r="1009" spans="2:26" ht="13">
      <c r="B1009" s="26"/>
      <c r="D1009" s="26"/>
      <c r="N1009" s="87"/>
      <c r="O1009" s="87"/>
      <c r="Z1009" s="80"/>
    </row>
    <row r="1010" spans="2:26" ht="13">
      <c r="B1010" s="26"/>
      <c r="D1010" s="26"/>
      <c r="N1010" s="87"/>
      <c r="O1010" s="87"/>
      <c r="Z1010" s="80"/>
    </row>
    <row r="1011" spans="2:26" ht="13">
      <c r="B1011" s="26"/>
      <c r="D1011" s="26"/>
      <c r="N1011" s="87"/>
      <c r="O1011" s="87"/>
      <c r="Z1011" s="80"/>
    </row>
    <row r="1012" spans="2:26" ht="13">
      <c r="B1012" s="26"/>
      <c r="D1012" s="26"/>
      <c r="N1012" s="87"/>
      <c r="O1012" s="87"/>
      <c r="Z1012" s="80"/>
    </row>
    <row r="1013" spans="2:26" ht="13">
      <c r="B1013" s="26"/>
      <c r="D1013" s="26"/>
      <c r="N1013" s="87"/>
      <c r="O1013" s="87"/>
      <c r="Z1013" s="80"/>
    </row>
    <row r="1014" spans="2:26" ht="13">
      <c r="B1014" s="26"/>
      <c r="D1014" s="26"/>
      <c r="N1014" s="87"/>
      <c r="O1014" s="87"/>
      <c r="Z1014" s="80"/>
    </row>
    <row r="1015" spans="2:26" ht="13">
      <c r="B1015" s="26"/>
      <c r="D1015" s="26"/>
      <c r="N1015" s="87"/>
      <c r="O1015" s="87"/>
      <c r="Z1015" s="80"/>
    </row>
    <row r="1016" spans="2:26" ht="13">
      <c r="B1016" s="26"/>
      <c r="D1016" s="26"/>
      <c r="N1016" s="87"/>
      <c r="O1016" s="87"/>
      <c r="Z1016" s="80"/>
    </row>
    <row r="1017" spans="2:26" ht="13">
      <c r="B1017" s="26"/>
      <c r="D1017" s="26"/>
      <c r="N1017" s="87"/>
      <c r="O1017" s="87"/>
      <c r="Z1017" s="80"/>
    </row>
    <row r="1018" spans="2:26" ht="13">
      <c r="B1018" s="26"/>
      <c r="D1018" s="26"/>
      <c r="N1018" s="87"/>
      <c r="O1018" s="87"/>
      <c r="Z1018" s="80"/>
    </row>
    <row r="1019" spans="2:26" ht="13">
      <c r="B1019" s="26"/>
      <c r="D1019" s="26"/>
      <c r="N1019" s="87"/>
      <c r="O1019" s="87"/>
      <c r="Z1019" s="80"/>
    </row>
    <row r="1020" spans="2:26" ht="13">
      <c r="B1020" s="26"/>
      <c r="D1020" s="26"/>
      <c r="N1020" s="87"/>
      <c r="O1020" s="87"/>
      <c r="Z1020" s="80"/>
    </row>
    <row r="1021" spans="2:26" ht="13">
      <c r="B1021" s="26"/>
      <c r="D1021" s="26"/>
      <c r="N1021" s="87"/>
      <c r="O1021" s="87"/>
      <c r="Z1021" s="80"/>
    </row>
    <row r="1022" spans="2:26" ht="13">
      <c r="B1022" s="26"/>
      <c r="D1022" s="26"/>
      <c r="N1022" s="87"/>
      <c r="O1022" s="87"/>
      <c r="Z1022" s="80"/>
    </row>
    <row r="1023" spans="2:26" ht="13">
      <c r="B1023" s="26"/>
      <c r="D1023" s="26"/>
      <c r="N1023" s="87"/>
      <c r="O1023" s="87"/>
      <c r="Z1023" s="80"/>
    </row>
    <row r="1024" spans="2:26" ht="13">
      <c r="B1024" s="26"/>
      <c r="D1024" s="26"/>
      <c r="N1024" s="87"/>
      <c r="O1024" s="87"/>
      <c r="Z1024" s="80"/>
    </row>
    <row r="1025" spans="2:26" ht="13">
      <c r="B1025" s="26"/>
      <c r="D1025" s="26"/>
      <c r="N1025" s="87"/>
      <c r="O1025" s="87"/>
      <c r="Z1025" s="80"/>
    </row>
    <row r="1026" spans="2:26" ht="13">
      <c r="B1026" s="26"/>
      <c r="D1026" s="26"/>
      <c r="N1026" s="87"/>
      <c r="O1026" s="87"/>
      <c r="Z1026" s="80"/>
    </row>
    <row r="1027" spans="2:26" ht="13">
      <c r="B1027" s="26"/>
      <c r="D1027" s="26"/>
      <c r="N1027" s="87"/>
      <c r="O1027" s="87"/>
      <c r="Z1027" s="80"/>
    </row>
    <row r="1028" spans="2:26" ht="13">
      <c r="B1028" s="26"/>
      <c r="D1028" s="26"/>
      <c r="N1028" s="87"/>
      <c r="O1028" s="87"/>
      <c r="Z1028" s="80"/>
    </row>
    <row r="1029" spans="2:26" ht="13">
      <c r="B1029" s="26"/>
      <c r="D1029" s="26"/>
      <c r="N1029" s="87"/>
      <c r="O1029" s="87"/>
      <c r="Z1029" s="80"/>
    </row>
    <row r="1030" spans="2:26" ht="13">
      <c r="B1030" s="26"/>
      <c r="D1030" s="26"/>
      <c r="N1030" s="87"/>
      <c r="O1030" s="87"/>
      <c r="Z1030" s="80"/>
    </row>
    <row r="1031" spans="2:26" ht="13">
      <c r="B1031" s="26"/>
      <c r="D1031" s="26"/>
      <c r="N1031" s="87"/>
      <c r="O1031" s="87"/>
      <c r="Z1031" s="80"/>
    </row>
    <row r="1032" spans="2:26" ht="13">
      <c r="B1032" s="26"/>
      <c r="D1032" s="26"/>
      <c r="N1032" s="87"/>
      <c r="O1032" s="87"/>
      <c r="Z1032" s="80"/>
    </row>
    <row r="1033" spans="2:26" ht="13">
      <c r="B1033" s="26"/>
      <c r="D1033" s="26"/>
      <c r="N1033" s="87"/>
      <c r="O1033" s="87"/>
      <c r="Z1033" s="80"/>
    </row>
    <row r="1034" spans="2:26" ht="13">
      <c r="B1034" s="26"/>
      <c r="D1034" s="26"/>
      <c r="N1034" s="87"/>
      <c r="O1034" s="87"/>
      <c r="Z1034" s="80"/>
    </row>
    <row r="1035" spans="2:26" ht="13">
      <c r="B1035" s="26"/>
      <c r="D1035" s="26"/>
      <c r="N1035" s="87"/>
      <c r="O1035" s="87"/>
      <c r="Z1035" s="80"/>
    </row>
    <row r="1036" spans="2:26" ht="13">
      <c r="B1036" s="26"/>
      <c r="D1036" s="26"/>
      <c r="N1036" s="87"/>
      <c r="O1036" s="87"/>
      <c r="Z1036" s="80"/>
    </row>
    <row r="1037" spans="2:26" ht="13">
      <c r="B1037" s="26"/>
      <c r="D1037" s="26"/>
      <c r="N1037" s="87"/>
      <c r="O1037" s="87"/>
      <c r="Z1037" s="80"/>
    </row>
    <row r="1038" spans="2:26" ht="13">
      <c r="B1038" s="26"/>
      <c r="D1038" s="26"/>
      <c r="N1038" s="87"/>
      <c r="O1038" s="87"/>
      <c r="Z1038" s="80"/>
    </row>
    <row r="1039" spans="2:26" ht="13">
      <c r="B1039" s="26"/>
      <c r="D1039" s="26"/>
      <c r="N1039" s="87"/>
      <c r="O1039" s="87"/>
      <c r="Z1039" s="80"/>
    </row>
    <row r="1040" spans="2:26" ht="13">
      <c r="B1040" s="26"/>
      <c r="D1040" s="26"/>
      <c r="N1040" s="87"/>
      <c r="O1040" s="87"/>
      <c r="Z1040" s="80"/>
    </row>
    <row r="1041" spans="2:26" ht="13">
      <c r="B1041" s="26"/>
      <c r="D1041" s="26"/>
      <c r="N1041" s="87"/>
      <c r="O1041" s="87"/>
      <c r="Z1041" s="80"/>
    </row>
    <row r="1042" spans="2:26" ht="13">
      <c r="B1042" s="26"/>
      <c r="D1042" s="26"/>
      <c r="N1042" s="87"/>
      <c r="O1042" s="87"/>
      <c r="Z1042" s="80"/>
    </row>
    <row r="1043" spans="2:26" ht="13">
      <c r="B1043" s="26"/>
      <c r="D1043" s="26"/>
      <c r="N1043" s="87"/>
      <c r="O1043" s="87"/>
      <c r="Z1043" s="80"/>
    </row>
    <row r="1044" spans="2:26" ht="13">
      <c r="B1044" s="26"/>
      <c r="D1044" s="26"/>
      <c r="N1044" s="87"/>
      <c r="O1044" s="87"/>
      <c r="Z1044" s="80"/>
    </row>
    <row r="1045" spans="2:26" ht="13">
      <c r="B1045" s="26"/>
      <c r="D1045" s="26"/>
      <c r="N1045" s="87"/>
      <c r="O1045" s="87"/>
      <c r="Z1045" s="80"/>
    </row>
    <row r="1046" spans="2:26" ht="13">
      <c r="B1046" s="26"/>
      <c r="D1046" s="26"/>
      <c r="N1046" s="87"/>
      <c r="O1046" s="87"/>
      <c r="Z1046" s="80"/>
    </row>
    <row r="1047" spans="2:26" ht="13">
      <c r="B1047" s="26"/>
      <c r="D1047" s="26"/>
      <c r="N1047" s="87"/>
      <c r="O1047" s="87"/>
      <c r="Z1047" s="80"/>
    </row>
    <row r="1048" spans="2:26" ht="13">
      <c r="B1048" s="26"/>
      <c r="D1048" s="26"/>
      <c r="N1048" s="87"/>
      <c r="O1048" s="87"/>
      <c r="Z1048" s="80"/>
    </row>
    <row r="1049" spans="2:26" ht="13">
      <c r="B1049" s="26"/>
      <c r="D1049" s="26"/>
      <c r="N1049" s="87"/>
      <c r="O1049" s="87"/>
      <c r="Z1049" s="80"/>
    </row>
    <row r="1050" spans="2:26" ht="13">
      <c r="B1050" s="26"/>
      <c r="D1050" s="26"/>
      <c r="N1050" s="87"/>
      <c r="O1050" s="87"/>
      <c r="Z1050" s="80"/>
    </row>
    <row r="1051" spans="2:26" ht="13">
      <c r="B1051" s="26"/>
      <c r="D1051" s="26"/>
      <c r="N1051" s="87"/>
      <c r="O1051" s="87"/>
      <c r="Z1051" s="80"/>
    </row>
    <row r="1052" spans="2:26" ht="13">
      <c r="B1052" s="26"/>
      <c r="D1052" s="26"/>
      <c r="N1052" s="87"/>
      <c r="O1052" s="87"/>
      <c r="Z1052" s="80"/>
    </row>
    <row r="1053" spans="2:26" ht="13">
      <c r="B1053" s="26"/>
      <c r="D1053" s="26"/>
      <c r="N1053" s="87"/>
      <c r="O1053" s="87"/>
      <c r="Z1053" s="80"/>
    </row>
    <row r="1054" spans="2:26" ht="13">
      <c r="B1054" s="26"/>
      <c r="D1054" s="26"/>
      <c r="N1054" s="87"/>
      <c r="O1054" s="87"/>
      <c r="Z1054" s="80"/>
    </row>
    <row r="1055" spans="2:26" ht="13">
      <c r="B1055" s="26"/>
      <c r="D1055" s="26"/>
      <c r="N1055" s="87"/>
      <c r="O1055" s="87"/>
      <c r="Z1055" s="80"/>
    </row>
    <row r="1056" spans="2:26" ht="13">
      <c r="B1056" s="26"/>
      <c r="D1056" s="26"/>
      <c r="N1056" s="87"/>
      <c r="O1056" s="87"/>
      <c r="Z1056" s="80"/>
    </row>
    <row r="1057" spans="2:26" ht="13">
      <c r="B1057" s="26"/>
      <c r="D1057" s="26"/>
      <c r="N1057" s="87"/>
      <c r="O1057" s="87"/>
      <c r="Z1057" s="80"/>
    </row>
    <row r="1058" spans="2:26" ht="13">
      <c r="B1058" s="26"/>
      <c r="D1058" s="26"/>
      <c r="N1058" s="87"/>
      <c r="O1058" s="87"/>
      <c r="Z1058" s="80"/>
    </row>
    <row r="1059" spans="2:26" ht="13">
      <c r="B1059" s="26"/>
      <c r="D1059" s="26"/>
      <c r="N1059" s="87"/>
      <c r="O1059" s="87"/>
      <c r="Z1059" s="80"/>
    </row>
    <row r="1060" spans="2:26" ht="13">
      <c r="B1060" s="26"/>
      <c r="D1060" s="26"/>
      <c r="N1060" s="87"/>
      <c r="O1060" s="87"/>
      <c r="Z1060" s="80"/>
    </row>
    <row r="1061" spans="2:26" ht="13">
      <c r="B1061" s="26"/>
      <c r="D1061" s="26"/>
      <c r="N1061" s="87"/>
      <c r="O1061" s="87"/>
      <c r="Z1061" s="80"/>
    </row>
    <row r="1062" spans="2:26" ht="13">
      <c r="B1062" s="26"/>
      <c r="D1062" s="26"/>
      <c r="N1062" s="87"/>
      <c r="O1062" s="87"/>
      <c r="Z1062" s="80"/>
    </row>
    <row r="1063" spans="2:26" ht="13">
      <c r="B1063" s="26"/>
      <c r="D1063" s="26"/>
      <c r="N1063" s="87"/>
      <c r="O1063" s="87"/>
      <c r="Z1063" s="80"/>
    </row>
    <row r="1064" spans="2:26" ht="13">
      <c r="B1064" s="26"/>
      <c r="D1064" s="26"/>
      <c r="N1064" s="87"/>
      <c r="O1064" s="87"/>
      <c r="Z1064" s="80"/>
    </row>
    <row r="1065" spans="2:26" ht="13">
      <c r="B1065" s="26"/>
      <c r="D1065" s="26"/>
      <c r="N1065" s="87"/>
      <c r="O1065" s="87"/>
      <c r="Z1065" s="80"/>
    </row>
    <row r="1066" spans="2:26" ht="13">
      <c r="B1066" s="26"/>
      <c r="D1066" s="26"/>
      <c r="N1066" s="87"/>
      <c r="O1066" s="87"/>
      <c r="Z1066" s="80"/>
    </row>
    <row r="1067" spans="2:26" ht="13">
      <c r="B1067" s="26"/>
      <c r="D1067" s="26"/>
      <c r="N1067" s="87"/>
      <c r="O1067" s="87"/>
      <c r="Z1067" s="80"/>
    </row>
    <row r="1068" spans="2:26" ht="13">
      <c r="B1068" s="26"/>
      <c r="D1068" s="26"/>
      <c r="N1068" s="87"/>
      <c r="O1068" s="87"/>
      <c r="Z1068" s="80"/>
    </row>
    <row r="1069" spans="2:26" ht="13">
      <c r="B1069" s="26"/>
      <c r="D1069" s="26"/>
      <c r="N1069" s="87"/>
      <c r="O1069" s="87"/>
      <c r="Z1069" s="80"/>
    </row>
    <row r="1070" spans="2:26" ht="13">
      <c r="B1070" s="26"/>
      <c r="D1070" s="26"/>
      <c r="N1070" s="87"/>
      <c r="O1070" s="87"/>
      <c r="Z1070" s="80"/>
    </row>
    <row r="1071" spans="2:26" ht="13">
      <c r="B1071" s="26"/>
      <c r="D1071" s="26"/>
      <c r="N1071" s="87"/>
      <c r="O1071" s="87"/>
      <c r="Z1071" s="80"/>
    </row>
    <row r="1072" spans="2:26" ht="13">
      <c r="B1072" s="26"/>
      <c r="D1072" s="26"/>
      <c r="N1072" s="87"/>
      <c r="O1072" s="87"/>
      <c r="Z1072" s="80"/>
    </row>
    <row r="1073" spans="2:26" ht="13">
      <c r="B1073" s="26"/>
      <c r="D1073" s="26"/>
      <c r="N1073" s="87"/>
      <c r="O1073" s="87"/>
      <c r="Z1073" s="80"/>
    </row>
    <row r="1074" spans="2:26" ht="13">
      <c r="B1074" s="26"/>
      <c r="D1074" s="26"/>
      <c r="N1074" s="87"/>
      <c r="O1074" s="87"/>
      <c r="Z1074" s="80"/>
    </row>
    <row r="1075" spans="2:26" ht="13">
      <c r="B1075" s="26"/>
      <c r="D1075" s="26"/>
      <c r="N1075" s="87"/>
      <c r="O1075" s="87"/>
      <c r="Z1075" s="80"/>
    </row>
    <row r="1076" spans="2:26" ht="13">
      <c r="B1076" s="26"/>
      <c r="D1076" s="26"/>
      <c r="N1076" s="87"/>
      <c r="O1076" s="87"/>
      <c r="Z1076" s="80"/>
    </row>
    <row r="1077" spans="2:26" ht="13">
      <c r="B1077" s="26"/>
      <c r="D1077" s="26"/>
      <c r="N1077" s="87"/>
      <c r="O1077" s="87"/>
      <c r="Z1077" s="80"/>
    </row>
    <row r="1078" spans="2:26" ht="13">
      <c r="B1078" s="26"/>
      <c r="D1078" s="26"/>
      <c r="N1078" s="87"/>
      <c r="O1078" s="87"/>
      <c r="Z1078" s="80"/>
    </row>
    <row r="1079" spans="2:26" ht="13">
      <c r="B1079" s="26"/>
      <c r="D1079" s="26"/>
      <c r="N1079" s="87"/>
      <c r="O1079" s="87"/>
      <c r="Z1079" s="80"/>
    </row>
    <row r="1080" spans="2:26" ht="13">
      <c r="B1080" s="26"/>
      <c r="D1080" s="26"/>
      <c r="N1080" s="87"/>
      <c r="O1080" s="87"/>
      <c r="Z1080" s="80"/>
    </row>
    <row r="1081" spans="2:26" ht="13">
      <c r="B1081" s="26"/>
      <c r="D1081" s="26"/>
      <c r="N1081" s="87"/>
      <c r="O1081" s="87"/>
      <c r="Z1081" s="80"/>
    </row>
    <row r="1082" spans="2:26" ht="13">
      <c r="B1082" s="26"/>
      <c r="D1082" s="26"/>
      <c r="N1082" s="87"/>
      <c r="O1082" s="87"/>
      <c r="Z1082" s="80"/>
    </row>
    <row r="1083" spans="2:26" ht="13">
      <c r="B1083" s="26"/>
      <c r="D1083" s="26"/>
      <c r="N1083" s="87"/>
      <c r="O1083" s="87"/>
      <c r="Z1083" s="80"/>
    </row>
    <row r="1084" spans="2:26" ht="13">
      <c r="B1084" s="26"/>
      <c r="D1084" s="26"/>
      <c r="N1084" s="87"/>
      <c r="O1084" s="87"/>
      <c r="Z1084" s="80"/>
    </row>
    <row r="1085" spans="2:26" ht="13">
      <c r="B1085" s="26"/>
      <c r="D1085" s="26"/>
      <c r="N1085" s="87"/>
      <c r="O1085" s="87"/>
      <c r="Z1085" s="80"/>
    </row>
    <row r="1086" spans="2:26" ht="13">
      <c r="B1086" s="26"/>
      <c r="D1086" s="26"/>
      <c r="N1086" s="87"/>
      <c r="O1086" s="87"/>
      <c r="Z1086" s="80"/>
    </row>
    <row r="1087" spans="2:26" ht="13">
      <c r="B1087" s="26"/>
      <c r="D1087" s="26"/>
      <c r="N1087" s="87"/>
      <c r="O1087" s="87"/>
      <c r="Z1087" s="80"/>
    </row>
    <row r="1088" spans="2:26" ht="13">
      <c r="B1088" s="26"/>
      <c r="D1088" s="26"/>
      <c r="N1088" s="87"/>
      <c r="O1088" s="87"/>
      <c r="Z1088" s="80"/>
    </row>
    <row r="1089" spans="2:26" ht="13">
      <c r="B1089" s="26"/>
      <c r="D1089" s="26"/>
      <c r="N1089" s="87"/>
      <c r="O1089" s="87"/>
      <c r="Z1089" s="80"/>
    </row>
    <row r="1090" spans="2:26" ht="13">
      <c r="B1090" s="26"/>
      <c r="D1090" s="26"/>
      <c r="N1090" s="87"/>
      <c r="O1090" s="87"/>
      <c r="Z1090" s="80"/>
    </row>
    <row r="1091" spans="2:26" ht="13">
      <c r="B1091" s="26"/>
      <c r="D1091" s="26"/>
      <c r="N1091" s="87"/>
      <c r="O1091" s="87"/>
      <c r="Z1091" s="80"/>
    </row>
    <row r="1092" spans="2:26" ht="13">
      <c r="B1092" s="26"/>
      <c r="D1092" s="26"/>
      <c r="N1092" s="87"/>
      <c r="O1092" s="87"/>
      <c r="Z1092" s="80"/>
    </row>
    <row r="1093" spans="2:26" ht="13">
      <c r="B1093" s="26"/>
      <c r="D1093" s="26"/>
      <c r="N1093" s="87"/>
      <c r="O1093" s="87"/>
      <c r="Z1093" s="80"/>
    </row>
    <row r="1094" spans="2:26" ht="13">
      <c r="B1094" s="26"/>
      <c r="D1094" s="26"/>
      <c r="N1094" s="87"/>
      <c r="O1094" s="87"/>
      <c r="Z1094" s="80"/>
    </row>
    <row r="1095" spans="2:26" ht="13">
      <c r="B1095" s="26"/>
      <c r="D1095" s="26"/>
      <c r="N1095" s="87"/>
      <c r="O1095" s="87"/>
      <c r="Z1095" s="80"/>
    </row>
    <row r="1096" spans="2:26" ht="13">
      <c r="B1096" s="26"/>
      <c r="D1096" s="26"/>
      <c r="N1096" s="87"/>
      <c r="O1096" s="87"/>
      <c r="Z1096" s="80"/>
    </row>
    <row r="1097" spans="2:26" ht="13">
      <c r="B1097" s="26"/>
      <c r="D1097" s="26"/>
      <c r="N1097" s="87"/>
      <c r="O1097" s="87"/>
      <c r="Z1097" s="80"/>
    </row>
    <row r="1098" spans="2:26" ht="13">
      <c r="B1098" s="26"/>
      <c r="D1098" s="26"/>
      <c r="N1098" s="87"/>
      <c r="O1098" s="87"/>
      <c r="Z1098" s="80"/>
    </row>
    <row r="1099" spans="2:26" ht="13">
      <c r="B1099" s="26"/>
      <c r="D1099" s="26"/>
      <c r="N1099" s="87"/>
      <c r="O1099" s="87"/>
      <c r="Z1099" s="80"/>
    </row>
    <row r="1100" spans="2:26" ht="13">
      <c r="B1100" s="26"/>
      <c r="D1100" s="26"/>
      <c r="N1100" s="87"/>
      <c r="O1100" s="87"/>
      <c r="Z1100" s="80"/>
    </row>
    <row r="1101" spans="2:26" ht="13">
      <c r="B1101" s="26"/>
      <c r="D1101" s="26"/>
      <c r="N1101" s="87"/>
      <c r="O1101" s="87"/>
      <c r="Z1101" s="80"/>
    </row>
    <row r="1102" spans="2:26" ht="13">
      <c r="B1102" s="26"/>
      <c r="D1102" s="26"/>
      <c r="N1102" s="87"/>
      <c r="O1102" s="87"/>
      <c r="Z1102" s="80"/>
    </row>
    <row r="1103" spans="2:26" ht="13">
      <c r="B1103" s="26"/>
      <c r="D1103" s="26"/>
      <c r="N1103" s="87"/>
      <c r="O1103" s="87"/>
      <c r="Z1103" s="80"/>
    </row>
    <row r="1104" spans="2:26" ht="13">
      <c r="B1104" s="26"/>
      <c r="D1104" s="26"/>
      <c r="N1104" s="87"/>
      <c r="O1104" s="87"/>
      <c r="Z1104" s="80"/>
    </row>
    <row r="1105" spans="2:26" ht="13">
      <c r="B1105" s="26"/>
      <c r="D1105" s="26"/>
      <c r="N1105" s="87"/>
      <c r="O1105" s="87"/>
      <c r="Z1105" s="80"/>
    </row>
    <row r="1106" spans="2:26" ht="13">
      <c r="B1106" s="26"/>
      <c r="D1106" s="26"/>
      <c r="N1106" s="87"/>
      <c r="O1106" s="87"/>
      <c r="Z1106" s="80"/>
    </row>
    <row r="1107" spans="2:26" ht="13">
      <c r="B1107" s="26"/>
      <c r="D1107" s="26"/>
      <c r="N1107" s="87"/>
      <c r="O1107" s="87"/>
      <c r="Z1107" s="80"/>
    </row>
    <row r="1108" spans="2:26" ht="13">
      <c r="B1108" s="26"/>
      <c r="D1108" s="26"/>
      <c r="N1108" s="87"/>
      <c r="O1108" s="87"/>
      <c r="Z1108" s="80"/>
    </row>
    <row r="1109" spans="2:26" ht="13">
      <c r="B1109" s="26"/>
      <c r="D1109" s="26"/>
      <c r="N1109" s="87"/>
      <c r="O1109" s="87"/>
      <c r="Z1109" s="80"/>
    </row>
    <row r="1110" spans="2:26" ht="13">
      <c r="B1110" s="26"/>
      <c r="D1110" s="26"/>
      <c r="N1110" s="87"/>
      <c r="O1110" s="87"/>
      <c r="Z1110" s="80"/>
    </row>
    <row r="1111" spans="2:26" ht="13">
      <c r="B1111" s="26"/>
      <c r="D1111" s="26"/>
      <c r="N1111" s="87"/>
      <c r="O1111" s="87"/>
      <c r="Z1111" s="80"/>
    </row>
    <row r="1112" spans="2:26" ht="13">
      <c r="B1112" s="26"/>
      <c r="D1112" s="26"/>
      <c r="N1112" s="87"/>
      <c r="O1112" s="87"/>
      <c r="Z1112" s="80"/>
    </row>
    <row r="1113" spans="2:26" ht="13">
      <c r="B1113" s="26"/>
      <c r="D1113" s="26"/>
      <c r="N1113" s="87"/>
      <c r="O1113" s="87"/>
      <c r="Z1113" s="80"/>
    </row>
    <row r="1114" spans="2:26" ht="13">
      <c r="B1114" s="26"/>
      <c r="D1114" s="26"/>
      <c r="N1114" s="87"/>
      <c r="O1114" s="87"/>
      <c r="Z1114" s="80"/>
    </row>
    <row r="1115" spans="2:26" ht="13">
      <c r="B1115" s="26"/>
      <c r="D1115" s="26"/>
      <c r="N1115" s="87"/>
      <c r="O1115" s="87"/>
      <c r="Z1115" s="80"/>
    </row>
    <row r="1116" spans="2:26" ht="13">
      <c r="B1116" s="26"/>
      <c r="D1116" s="26"/>
      <c r="N1116" s="87"/>
      <c r="O1116" s="87"/>
      <c r="Z1116" s="80"/>
    </row>
    <row r="1117" spans="2:26" ht="13">
      <c r="B1117" s="26"/>
      <c r="D1117" s="26"/>
      <c r="N1117" s="87"/>
      <c r="O1117" s="87"/>
      <c r="Z1117" s="80"/>
    </row>
    <row r="1118" spans="2:26" ht="13">
      <c r="B1118" s="26"/>
      <c r="D1118" s="26"/>
      <c r="N1118" s="87"/>
      <c r="O1118" s="87"/>
      <c r="Z1118" s="80"/>
    </row>
    <row r="1119" spans="2:26" ht="13">
      <c r="B1119" s="26"/>
      <c r="D1119" s="26"/>
      <c r="N1119" s="87"/>
      <c r="O1119" s="87"/>
      <c r="Z1119" s="80"/>
    </row>
    <row r="1120" spans="2:26" ht="13">
      <c r="B1120" s="26"/>
      <c r="D1120" s="26"/>
      <c r="N1120" s="87"/>
      <c r="O1120" s="87"/>
      <c r="Z1120" s="80"/>
    </row>
    <row r="1121" spans="2:26" ht="13">
      <c r="B1121" s="26"/>
      <c r="D1121" s="26"/>
      <c r="N1121" s="87"/>
      <c r="O1121" s="87"/>
      <c r="Z1121" s="80"/>
    </row>
    <row r="1122" spans="2:26" ht="13">
      <c r="B1122" s="26"/>
      <c r="D1122" s="26"/>
      <c r="N1122" s="87"/>
      <c r="O1122" s="87"/>
      <c r="Z1122" s="80"/>
    </row>
    <row r="1123" spans="2:26" ht="13">
      <c r="B1123" s="26"/>
      <c r="D1123" s="26"/>
      <c r="N1123" s="87"/>
      <c r="O1123" s="87"/>
      <c r="Z1123" s="80"/>
    </row>
    <row r="1124" spans="2:26" ht="13">
      <c r="B1124" s="26"/>
      <c r="D1124" s="26"/>
      <c r="N1124" s="87"/>
      <c r="O1124" s="87"/>
      <c r="Z1124" s="80"/>
    </row>
    <row r="1125" spans="2:26" ht="13">
      <c r="B1125" s="26"/>
      <c r="D1125" s="26"/>
      <c r="N1125" s="87"/>
      <c r="O1125" s="87"/>
      <c r="Z1125" s="80"/>
    </row>
    <row r="1126" spans="2:26" ht="13">
      <c r="B1126" s="26"/>
      <c r="D1126" s="26"/>
      <c r="N1126" s="87"/>
      <c r="O1126" s="87"/>
      <c r="Z1126" s="80"/>
    </row>
    <row r="1127" spans="2:26" ht="13">
      <c r="B1127" s="26"/>
      <c r="D1127" s="26"/>
      <c r="N1127" s="87"/>
      <c r="O1127" s="87"/>
      <c r="Z1127" s="80"/>
    </row>
    <row r="1128" spans="2:26" ht="13">
      <c r="B1128" s="26"/>
      <c r="D1128" s="26"/>
      <c r="N1128" s="87"/>
      <c r="O1128" s="87"/>
      <c r="Z1128" s="80"/>
    </row>
    <row r="1129" spans="2:26" ht="13">
      <c r="B1129" s="26"/>
      <c r="D1129" s="26"/>
      <c r="N1129" s="87"/>
      <c r="O1129" s="87"/>
      <c r="Z1129" s="80"/>
    </row>
    <row r="1130" spans="2:26" ht="13">
      <c r="B1130" s="26"/>
      <c r="D1130" s="26"/>
      <c r="N1130" s="87"/>
      <c r="O1130" s="87"/>
      <c r="Z1130" s="80"/>
    </row>
    <row r="1131" spans="2:26" ht="13">
      <c r="B1131" s="26"/>
      <c r="D1131" s="26"/>
      <c r="N1131" s="87"/>
      <c r="O1131" s="87"/>
      <c r="Z1131" s="80"/>
    </row>
    <row r="1132" spans="2:26" ht="13">
      <c r="B1132" s="26"/>
      <c r="D1132" s="26"/>
      <c r="N1132" s="87"/>
      <c r="O1132" s="87"/>
      <c r="Z1132" s="80"/>
    </row>
    <row r="1133" spans="2:26" ht="13">
      <c r="B1133" s="26"/>
      <c r="D1133" s="26"/>
      <c r="N1133" s="87"/>
      <c r="O1133" s="87"/>
      <c r="Z1133" s="80"/>
    </row>
    <row r="1134" spans="2:26" ht="13">
      <c r="B1134" s="26"/>
      <c r="D1134" s="26"/>
      <c r="N1134" s="87"/>
      <c r="O1134" s="87"/>
      <c r="Z1134" s="80"/>
    </row>
    <row r="1135" spans="2:26" ht="13">
      <c r="B1135" s="26"/>
      <c r="D1135" s="26"/>
      <c r="N1135" s="87"/>
      <c r="O1135" s="87"/>
      <c r="Z1135" s="80"/>
    </row>
    <row r="1136" spans="2:26" ht="13">
      <c r="B1136" s="26"/>
      <c r="D1136" s="26"/>
      <c r="N1136" s="87"/>
      <c r="O1136" s="87"/>
      <c r="Z1136" s="80"/>
    </row>
    <row r="1137" spans="2:26" ht="13">
      <c r="B1137" s="26"/>
      <c r="D1137" s="26"/>
      <c r="N1137" s="87"/>
      <c r="O1137" s="87"/>
      <c r="Z1137" s="80"/>
    </row>
    <row r="1138" spans="2:26" ht="13">
      <c r="B1138" s="26"/>
      <c r="D1138" s="26"/>
      <c r="N1138" s="87"/>
      <c r="O1138" s="87"/>
      <c r="Z1138" s="80"/>
    </row>
    <row r="1139" spans="2:26" ht="13">
      <c r="B1139" s="26"/>
      <c r="D1139" s="26"/>
      <c r="N1139" s="87"/>
      <c r="O1139" s="87"/>
      <c r="Z1139" s="80"/>
    </row>
    <row r="1140" spans="2:26" ht="13">
      <c r="B1140" s="26"/>
      <c r="D1140" s="26"/>
      <c r="N1140" s="87"/>
      <c r="O1140" s="87"/>
      <c r="Z1140" s="80"/>
    </row>
    <row r="1141" spans="2:26" ht="13">
      <c r="B1141" s="26"/>
      <c r="D1141" s="26"/>
      <c r="N1141" s="87"/>
      <c r="O1141" s="87"/>
      <c r="Z1141" s="80"/>
    </row>
    <row r="1142" spans="2:26" ht="13">
      <c r="B1142" s="26"/>
      <c r="D1142" s="26"/>
      <c r="N1142" s="87"/>
      <c r="O1142" s="87"/>
      <c r="Z1142" s="80"/>
    </row>
    <row r="1143" spans="2:26" ht="13">
      <c r="B1143" s="26"/>
      <c r="D1143" s="26"/>
      <c r="N1143" s="87"/>
      <c r="O1143" s="87"/>
      <c r="Z1143" s="80"/>
    </row>
    <row r="1144" spans="2:26" ht="13">
      <c r="B1144" s="26"/>
      <c r="D1144" s="26"/>
      <c r="N1144" s="87"/>
      <c r="O1144" s="87"/>
      <c r="Z1144" s="80"/>
    </row>
    <row r="1145" spans="2:26" ht="13">
      <c r="B1145" s="26"/>
      <c r="D1145" s="26"/>
      <c r="N1145" s="87"/>
      <c r="O1145" s="87"/>
      <c r="Z1145" s="80"/>
    </row>
    <row r="1146" spans="2:26" ht="13">
      <c r="B1146" s="26"/>
      <c r="D1146" s="26"/>
      <c r="N1146" s="87"/>
      <c r="O1146" s="87"/>
      <c r="Z1146" s="80"/>
    </row>
    <row r="1147" spans="2:26" ht="13">
      <c r="B1147" s="26"/>
      <c r="D1147" s="26"/>
      <c r="N1147" s="87"/>
      <c r="O1147" s="87"/>
      <c r="Z1147" s="80"/>
    </row>
    <row r="1148" spans="2:26" ht="13">
      <c r="B1148" s="26"/>
      <c r="D1148" s="26"/>
      <c r="N1148" s="87"/>
      <c r="O1148" s="87"/>
      <c r="Z1148" s="80"/>
    </row>
    <row r="1149" spans="2:26" ht="13">
      <c r="B1149" s="26"/>
      <c r="D1149" s="26"/>
      <c r="N1149" s="87"/>
      <c r="O1149" s="87"/>
      <c r="Z1149" s="80"/>
    </row>
    <row r="1150" spans="2:26" ht="13">
      <c r="B1150" s="26"/>
      <c r="D1150" s="26"/>
      <c r="N1150" s="87"/>
      <c r="O1150" s="87"/>
      <c r="Z1150" s="80"/>
    </row>
    <row r="1151" spans="2:26" ht="13">
      <c r="B1151" s="26"/>
      <c r="D1151" s="26"/>
      <c r="N1151" s="87"/>
      <c r="O1151" s="87"/>
      <c r="Z1151" s="80"/>
    </row>
    <row r="1152" spans="2:26" ht="13">
      <c r="B1152" s="26"/>
      <c r="D1152" s="26"/>
      <c r="N1152" s="87"/>
      <c r="O1152" s="87"/>
      <c r="Z1152" s="80"/>
    </row>
    <row r="1153" spans="2:26" ht="13">
      <c r="B1153" s="26"/>
      <c r="D1153" s="26"/>
      <c r="N1153" s="87"/>
      <c r="O1153" s="87"/>
      <c r="Z1153" s="80"/>
    </row>
    <row r="1154" spans="2:26" ht="13">
      <c r="B1154" s="26"/>
      <c r="D1154" s="26"/>
      <c r="N1154" s="87"/>
      <c r="O1154" s="87"/>
      <c r="Z1154" s="80"/>
    </row>
    <row r="1155" spans="2:26" ht="13">
      <c r="B1155" s="26"/>
      <c r="D1155" s="26"/>
      <c r="N1155" s="87"/>
      <c r="O1155" s="87"/>
      <c r="Z1155" s="80"/>
    </row>
    <row r="1156" spans="2:26" ht="13">
      <c r="B1156" s="26"/>
      <c r="D1156" s="26"/>
      <c r="N1156" s="87"/>
      <c r="O1156" s="87"/>
      <c r="Z1156" s="80"/>
    </row>
    <row r="1157" spans="2:26" ht="13">
      <c r="B1157" s="26"/>
      <c r="D1157" s="26"/>
      <c r="N1157" s="87"/>
      <c r="O1157" s="87"/>
      <c r="Z1157" s="80"/>
    </row>
    <row r="1158" spans="2:26" ht="13">
      <c r="B1158" s="26"/>
      <c r="D1158" s="26"/>
      <c r="N1158" s="87"/>
      <c r="O1158" s="87"/>
      <c r="Z1158" s="80"/>
    </row>
    <row r="1159" spans="2:26" ht="13">
      <c r="B1159" s="26"/>
      <c r="D1159" s="26"/>
      <c r="N1159" s="87"/>
      <c r="O1159" s="87"/>
      <c r="Z1159" s="80"/>
    </row>
    <row r="1160" spans="2:26" ht="13">
      <c r="B1160" s="26"/>
      <c r="D1160" s="26"/>
      <c r="N1160" s="87"/>
      <c r="O1160" s="87"/>
      <c r="Z1160" s="80"/>
    </row>
    <row r="1161" spans="2:26" ht="13">
      <c r="B1161" s="26"/>
      <c r="D1161" s="26"/>
      <c r="N1161" s="87"/>
      <c r="O1161" s="87"/>
      <c r="Z1161" s="80"/>
    </row>
    <row r="1162" spans="2:26" ht="13">
      <c r="B1162" s="26"/>
      <c r="D1162" s="26"/>
      <c r="N1162" s="87"/>
      <c r="O1162" s="87"/>
      <c r="Z1162" s="80"/>
    </row>
    <row r="1163" spans="2:26" ht="13">
      <c r="B1163" s="26"/>
      <c r="D1163" s="26"/>
      <c r="N1163" s="87"/>
      <c r="O1163" s="87"/>
      <c r="Z1163" s="80"/>
    </row>
    <row r="1164" spans="2:26" ht="13">
      <c r="B1164" s="26"/>
      <c r="D1164" s="26"/>
      <c r="N1164" s="87"/>
      <c r="O1164" s="87"/>
      <c r="Z1164" s="80"/>
    </row>
    <row r="1165" spans="2:26" ht="13">
      <c r="B1165" s="26"/>
      <c r="D1165" s="26"/>
      <c r="N1165" s="87"/>
      <c r="O1165" s="87"/>
      <c r="Z1165" s="80"/>
    </row>
    <row r="1166" spans="2:26" ht="13">
      <c r="B1166" s="26"/>
      <c r="D1166" s="26"/>
      <c r="N1166" s="87"/>
      <c r="O1166" s="87"/>
      <c r="Z1166" s="80"/>
    </row>
    <row r="1167" spans="2:26" ht="13">
      <c r="B1167" s="26"/>
      <c r="D1167" s="26"/>
      <c r="N1167" s="87"/>
      <c r="O1167" s="87"/>
      <c r="Z1167" s="80"/>
    </row>
    <row r="1168" spans="2:26" ht="13">
      <c r="B1168" s="26"/>
      <c r="D1168" s="26"/>
      <c r="N1168" s="87"/>
      <c r="O1168" s="87"/>
      <c r="Z1168" s="80"/>
    </row>
    <row r="1169" spans="2:26" ht="13">
      <c r="B1169" s="26"/>
      <c r="D1169" s="26"/>
      <c r="N1169" s="87"/>
      <c r="O1169" s="87"/>
      <c r="Z1169" s="80"/>
    </row>
    <row r="1170" spans="2:26" ht="13">
      <c r="B1170" s="26"/>
      <c r="D1170" s="26"/>
      <c r="N1170" s="87"/>
      <c r="O1170" s="87"/>
      <c r="Z1170" s="80"/>
    </row>
    <row r="1171" spans="2:26" ht="13">
      <c r="B1171" s="26"/>
      <c r="D1171" s="26"/>
      <c r="N1171" s="87"/>
      <c r="O1171" s="87"/>
      <c r="Z1171" s="80"/>
    </row>
    <row r="1172" spans="2:26" ht="13">
      <c r="B1172" s="26"/>
      <c r="D1172" s="26"/>
      <c r="N1172" s="87"/>
      <c r="O1172" s="87"/>
      <c r="Z1172" s="80"/>
    </row>
    <row r="1173" spans="2:26" ht="13">
      <c r="B1173" s="26"/>
      <c r="D1173" s="26"/>
      <c r="N1173" s="87"/>
      <c r="O1173" s="87"/>
      <c r="Z1173" s="80"/>
    </row>
    <row r="1174" spans="2:26" ht="13">
      <c r="B1174" s="26"/>
      <c r="D1174" s="26"/>
      <c r="N1174" s="87"/>
      <c r="O1174" s="87"/>
      <c r="Z1174" s="80"/>
    </row>
    <row r="1175" spans="2:26" ht="13">
      <c r="B1175" s="26"/>
      <c r="D1175" s="26"/>
      <c r="N1175" s="87"/>
      <c r="O1175" s="87"/>
      <c r="Z1175" s="80"/>
    </row>
    <row r="1176" spans="2:26" ht="13">
      <c r="B1176" s="26"/>
      <c r="D1176" s="26"/>
      <c r="N1176" s="87"/>
      <c r="O1176" s="87"/>
      <c r="Z1176" s="80"/>
    </row>
    <row r="1177" spans="2:26" ht="13">
      <c r="B1177" s="26"/>
      <c r="D1177" s="26"/>
      <c r="N1177" s="87"/>
      <c r="O1177" s="87"/>
      <c r="Z1177" s="80"/>
    </row>
    <row r="1178" spans="2:26" ht="13">
      <c r="B1178" s="26"/>
      <c r="D1178" s="26"/>
      <c r="N1178" s="87"/>
      <c r="O1178" s="87"/>
      <c r="Z1178" s="80"/>
    </row>
    <row r="1179" spans="2:26" ht="13">
      <c r="B1179" s="26"/>
      <c r="D1179" s="26"/>
      <c r="N1179" s="87"/>
      <c r="O1179" s="87"/>
      <c r="Z1179" s="80"/>
    </row>
    <row r="1180" spans="2:26" ht="13">
      <c r="B1180" s="26"/>
      <c r="D1180" s="26"/>
      <c r="N1180" s="87"/>
      <c r="O1180" s="87"/>
      <c r="Z1180" s="80"/>
    </row>
    <row r="1181" spans="2:26" ht="13">
      <c r="B1181" s="26"/>
      <c r="D1181" s="26"/>
      <c r="N1181" s="87"/>
      <c r="O1181" s="87"/>
      <c r="Z1181" s="80"/>
    </row>
    <row r="1182" spans="2:26" ht="13">
      <c r="B1182" s="26"/>
      <c r="D1182" s="26"/>
      <c r="N1182" s="87"/>
      <c r="O1182" s="87"/>
      <c r="Z1182" s="80"/>
    </row>
    <row r="1183" spans="2:26" ht="13">
      <c r="B1183" s="26"/>
      <c r="D1183" s="26"/>
      <c r="N1183" s="87"/>
      <c r="O1183" s="87"/>
      <c r="Z1183" s="80"/>
    </row>
    <row r="1184" spans="2:26" ht="13">
      <c r="B1184" s="26"/>
      <c r="D1184" s="26"/>
      <c r="N1184" s="87"/>
      <c r="O1184" s="87"/>
      <c r="Z1184" s="80"/>
    </row>
    <row r="1185" spans="2:26" ht="13">
      <c r="B1185" s="26"/>
      <c r="D1185" s="26"/>
      <c r="N1185" s="87"/>
      <c r="O1185" s="87"/>
      <c r="Z1185" s="80"/>
    </row>
    <row r="1186" spans="2:26" ht="13">
      <c r="B1186" s="26"/>
      <c r="D1186" s="26"/>
      <c r="N1186" s="87"/>
      <c r="O1186" s="87"/>
      <c r="Z1186" s="80"/>
    </row>
    <row r="1187" spans="2:26" ht="13">
      <c r="B1187" s="26"/>
      <c r="D1187" s="26"/>
      <c r="N1187" s="87"/>
      <c r="O1187" s="87"/>
      <c r="Z1187" s="80"/>
    </row>
    <row r="1188" spans="2:26" ht="13">
      <c r="B1188" s="26"/>
      <c r="D1188" s="26"/>
      <c r="N1188" s="87"/>
      <c r="O1188" s="87"/>
      <c r="Z1188" s="80"/>
    </row>
    <row r="1189" spans="2:26" ht="13">
      <c r="B1189" s="26"/>
      <c r="D1189" s="26"/>
      <c r="N1189" s="87"/>
      <c r="O1189" s="87"/>
      <c r="Z1189" s="80"/>
    </row>
    <row r="1190" spans="2:26" ht="13">
      <c r="B1190" s="26"/>
      <c r="D1190" s="26"/>
      <c r="N1190" s="87"/>
      <c r="O1190" s="87"/>
      <c r="Z1190" s="80"/>
    </row>
    <row r="1191" spans="2:26" ht="13">
      <c r="B1191" s="26"/>
      <c r="D1191" s="26"/>
      <c r="N1191" s="87"/>
      <c r="O1191" s="87"/>
      <c r="Z1191" s="80"/>
    </row>
    <row r="1192" spans="2:26" ht="13">
      <c r="B1192" s="26"/>
      <c r="D1192" s="26"/>
      <c r="N1192" s="87"/>
      <c r="O1192" s="87"/>
      <c r="Z1192" s="80"/>
    </row>
    <row r="1193" spans="2:26" ht="13">
      <c r="B1193" s="26"/>
      <c r="D1193" s="26"/>
      <c r="N1193" s="87"/>
      <c r="O1193" s="87"/>
      <c r="Z1193" s="80"/>
    </row>
    <row r="1194" spans="2:26" ht="13">
      <c r="B1194" s="26"/>
      <c r="D1194" s="26"/>
      <c r="N1194" s="87"/>
      <c r="O1194" s="87"/>
      <c r="Z1194" s="80"/>
    </row>
    <row r="1195" spans="2:26" ht="13">
      <c r="B1195" s="26"/>
      <c r="D1195" s="26"/>
      <c r="N1195" s="87"/>
      <c r="O1195" s="87"/>
      <c r="Z1195" s="80"/>
    </row>
    <row r="1196" spans="2:26" ht="13">
      <c r="B1196" s="26"/>
      <c r="D1196" s="26"/>
      <c r="N1196" s="87"/>
      <c r="O1196" s="87"/>
      <c r="Z1196" s="80"/>
    </row>
    <row r="1197" spans="2:26" ht="13">
      <c r="B1197" s="26"/>
      <c r="D1197" s="26"/>
      <c r="N1197" s="87"/>
      <c r="O1197" s="87"/>
      <c r="Z1197" s="80"/>
    </row>
    <row r="1198" spans="2:26" ht="13">
      <c r="B1198" s="26"/>
      <c r="D1198" s="26"/>
      <c r="N1198" s="87"/>
      <c r="O1198" s="87"/>
      <c r="Z1198" s="80"/>
    </row>
    <row r="1199" spans="2:26" ht="13">
      <c r="B1199" s="26"/>
      <c r="D1199" s="26"/>
      <c r="N1199" s="87"/>
      <c r="O1199" s="87"/>
      <c r="Z1199" s="80"/>
    </row>
    <row r="1200" spans="2:26" ht="13">
      <c r="B1200" s="26"/>
      <c r="D1200" s="26"/>
      <c r="N1200" s="87"/>
      <c r="O1200" s="87"/>
      <c r="Z1200" s="80"/>
    </row>
    <row r="1201" spans="2:26" ht="13">
      <c r="B1201" s="26"/>
      <c r="D1201" s="26"/>
      <c r="N1201" s="87"/>
      <c r="O1201" s="87"/>
      <c r="Z1201" s="80"/>
    </row>
    <row r="1202" spans="2:26" ht="13">
      <c r="B1202" s="26"/>
      <c r="D1202" s="26"/>
      <c r="N1202" s="87"/>
      <c r="O1202" s="87"/>
      <c r="Z1202" s="80"/>
    </row>
    <row r="1203" spans="2:26" ht="13">
      <c r="B1203" s="26"/>
      <c r="D1203" s="26"/>
      <c r="N1203" s="87"/>
      <c r="O1203" s="87"/>
      <c r="Z1203" s="80"/>
    </row>
    <row r="1204" spans="2:26" ht="13">
      <c r="B1204" s="26"/>
      <c r="D1204" s="26"/>
      <c r="N1204" s="87"/>
      <c r="O1204" s="87"/>
      <c r="Z1204" s="80"/>
    </row>
    <row r="1205" spans="2:26" ht="13">
      <c r="B1205" s="26"/>
      <c r="D1205" s="26"/>
      <c r="N1205" s="87"/>
      <c r="O1205" s="87"/>
      <c r="Z1205" s="80"/>
    </row>
    <row r="1206" spans="2:26" ht="13">
      <c r="B1206" s="26"/>
      <c r="D1206" s="26"/>
      <c r="N1206" s="87"/>
      <c r="O1206" s="87"/>
      <c r="Z1206" s="80"/>
    </row>
    <row r="1207" spans="2:26" ht="13">
      <c r="B1207" s="26"/>
      <c r="D1207" s="26"/>
      <c r="N1207" s="87"/>
      <c r="O1207" s="87"/>
      <c r="Z1207" s="80"/>
    </row>
    <row r="1208" spans="2:26" ht="13">
      <c r="B1208" s="26"/>
      <c r="D1208" s="26"/>
      <c r="N1208" s="87"/>
      <c r="O1208" s="87"/>
      <c r="Z1208" s="80"/>
    </row>
    <row r="1209" spans="2:26" ht="13">
      <c r="B1209" s="26"/>
      <c r="D1209" s="26"/>
      <c r="N1209" s="87"/>
      <c r="O1209" s="87"/>
      <c r="Z1209" s="80"/>
    </row>
    <row r="1210" spans="2:26" ht="13">
      <c r="B1210" s="26"/>
      <c r="D1210" s="26"/>
      <c r="N1210" s="87"/>
      <c r="O1210" s="87"/>
      <c r="Z1210" s="80"/>
    </row>
    <row r="1211" spans="2:26" ht="13">
      <c r="B1211" s="26"/>
      <c r="D1211" s="26"/>
      <c r="N1211" s="87"/>
      <c r="O1211" s="87"/>
      <c r="Z1211" s="80"/>
    </row>
    <row r="1212" spans="2:26" ht="13">
      <c r="B1212" s="26"/>
      <c r="D1212" s="26"/>
      <c r="N1212" s="87"/>
      <c r="O1212" s="87"/>
      <c r="Z1212" s="80"/>
    </row>
    <row r="1213" spans="2:26" ht="13">
      <c r="B1213" s="26"/>
      <c r="D1213" s="26"/>
      <c r="N1213" s="87"/>
      <c r="O1213" s="87"/>
      <c r="Z1213" s="80"/>
    </row>
    <row r="1214" spans="2:26" ht="13">
      <c r="B1214" s="26"/>
      <c r="D1214" s="26"/>
      <c r="N1214" s="87"/>
      <c r="O1214" s="87"/>
      <c r="Z1214" s="80"/>
    </row>
    <row r="1215" spans="2:26" ht="13">
      <c r="B1215" s="26"/>
      <c r="D1215" s="26"/>
      <c r="N1215" s="87"/>
      <c r="O1215" s="87"/>
      <c r="Z1215" s="80"/>
    </row>
    <row r="1216" spans="2:26" ht="13">
      <c r="B1216" s="26"/>
      <c r="D1216" s="26"/>
      <c r="N1216" s="87"/>
      <c r="O1216" s="87"/>
      <c r="Z1216" s="80"/>
    </row>
    <row r="1217" spans="2:26" ht="13">
      <c r="B1217" s="26"/>
      <c r="D1217" s="26"/>
      <c r="N1217" s="87"/>
      <c r="O1217" s="87"/>
      <c r="Z1217" s="80"/>
    </row>
    <row r="1218" spans="2:26" ht="13">
      <c r="B1218" s="26"/>
      <c r="D1218" s="26"/>
      <c r="N1218" s="87"/>
      <c r="O1218" s="87"/>
      <c r="Z1218" s="80"/>
    </row>
    <row r="1219" spans="2:26" ht="13">
      <c r="B1219" s="26"/>
      <c r="D1219" s="26"/>
      <c r="N1219" s="87"/>
      <c r="O1219" s="87"/>
      <c r="Z1219" s="80"/>
    </row>
    <row r="1220" spans="2:26" ht="13">
      <c r="B1220" s="26"/>
      <c r="D1220" s="26"/>
      <c r="N1220" s="87"/>
      <c r="O1220" s="87"/>
      <c r="Z1220" s="80"/>
    </row>
    <row r="1221" spans="2:26" ht="13">
      <c r="B1221" s="26"/>
      <c r="D1221" s="26"/>
      <c r="N1221" s="87"/>
      <c r="O1221" s="87"/>
      <c r="Z1221" s="80"/>
    </row>
    <row r="1222" spans="2:26" ht="13">
      <c r="B1222" s="26"/>
      <c r="D1222" s="26"/>
      <c r="N1222" s="87"/>
      <c r="O1222" s="87"/>
      <c r="Z1222" s="80"/>
    </row>
    <row r="1223" spans="2:26" ht="13">
      <c r="B1223" s="26"/>
      <c r="D1223" s="26"/>
      <c r="N1223" s="87"/>
      <c r="O1223" s="87"/>
      <c r="Z1223" s="80"/>
    </row>
    <row r="1224" spans="2:26" ht="13">
      <c r="B1224" s="26"/>
      <c r="D1224" s="26"/>
      <c r="N1224" s="87"/>
      <c r="O1224" s="87"/>
      <c r="Z1224" s="80"/>
    </row>
    <row r="1225" spans="2:26" ht="13">
      <c r="B1225" s="26"/>
      <c r="D1225" s="26"/>
      <c r="N1225" s="87"/>
      <c r="O1225" s="87"/>
      <c r="Z1225" s="80"/>
    </row>
    <row r="1226" spans="2:26" ht="13">
      <c r="B1226" s="26"/>
      <c r="D1226" s="26"/>
      <c r="N1226" s="87"/>
      <c r="O1226" s="87"/>
      <c r="Z1226" s="80"/>
    </row>
    <row r="1227" spans="2:26" ht="13">
      <c r="B1227" s="26"/>
      <c r="D1227" s="26"/>
      <c r="N1227" s="87"/>
      <c r="O1227" s="87"/>
      <c r="Z1227" s="80"/>
    </row>
    <row r="1228" spans="2:26" ht="13">
      <c r="B1228" s="26"/>
      <c r="D1228" s="26"/>
      <c r="N1228" s="87"/>
      <c r="O1228" s="87"/>
      <c r="Z1228" s="80"/>
    </row>
    <row r="1229" spans="2:26" ht="13">
      <c r="B1229" s="26"/>
      <c r="D1229" s="26"/>
      <c r="N1229" s="87"/>
      <c r="O1229" s="87"/>
      <c r="Z1229" s="80"/>
    </row>
    <row r="1230" spans="2:26" ht="13">
      <c r="B1230" s="26"/>
      <c r="D1230" s="26"/>
      <c r="N1230" s="87"/>
      <c r="O1230" s="87"/>
      <c r="Z1230" s="80"/>
    </row>
    <row r="1231" spans="2:26" ht="13">
      <c r="B1231" s="26"/>
      <c r="D1231" s="26"/>
      <c r="N1231" s="87"/>
      <c r="O1231" s="87"/>
      <c r="Z1231" s="80"/>
    </row>
    <row r="1232" spans="2:26" ht="13">
      <c r="B1232" s="26"/>
      <c r="D1232" s="26"/>
      <c r="N1232" s="87"/>
      <c r="O1232" s="87"/>
      <c r="Z1232" s="80"/>
    </row>
    <row r="1233" spans="2:26" ht="13">
      <c r="B1233" s="26"/>
      <c r="D1233" s="26"/>
      <c r="N1233" s="87"/>
      <c r="O1233" s="87"/>
      <c r="Z1233" s="80"/>
    </row>
    <row r="1234" spans="2:26" ht="13">
      <c r="B1234" s="26"/>
      <c r="D1234" s="26"/>
      <c r="N1234" s="87"/>
      <c r="O1234" s="87"/>
      <c r="Z1234" s="80"/>
    </row>
    <row r="1235" spans="2:26" ht="13">
      <c r="B1235" s="26"/>
      <c r="D1235" s="26"/>
      <c r="N1235" s="87"/>
      <c r="O1235" s="87"/>
      <c r="Z1235" s="80"/>
    </row>
    <row r="1236" spans="2:26" ht="13">
      <c r="B1236" s="26"/>
      <c r="D1236" s="26"/>
      <c r="N1236" s="87"/>
      <c r="O1236" s="87"/>
      <c r="Z1236" s="80"/>
    </row>
    <row r="1237" spans="2:26" ht="13">
      <c r="B1237" s="26"/>
      <c r="D1237" s="26"/>
      <c r="N1237" s="87"/>
      <c r="O1237" s="87"/>
      <c r="Z1237" s="80"/>
    </row>
    <row r="1238" spans="2:26" ht="13">
      <c r="B1238" s="26"/>
      <c r="D1238" s="26"/>
      <c r="N1238" s="87"/>
      <c r="O1238" s="87"/>
      <c r="Z1238" s="80"/>
    </row>
    <row r="1239" spans="2:26" ht="13">
      <c r="B1239" s="26"/>
      <c r="D1239" s="26"/>
      <c r="N1239" s="87"/>
      <c r="O1239" s="87"/>
      <c r="Z1239" s="80"/>
    </row>
    <row r="1240" spans="2:26" ht="13">
      <c r="B1240" s="26"/>
      <c r="D1240" s="26"/>
      <c r="N1240" s="87"/>
      <c r="O1240" s="87"/>
      <c r="Z1240" s="80"/>
    </row>
    <row r="1241" spans="2:26" ht="13">
      <c r="B1241" s="26"/>
      <c r="D1241" s="26"/>
      <c r="N1241" s="87"/>
      <c r="O1241" s="87"/>
      <c r="Z1241" s="80"/>
    </row>
    <row r="1242" spans="2:26" ht="13">
      <c r="B1242" s="26"/>
      <c r="D1242" s="26"/>
      <c r="N1242" s="87"/>
      <c r="O1242" s="87"/>
      <c r="Z1242" s="80"/>
    </row>
    <row r="1243" spans="2:26" ht="13">
      <c r="B1243" s="26"/>
      <c r="D1243" s="26"/>
      <c r="N1243" s="87"/>
      <c r="O1243" s="87"/>
      <c r="Z1243" s="80"/>
    </row>
    <row r="1244" spans="2:26" ht="13">
      <c r="B1244" s="26"/>
      <c r="D1244" s="26"/>
      <c r="N1244" s="87"/>
      <c r="O1244" s="87"/>
      <c r="Z1244" s="80"/>
    </row>
    <row r="1245" spans="2:26" ht="13">
      <c r="B1245" s="26"/>
      <c r="D1245" s="26"/>
      <c r="N1245" s="87"/>
      <c r="O1245" s="87"/>
      <c r="Z1245" s="80"/>
    </row>
    <row r="1246" spans="2:26" ht="13">
      <c r="B1246" s="26"/>
      <c r="D1246" s="26"/>
      <c r="N1246" s="87"/>
      <c r="O1246" s="87"/>
      <c r="Z1246" s="80"/>
    </row>
    <row r="1247" spans="2:26" ht="13">
      <c r="B1247" s="26"/>
      <c r="D1247" s="26"/>
      <c r="N1247" s="87"/>
      <c r="O1247" s="87"/>
      <c r="Z1247" s="80"/>
    </row>
    <row r="1248" spans="2:26" ht="13">
      <c r="B1248" s="26"/>
      <c r="D1248" s="26"/>
      <c r="N1248" s="87"/>
      <c r="O1248" s="87"/>
      <c r="Z1248" s="80"/>
    </row>
    <row r="1249" spans="2:26" ht="13">
      <c r="B1249" s="26"/>
      <c r="D1249" s="26"/>
      <c r="N1249" s="87"/>
      <c r="O1249" s="87"/>
      <c r="Z1249" s="80"/>
    </row>
    <row r="1250" spans="2:26" ht="13">
      <c r="B1250" s="26"/>
      <c r="D1250" s="26"/>
      <c r="N1250" s="87"/>
      <c r="O1250" s="87"/>
      <c r="Z1250" s="80"/>
    </row>
    <row r="1251" spans="2:26" ht="13">
      <c r="B1251" s="26"/>
      <c r="D1251" s="26"/>
      <c r="N1251" s="87"/>
      <c r="O1251" s="87"/>
      <c r="Z1251" s="80"/>
    </row>
    <row r="1252" spans="2:26" ht="13">
      <c r="B1252" s="26"/>
      <c r="D1252" s="26"/>
      <c r="N1252" s="87"/>
      <c r="O1252" s="87"/>
      <c r="Z1252" s="80"/>
    </row>
    <row r="1253" spans="2:26" ht="13">
      <c r="B1253" s="26"/>
      <c r="D1253" s="26"/>
      <c r="N1253" s="87"/>
      <c r="O1253" s="87"/>
      <c r="Z1253" s="80"/>
    </row>
    <row r="1254" spans="2:26" ht="13">
      <c r="B1254" s="26"/>
      <c r="D1254" s="26"/>
      <c r="N1254" s="87"/>
      <c r="O1254" s="87"/>
      <c r="Z1254" s="80"/>
    </row>
    <row r="1255" spans="2:26" ht="13">
      <c r="B1255" s="26"/>
      <c r="D1255" s="26"/>
      <c r="N1255" s="87"/>
      <c r="O1255" s="87"/>
      <c r="Z1255" s="80"/>
    </row>
    <row r="1256" spans="2:26" ht="13">
      <c r="B1256" s="26"/>
      <c r="D1256" s="26"/>
      <c r="N1256" s="87"/>
      <c r="O1256" s="87"/>
      <c r="Z1256" s="80"/>
    </row>
    <row r="1257" spans="2:26" ht="13">
      <c r="B1257" s="26"/>
      <c r="D1257" s="26"/>
      <c r="N1257" s="87"/>
      <c r="O1257" s="87"/>
      <c r="Z1257" s="80"/>
    </row>
    <row r="1258" spans="2:26" ht="13">
      <c r="B1258" s="26"/>
      <c r="D1258" s="26"/>
      <c r="N1258" s="87"/>
      <c r="O1258" s="87"/>
      <c r="Z1258" s="80"/>
    </row>
    <row r="1259" spans="2:26" ht="13">
      <c r="B1259" s="26"/>
      <c r="D1259" s="26"/>
      <c r="N1259" s="87"/>
      <c r="O1259" s="87"/>
      <c r="Z1259" s="80"/>
    </row>
    <row r="1260" spans="2:26" ht="13">
      <c r="B1260" s="26"/>
      <c r="D1260" s="26"/>
      <c r="N1260" s="87"/>
      <c r="O1260" s="87"/>
      <c r="Z1260" s="80"/>
    </row>
    <row r="1261" spans="2:26" ht="13">
      <c r="B1261" s="26"/>
      <c r="D1261" s="26"/>
      <c r="N1261" s="87"/>
      <c r="O1261" s="87"/>
      <c r="Z1261" s="80"/>
    </row>
    <row r="1262" spans="2:26" ht="13">
      <c r="B1262" s="26"/>
      <c r="D1262" s="26"/>
      <c r="N1262" s="87"/>
      <c r="O1262" s="87"/>
      <c r="Z1262" s="80"/>
    </row>
    <row r="1263" spans="2:26" ht="13">
      <c r="B1263" s="26"/>
      <c r="D1263" s="26"/>
      <c r="N1263" s="87"/>
      <c r="O1263" s="87"/>
      <c r="Z1263" s="80"/>
    </row>
    <row r="1264" spans="2:26" ht="13">
      <c r="B1264" s="26"/>
      <c r="D1264" s="26"/>
      <c r="N1264" s="87"/>
      <c r="O1264" s="87"/>
      <c r="Z1264" s="80"/>
    </row>
    <row r="1265" spans="2:26" ht="13">
      <c r="B1265" s="26"/>
      <c r="D1265" s="26"/>
      <c r="N1265" s="87"/>
      <c r="O1265" s="87"/>
      <c r="Z1265" s="80"/>
    </row>
    <row r="1266" spans="2:26" ht="13">
      <c r="B1266" s="26"/>
      <c r="D1266" s="26"/>
      <c r="N1266" s="87"/>
      <c r="O1266" s="87"/>
      <c r="Z1266" s="80"/>
    </row>
    <row r="1267" spans="2:26" ht="13">
      <c r="B1267" s="26"/>
      <c r="D1267" s="26"/>
      <c r="N1267" s="87"/>
      <c r="O1267" s="87"/>
      <c r="Z1267" s="80"/>
    </row>
    <row r="1268" spans="2:26" ht="13">
      <c r="B1268" s="26"/>
      <c r="D1268" s="26"/>
      <c r="N1268" s="87"/>
      <c r="O1268" s="87"/>
      <c r="Z1268" s="80"/>
    </row>
    <row r="1269" spans="2:26" ht="13">
      <c r="B1269" s="26"/>
      <c r="D1269" s="26"/>
      <c r="N1269" s="87"/>
      <c r="O1269" s="87"/>
      <c r="Z1269" s="80"/>
    </row>
    <row r="1270" spans="2:26" ht="13">
      <c r="B1270" s="26"/>
      <c r="D1270" s="26"/>
      <c r="N1270" s="87"/>
      <c r="O1270" s="87"/>
      <c r="Z1270" s="80"/>
    </row>
    <row r="1271" spans="2:26" ht="13">
      <c r="B1271" s="26"/>
      <c r="D1271" s="26"/>
      <c r="N1271" s="87"/>
      <c r="O1271" s="87"/>
      <c r="Z1271" s="80"/>
    </row>
    <row r="1272" spans="2:26" ht="13">
      <c r="B1272" s="26"/>
      <c r="D1272" s="26"/>
      <c r="N1272" s="87"/>
      <c r="O1272" s="87"/>
      <c r="Z1272" s="80"/>
    </row>
    <row r="1273" spans="2:26" ht="13">
      <c r="B1273" s="26"/>
      <c r="D1273" s="26"/>
      <c r="N1273" s="87"/>
      <c r="O1273" s="87"/>
      <c r="Z1273" s="80"/>
    </row>
    <row r="1274" spans="2:26" ht="13">
      <c r="B1274" s="26"/>
      <c r="D1274" s="26"/>
      <c r="N1274" s="87"/>
      <c r="O1274" s="87"/>
      <c r="Z1274" s="80"/>
    </row>
    <row r="1275" spans="2:26" ht="13">
      <c r="B1275" s="26"/>
      <c r="D1275" s="26"/>
      <c r="N1275" s="87"/>
      <c r="O1275" s="87"/>
      <c r="Z1275" s="80"/>
    </row>
    <row r="1276" spans="2:26" ht="13">
      <c r="B1276" s="26"/>
      <c r="D1276" s="26"/>
      <c r="N1276" s="87"/>
      <c r="O1276" s="87"/>
      <c r="Z1276" s="80"/>
    </row>
    <row r="1277" spans="2:26" ht="13">
      <c r="B1277" s="26"/>
      <c r="D1277" s="26"/>
      <c r="N1277" s="87"/>
      <c r="O1277" s="87"/>
      <c r="Z1277" s="80"/>
    </row>
    <row r="1278" spans="2:26" ht="13">
      <c r="B1278" s="26"/>
      <c r="D1278" s="26"/>
      <c r="N1278" s="87"/>
      <c r="O1278" s="87"/>
      <c r="Z1278" s="80"/>
    </row>
    <row r="1279" spans="2:26" ht="13">
      <c r="B1279" s="26"/>
      <c r="D1279" s="26"/>
      <c r="N1279" s="87"/>
      <c r="O1279" s="87"/>
      <c r="Z1279" s="80"/>
    </row>
    <row r="1280" spans="2:26" ht="13">
      <c r="B1280" s="26"/>
      <c r="D1280" s="26"/>
      <c r="N1280" s="87"/>
      <c r="O1280" s="87"/>
      <c r="Z1280" s="80"/>
    </row>
    <row r="1281" spans="2:26" ht="13">
      <c r="B1281" s="26"/>
      <c r="D1281" s="26"/>
      <c r="N1281" s="87"/>
      <c r="O1281" s="87"/>
      <c r="Z1281" s="80"/>
    </row>
    <row r="1282" spans="2:26" ht="13">
      <c r="B1282" s="26"/>
      <c r="D1282" s="26"/>
      <c r="N1282" s="87"/>
      <c r="O1282" s="87"/>
      <c r="Z1282" s="80"/>
    </row>
    <row r="1283" spans="2:26" ht="13">
      <c r="B1283" s="26"/>
      <c r="D1283" s="26"/>
      <c r="N1283" s="87"/>
      <c r="O1283" s="87"/>
      <c r="Z1283" s="80"/>
    </row>
    <row r="1284" spans="2:26" ht="13">
      <c r="B1284" s="26"/>
      <c r="D1284" s="26"/>
      <c r="N1284" s="87"/>
      <c r="O1284" s="87"/>
      <c r="Z1284" s="80"/>
    </row>
    <row r="1285" spans="2:26" ht="13">
      <c r="B1285" s="26"/>
      <c r="D1285" s="26"/>
      <c r="N1285" s="87"/>
      <c r="O1285" s="87"/>
      <c r="Z1285" s="80"/>
    </row>
    <row r="1286" spans="2:26" ht="13">
      <c r="B1286" s="26"/>
      <c r="D1286" s="26"/>
      <c r="N1286" s="87"/>
      <c r="O1286" s="87"/>
      <c r="Z1286" s="80"/>
    </row>
    <row r="1287" spans="2:26" ht="13">
      <c r="B1287" s="26"/>
      <c r="D1287" s="26"/>
      <c r="N1287" s="87"/>
      <c r="O1287" s="87"/>
      <c r="Z1287" s="80"/>
    </row>
    <row r="1288" spans="2:26" ht="13">
      <c r="B1288" s="26"/>
      <c r="D1288" s="26"/>
      <c r="N1288" s="87"/>
      <c r="O1288" s="87"/>
      <c r="Z1288" s="80"/>
    </row>
    <row r="1289" spans="2:26" ht="13">
      <c r="B1289" s="26"/>
      <c r="D1289" s="26"/>
      <c r="N1289" s="87"/>
      <c r="O1289" s="87"/>
      <c r="Z1289" s="80"/>
    </row>
    <row r="1290" spans="2:26" ht="13">
      <c r="B1290" s="26"/>
      <c r="D1290" s="26"/>
      <c r="N1290" s="87"/>
      <c r="O1290" s="87"/>
      <c r="Z1290" s="80"/>
    </row>
    <row r="1291" spans="2:26" ht="13">
      <c r="B1291" s="26"/>
      <c r="D1291" s="26"/>
      <c r="N1291" s="87"/>
      <c r="O1291" s="87"/>
      <c r="Z1291" s="80"/>
    </row>
    <row r="1292" spans="2:26" ht="13">
      <c r="B1292" s="26"/>
      <c r="D1292" s="26"/>
      <c r="N1292" s="87"/>
      <c r="O1292" s="87"/>
      <c r="Z1292" s="80"/>
    </row>
    <row r="1293" spans="2:26" ht="13">
      <c r="B1293" s="26"/>
      <c r="D1293" s="26"/>
      <c r="N1293" s="87"/>
      <c r="O1293" s="87"/>
      <c r="Z1293" s="80"/>
    </row>
    <row r="1294" spans="2:26" ht="13">
      <c r="B1294" s="26"/>
      <c r="D1294" s="26"/>
      <c r="N1294" s="87"/>
      <c r="O1294" s="87"/>
      <c r="Z1294" s="80"/>
    </row>
    <row r="1295" spans="2:26" ht="13">
      <c r="B1295" s="26"/>
      <c r="D1295" s="26"/>
      <c r="N1295" s="87"/>
      <c r="O1295" s="87"/>
      <c r="Z1295" s="80"/>
    </row>
    <row r="1296" spans="2:26" ht="13">
      <c r="B1296" s="26"/>
      <c r="D1296" s="26"/>
      <c r="N1296" s="87"/>
      <c r="O1296" s="87"/>
      <c r="Z1296" s="80"/>
    </row>
    <row r="1297" spans="2:26" ht="13">
      <c r="B1297" s="26"/>
      <c r="D1297" s="26"/>
      <c r="N1297" s="87"/>
      <c r="O1297" s="87"/>
      <c r="Z1297" s="80"/>
    </row>
    <row r="1298" spans="2:26" ht="13">
      <c r="B1298" s="26"/>
      <c r="D1298" s="26"/>
      <c r="N1298" s="87"/>
      <c r="O1298" s="87"/>
      <c r="Z1298" s="80"/>
    </row>
    <row r="1299" spans="2:26" ht="13">
      <c r="B1299" s="26"/>
      <c r="D1299" s="26"/>
      <c r="N1299" s="87"/>
      <c r="O1299" s="87"/>
      <c r="Z1299" s="80"/>
    </row>
    <row r="1300" spans="2:26" ht="13">
      <c r="B1300" s="26"/>
      <c r="D1300" s="26"/>
      <c r="N1300" s="87"/>
      <c r="O1300" s="87"/>
      <c r="Z1300" s="80"/>
    </row>
    <row r="1301" spans="2:26" ht="13">
      <c r="B1301" s="26"/>
      <c r="D1301" s="26"/>
      <c r="N1301" s="87"/>
      <c r="O1301" s="87"/>
      <c r="Z1301" s="80"/>
    </row>
    <row r="1302" spans="2:26" ht="13">
      <c r="B1302" s="26"/>
      <c r="D1302" s="26"/>
      <c r="N1302" s="87"/>
      <c r="O1302" s="87"/>
      <c r="Z1302" s="80"/>
    </row>
    <row r="1303" spans="2:26" ht="13">
      <c r="B1303" s="26"/>
      <c r="D1303" s="26"/>
      <c r="N1303" s="87"/>
      <c r="O1303" s="87"/>
      <c r="Z1303" s="80"/>
    </row>
    <row r="1304" spans="2:26" ht="13">
      <c r="B1304" s="26"/>
      <c r="D1304" s="26"/>
      <c r="N1304" s="87"/>
      <c r="O1304" s="87"/>
      <c r="Z1304" s="80"/>
    </row>
    <row r="1305" spans="2:26" ht="13">
      <c r="B1305" s="26"/>
      <c r="D1305" s="26"/>
      <c r="N1305" s="87"/>
      <c r="O1305" s="87"/>
      <c r="Z1305" s="80"/>
    </row>
    <row r="1306" spans="2:26" ht="13">
      <c r="B1306" s="26"/>
      <c r="D1306" s="26"/>
      <c r="N1306" s="87"/>
      <c r="O1306" s="87"/>
      <c r="Z1306" s="80"/>
    </row>
    <row r="1307" spans="2:26" ht="13">
      <c r="B1307" s="26"/>
      <c r="D1307" s="26"/>
      <c r="N1307" s="87"/>
      <c r="O1307" s="87"/>
      <c r="Z1307" s="80"/>
    </row>
    <row r="1308" spans="2:26" ht="13">
      <c r="B1308" s="26"/>
      <c r="D1308" s="26"/>
      <c r="N1308" s="87"/>
      <c r="O1308" s="87"/>
      <c r="Z1308" s="80"/>
    </row>
    <row r="1309" spans="2:26" ht="13">
      <c r="B1309" s="26"/>
      <c r="D1309" s="26"/>
      <c r="N1309" s="87"/>
      <c r="O1309" s="87"/>
      <c r="Z1309" s="80"/>
    </row>
    <row r="1310" spans="2:26" ht="13">
      <c r="B1310" s="26"/>
      <c r="D1310" s="26"/>
      <c r="N1310" s="87"/>
      <c r="O1310" s="87"/>
      <c r="Z1310" s="80"/>
    </row>
    <row r="1311" spans="2:26" ht="13">
      <c r="B1311" s="26"/>
      <c r="D1311" s="26"/>
      <c r="N1311" s="87"/>
      <c r="O1311" s="87"/>
      <c r="Z1311" s="80"/>
    </row>
    <row r="1312" spans="2:26" ht="13">
      <c r="B1312" s="26"/>
      <c r="D1312" s="26"/>
      <c r="N1312" s="87"/>
      <c r="O1312" s="87"/>
      <c r="Z1312" s="80"/>
    </row>
    <row r="1313" spans="2:26" ht="13">
      <c r="B1313" s="26"/>
      <c r="D1313" s="26"/>
      <c r="N1313" s="87"/>
      <c r="O1313" s="87"/>
      <c r="Z1313" s="80"/>
    </row>
    <row r="1314" spans="2:26" ht="13">
      <c r="B1314" s="26"/>
      <c r="D1314" s="26"/>
      <c r="N1314" s="87"/>
      <c r="O1314" s="87"/>
      <c r="Z1314" s="80"/>
    </row>
    <row r="1315" spans="2:26" ht="13">
      <c r="B1315" s="26"/>
      <c r="D1315" s="26"/>
      <c r="N1315" s="87"/>
      <c r="O1315" s="87"/>
      <c r="Z1315" s="80"/>
    </row>
    <row r="1316" spans="2:26" ht="13">
      <c r="B1316" s="26"/>
      <c r="D1316" s="26"/>
      <c r="N1316" s="87"/>
      <c r="O1316" s="87"/>
      <c r="Z1316" s="80"/>
    </row>
    <row r="1317" spans="2:26" ht="13">
      <c r="B1317" s="26"/>
      <c r="D1317" s="26"/>
      <c r="N1317" s="87"/>
      <c r="O1317" s="87"/>
      <c r="Z1317" s="80"/>
    </row>
    <row r="1318" spans="2:26" ht="13">
      <c r="B1318" s="26"/>
      <c r="D1318" s="26"/>
      <c r="N1318" s="87"/>
      <c r="O1318" s="87"/>
      <c r="Z1318" s="80"/>
    </row>
    <row r="1319" spans="2:26" ht="13">
      <c r="B1319" s="26"/>
      <c r="D1319" s="26"/>
      <c r="N1319" s="87"/>
      <c r="O1319" s="87"/>
      <c r="Z1319" s="80"/>
    </row>
    <row r="1320" spans="2:26" ht="13">
      <c r="B1320" s="26"/>
      <c r="D1320" s="26"/>
      <c r="N1320" s="87"/>
      <c r="O1320" s="87"/>
      <c r="Z1320" s="80"/>
    </row>
    <row r="1321" spans="2:26" ht="13">
      <c r="B1321" s="26"/>
      <c r="D1321" s="26"/>
      <c r="N1321" s="87"/>
      <c r="O1321" s="87"/>
      <c r="Z1321" s="80"/>
    </row>
    <row r="1322" spans="2:26" ht="13">
      <c r="B1322" s="26"/>
      <c r="D1322" s="26"/>
      <c r="N1322" s="87"/>
      <c r="O1322" s="87"/>
      <c r="Z1322" s="80"/>
    </row>
    <row r="1323" spans="2:26" ht="13">
      <c r="B1323" s="26"/>
      <c r="D1323" s="26"/>
      <c r="N1323" s="87"/>
      <c r="O1323" s="87"/>
      <c r="Z1323" s="80"/>
    </row>
    <row r="1324" spans="2:26" ht="13">
      <c r="B1324" s="26"/>
      <c r="D1324" s="26"/>
      <c r="N1324" s="87"/>
      <c r="O1324" s="87"/>
      <c r="Z1324" s="80"/>
    </row>
    <row r="1325" spans="2:26" ht="13">
      <c r="B1325" s="26"/>
      <c r="D1325" s="26"/>
      <c r="N1325" s="87"/>
      <c r="O1325" s="87"/>
      <c r="Z1325" s="80"/>
    </row>
    <row r="1326" spans="2:26" ht="13">
      <c r="B1326" s="26"/>
      <c r="D1326" s="26"/>
      <c r="N1326" s="87"/>
      <c r="O1326" s="87"/>
      <c r="Z1326" s="80"/>
    </row>
    <row r="1327" spans="2:26" ht="13">
      <c r="B1327" s="26"/>
      <c r="D1327" s="26"/>
      <c r="N1327" s="87"/>
      <c r="O1327" s="87"/>
      <c r="Z1327" s="80"/>
    </row>
    <row r="1328" spans="2:26" ht="13">
      <c r="B1328" s="26"/>
      <c r="D1328" s="26"/>
      <c r="N1328" s="87"/>
      <c r="O1328" s="87"/>
      <c r="Z1328" s="80"/>
    </row>
    <row r="1329" spans="2:26" ht="13">
      <c r="B1329" s="26"/>
      <c r="D1329" s="26"/>
      <c r="N1329" s="87"/>
      <c r="O1329" s="87"/>
      <c r="Z1329" s="80"/>
    </row>
    <row r="1330" spans="2:26" ht="13">
      <c r="B1330" s="26"/>
      <c r="D1330" s="26"/>
      <c r="N1330" s="87"/>
      <c r="O1330" s="87"/>
      <c r="Z1330" s="80"/>
    </row>
    <row r="1331" spans="2:26" ht="13">
      <c r="B1331" s="26"/>
      <c r="D1331" s="26"/>
      <c r="N1331" s="87"/>
      <c r="O1331" s="87"/>
      <c r="Z1331" s="80"/>
    </row>
    <row r="1332" spans="2:26" ht="13">
      <c r="B1332" s="26"/>
      <c r="D1332" s="26"/>
      <c r="N1332" s="87"/>
      <c r="O1332" s="87"/>
      <c r="Z1332" s="80"/>
    </row>
    <row r="1333" spans="2:26" ht="13">
      <c r="B1333" s="26"/>
      <c r="D1333" s="26"/>
      <c r="N1333" s="87"/>
      <c r="O1333" s="87"/>
      <c r="Z1333" s="80"/>
    </row>
    <row r="1334" spans="2:26" ht="13">
      <c r="B1334" s="26"/>
      <c r="D1334" s="26"/>
      <c r="N1334" s="87"/>
      <c r="O1334" s="87"/>
      <c r="Z1334" s="80"/>
    </row>
    <row r="1335" spans="2:26" ht="13">
      <c r="B1335" s="26"/>
      <c r="D1335" s="26"/>
      <c r="N1335" s="87"/>
      <c r="O1335" s="87"/>
      <c r="Z1335" s="80"/>
    </row>
    <row r="1336" spans="2:26" ht="13">
      <c r="B1336" s="26"/>
      <c r="D1336" s="26"/>
      <c r="N1336" s="87"/>
      <c r="O1336" s="87"/>
      <c r="Z1336" s="80"/>
    </row>
    <row r="1337" spans="2:26" ht="13">
      <c r="B1337" s="26"/>
      <c r="D1337" s="26"/>
      <c r="N1337" s="87"/>
      <c r="O1337" s="87"/>
      <c r="Z1337" s="80"/>
    </row>
    <row r="1338" spans="2:26" ht="13">
      <c r="B1338" s="26"/>
      <c r="D1338" s="26"/>
      <c r="N1338" s="87"/>
      <c r="O1338" s="87"/>
      <c r="Z1338" s="80"/>
    </row>
    <row r="1339" spans="2:26" ht="13">
      <c r="B1339" s="26"/>
      <c r="D1339" s="26"/>
      <c r="N1339" s="87"/>
      <c r="O1339" s="87"/>
      <c r="Z1339" s="80"/>
    </row>
    <row r="1340" spans="2:26" ht="13">
      <c r="B1340" s="26"/>
      <c r="D1340" s="26"/>
      <c r="N1340" s="87"/>
      <c r="O1340" s="87"/>
      <c r="Z1340" s="80"/>
    </row>
    <row r="1341" spans="2:26" ht="13">
      <c r="B1341" s="26"/>
      <c r="D1341" s="26"/>
      <c r="N1341" s="87"/>
      <c r="O1341" s="87"/>
      <c r="Z1341" s="80"/>
    </row>
    <row r="1342" spans="2:26" ht="13">
      <c r="B1342" s="26"/>
      <c r="D1342" s="26"/>
      <c r="N1342" s="87"/>
      <c r="O1342" s="87"/>
      <c r="Z1342" s="80"/>
    </row>
    <row r="1343" spans="2:26" ht="13">
      <c r="B1343" s="26"/>
      <c r="D1343" s="26"/>
      <c r="N1343" s="87"/>
      <c r="O1343" s="87"/>
      <c r="Z1343" s="80"/>
    </row>
    <row r="1344" spans="2:26" ht="13">
      <c r="B1344" s="26"/>
      <c r="D1344" s="26"/>
      <c r="N1344" s="87"/>
      <c r="O1344" s="87"/>
      <c r="Z1344" s="80"/>
    </row>
    <row r="1345" spans="2:26" ht="13">
      <c r="B1345" s="26"/>
      <c r="D1345" s="26"/>
      <c r="N1345" s="87"/>
      <c r="O1345" s="87"/>
      <c r="Z1345" s="80"/>
    </row>
    <row r="1346" spans="2:26" ht="13">
      <c r="B1346" s="26"/>
      <c r="D1346" s="26"/>
      <c r="N1346" s="87"/>
      <c r="O1346" s="87"/>
      <c r="Z1346" s="80"/>
    </row>
    <row r="1347" spans="2:26" ht="13">
      <c r="B1347" s="26"/>
      <c r="D1347" s="26"/>
      <c r="N1347" s="87"/>
      <c r="O1347" s="87"/>
      <c r="Z1347" s="80"/>
    </row>
    <row r="1348" spans="2:26" ht="13">
      <c r="B1348" s="26"/>
      <c r="D1348" s="26"/>
      <c r="N1348" s="87"/>
      <c r="O1348" s="87"/>
      <c r="Z1348" s="80"/>
    </row>
    <row r="1349" spans="2:26" ht="13">
      <c r="B1349" s="26"/>
      <c r="D1349" s="26"/>
      <c r="N1349" s="87"/>
      <c r="O1349" s="87"/>
      <c r="Z1349" s="80"/>
    </row>
    <row r="1350" spans="2:26" ht="13">
      <c r="B1350" s="26"/>
      <c r="D1350" s="26"/>
      <c r="N1350" s="87"/>
      <c r="O1350" s="87"/>
      <c r="Z1350" s="80"/>
    </row>
    <row r="1351" spans="2:26" ht="13">
      <c r="B1351" s="26"/>
      <c r="D1351" s="26"/>
      <c r="N1351" s="87"/>
      <c r="O1351" s="87"/>
      <c r="Z1351" s="80"/>
    </row>
    <row r="1352" spans="2:26" ht="13">
      <c r="B1352" s="26"/>
      <c r="D1352" s="26"/>
      <c r="N1352" s="87"/>
      <c r="O1352" s="87"/>
      <c r="Z1352" s="80"/>
    </row>
    <row r="1353" spans="2:26" ht="13">
      <c r="B1353" s="26"/>
      <c r="D1353" s="26"/>
      <c r="N1353" s="87"/>
      <c r="O1353" s="87"/>
      <c r="Z1353" s="80"/>
    </row>
    <row r="1354" spans="2:26" ht="13">
      <c r="B1354" s="26"/>
      <c r="D1354" s="26"/>
      <c r="N1354" s="87"/>
      <c r="O1354" s="87"/>
      <c r="Z1354" s="80"/>
    </row>
    <row r="1355" spans="2:26" ht="13">
      <c r="B1355" s="26"/>
      <c r="D1355" s="26"/>
      <c r="N1355" s="87"/>
      <c r="O1355" s="87"/>
      <c r="Z1355" s="80"/>
    </row>
    <row r="1356" spans="2:26" ht="13">
      <c r="B1356" s="26"/>
      <c r="D1356" s="26"/>
      <c r="N1356" s="87"/>
      <c r="O1356" s="87"/>
      <c r="Z1356" s="80"/>
    </row>
    <row r="1357" spans="2:26" ht="13">
      <c r="B1357" s="26"/>
      <c r="D1357" s="26"/>
      <c r="N1357" s="87"/>
      <c r="O1357" s="87"/>
      <c r="Z1357" s="80"/>
    </row>
    <row r="1358" spans="2:26" ht="13">
      <c r="B1358" s="26"/>
      <c r="D1358" s="26"/>
      <c r="N1358" s="87"/>
      <c r="O1358" s="87"/>
      <c r="Z1358" s="80"/>
    </row>
    <row r="1359" spans="2:26" ht="13">
      <c r="B1359" s="26"/>
      <c r="D1359" s="26"/>
      <c r="N1359" s="87"/>
      <c r="O1359" s="87"/>
      <c r="Z1359" s="80"/>
    </row>
    <row r="1360" spans="2:26" ht="13">
      <c r="B1360" s="26"/>
      <c r="D1360" s="26"/>
      <c r="N1360" s="87"/>
      <c r="O1360" s="87"/>
      <c r="Z1360" s="80"/>
    </row>
    <row r="1361" spans="2:26" ht="13">
      <c r="B1361" s="26"/>
      <c r="D1361" s="26"/>
      <c r="M1361" s="7"/>
      <c r="N1361" s="87"/>
      <c r="O1361" s="87"/>
      <c r="Z1361" s="80"/>
    </row>
    <row r="1362" spans="2:26" ht="13">
      <c r="B1362" s="26"/>
      <c r="D1362" s="26"/>
      <c r="M1362" s="7"/>
      <c r="N1362" s="87"/>
      <c r="O1362" s="87"/>
      <c r="Z1362" s="80"/>
    </row>
    <row r="1363" spans="2:26" ht="13">
      <c r="B1363" s="26"/>
      <c r="D1363" s="26"/>
      <c r="M1363" s="7"/>
      <c r="N1363" s="87"/>
      <c r="O1363" s="87"/>
      <c r="Z1363" s="80"/>
    </row>
    <row r="1364" spans="2:26" ht="13">
      <c r="B1364" s="26"/>
      <c r="D1364" s="26"/>
      <c r="M1364" s="7"/>
      <c r="N1364" s="87"/>
      <c r="O1364" s="87"/>
      <c r="Z1364" s="80"/>
    </row>
    <row r="1365" spans="2:26" ht="13">
      <c r="B1365" s="26"/>
      <c r="D1365" s="26"/>
      <c r="M1365" s="7"/>
      <c r="N1365" s="87"/>
      <c r="O1365" s="87"/>
      <c r="Z1365" s="80"/>
    </row>
    <row r="1366" spans="2:26" ht="13">
      <c r="B1366" s="26"/>
      <c r="D1366" s="26"/>
      <c r="M1366" s="7"/>
      <c r="N1366" s="87"/>
      <c r="O1366" s="87"/>
      <c r="Z1366" s="80"/>
    </row>
    <row r="1367" spans="2:26" ht="13">
      <c r="B1367" s="26"/>
      <c r="D1367" s="26"/>
      <c r="M1367" s="7"/>
      <c r="N1367" s="87"/>
      <c r="O1367" s="87"/>
      <c r="Z1367" s="80"/>
    </row>
    <row r="1368" spans="2:26" ht="13">
      <c r="B1368" s="26"/>
      <c r="D1368" s="26"/>
      <c r="M1368" s="7"/>
      <c r="N1368" s="87"/>
      <c r="O1368" s="87"/>
      <c r="Z1368" s="80"/>
    </row>
    <row r="1369" spans="2:26" ht="13">
      <c r="B1369" s="26"/>
      <c r="D1369" s="26"/>
      <c r="M1369" s="7"/>
      <c r="N1369" s="87"/>
      <c r="O1369" s="87"/>
      <c r="Z1369" s="80"/>
    </row>
    <row r="1370" spans="2:26" ht="13">
      <c r="B1370" s="26"/>
      <c r="D1370" s="26"/>
      <c r="M1370" s="7"/>
      <c r="N1370" s="87"/>
      <c r="O1370" s="87"/>
      <c r="Z1370" s="80"/>
    </row>
    <row r="1371" spans="2:26" ht="13">
      <c r="B1371" s="26"/>
      <c r="D1371" s="26"/>
      <c r="M1371" s="7"/>
      <c r="N1371" s="87"/>
      <c r="O1371" s="87"/>
      <c r="Z1371" s="80"/>
    </row>
    <row r="1372" spans="2:26" ht="13">
      <c r="B1372" s="26"/>
      <c r="D1372" s="26"/>
      <c r="M1372" s="7"/>
      <c r="N1372" s="87"/>
      <c r="O1372" s="87"/>
      <c r="Z1372" s="80"/>
    </row>
    <row r="1373" spans="2:26" ht="13">
      <c r="B1373" s="26"/>
      <c r="D1373" s="26"/>
      <c r="M1373" s="7"/>
      <c r="N1373" s="87"/>
      <c r="O1373" s="87"/>
      <c r="Z1373" s="80"/>
    </row>
    <row r="1374" spans="2:26" ht="13">
      <c r="B1374" s="26"/>
      <c r="D1374" s="26"/>
      <c r="M1374" s="7"/>
      <c r="N1374" s="87"/>
      <c r="O1374" s="87"/>
      <c r="Z1374" s="80"/>
    </row>
    <row r="1375" spans="2:26" ht="13">
      <c r="B1375" s="26"/>
      <c r="D1375" s="26"/>
      <c r="M1375" s="7"/>
      <c r="N1375" s="87"/>
      <c r="O1375" s="87"/>
      <c r="Z1375" s="80"/>
    </row>
    <row r="1376" spans="2:26" ht="13">
      <c r="B1376" s="26"/>
      <c r="D1376" s="26"/>
      <c r="M1376" s="7"/>
      <c r="N1376" s="87"/>
      <c r="O1376" s="87"/>
      <c r="Z1376" s="80"/>
    </row>
    <row r="1377" spans="2:26" ht="13">
      <c r="B1377" s="26"/>
      <c r="D1377" s="26"/>
      <c r="M1377" s="7"/>
      <c r="N1377" s="87"/>
      <c r="O1377" s="87"/>
      <c r="Z1377" s="80"/>
    </row>
    <row r="1378" spans="2:26" ht="13">
      <c r="B1378" s="26"/>
      <c r="D1378" s="26"/>
      <c r="M1378" s="7"/>
      <c r="N1378" s="87"/>
      <c r="O1378" s="87"/>
      <c r="Z1378" s="80"/>
    </row>
    <row r="1379" spans="2:26" ht="13">
      <c r="B1379" s="26"/>
      <c r="D1379" s="26"/>
      <c r="M1379" s="7"/>
      <c r="N1379" s="87"/>
      <c r="O1379" s="87"/>
      <c r="Z1379" s="80"/>
    </row>
    <row r="1380" spans="2:26" ht="13">
      <c r="B1380" s="26"/>
      <c r="D1380" s="26"/>
      <c r="M1380" s="7"/>
      <c r="N1380" s="87"/>
      <c r="O1380" s="87"/>
      <c r="Z1380" s="80"/>
    </row>
    <row r="1381" spans="2:26" ht="13">
      <c r="B1381" s="26"/>
      <c r="D1381" s="26"/>
      <c r="M1381" s="7"/>
      <c r="N1381" s="87"/>
      <c r="O1381" s="87"/>
      <c r="Z1381" s="80"/>
    </row>
    <row r="1382" spans="2:26" ht="13">
      <c r="B1382" s="26"/>
      <c r="D1382" s="26"/>
      <c r="M1382" s="7"/>
      <c r="N1382" s="87"/>
      <c r="O1382" s="87"/>
      <c r="Z1382" s="80"/>
    </row>
    <row r="1383" spans="2:26" ht="13">
      <c r="B1383" s="26"/>
      <c r="D1383" s="26"/>
      <c r="M1383" s="7"/>
      <c r="N1383" s="87"/>
      <c r="O1383" s="87"/>
      <c r="Z1383" s="80"/>
    </row>
    <row r="1384" spans="2:26" ht="13">
      <c r="B1384" s="26"/>
      <c r="D1384" s="26"/>
      <c r="M1384" s="7"/>
      <c r="N1384" s="87"/>
      <c r="O1384" s="87"/>
      <c r="Z1384" s="80"/>
    </row>
    <row r="1385" spans="2:26" ht="13">
      <c r="B1385" s="26"/>
      <c r="D1385" s="26"/>
      <c r="M1385" s="7"/>
      <c r="N1385" s="87"/>
      <c r="O1385" s="87"/>
      <c r="Z1385" s="80"/>
    </row>
    <row r="1386" spans="2:26" ht="13">
      <c r="B1386" s="26"/>
      <c r="D1386" s="26"/>
      <c r="M1386" s="7"/>
      <c r="N1386" s="87"/>
      <c r="O1386" s="87"/>
      <c r="Z1386" s="80"/>
    </row>
    <row r="1387" spans="2:26" ht="13">
      <c r="B1387" s="26"/>
      <c r="D1387" s="26"/>
      <c r="M1387" s="7"/>
      <c r="N1387" s="87"/>
      <c r="O1387" s="87"/>
      <c r="Z1387" s="80"/>
    </row>
    <row r="1388" spans="2:26" ht="13">
      <c r="B1388" s="26"/>
      <c r="D1388" s="26"/>
      <c r="M1388" s="7"/>
      <c r="N1388" s="87"/>
      <c r="O1388" s="87"/>
      <c r="Z1388" s="80"/>
    </row>
    <row r="1389" spans="2:26" ht="13">
      <c r="B1389" s="26"/>
      <c r="D1389" s="26"/>
      <c r="M1389" s="7"/>
      <c r="N1389" s="87"/>
      <c r="O1389" s="87"/>
      <c r="Z1389" s="80"/>
    </row>
    <row r="1390" spans="2:26" ht="13">
      <c r="B1390" s="26"/>
      <c r="D1390" s="26"/>
      <c r="M1390" s="7"/>
      <c r="N1390" s="87"/>
      <c r="O1390" s="87"/>
      <c r="Z1390" s="80"/>
    </row>
    <row r="1391" spans="2:26" ht="13">
      <c r="B1391" s="26"/>
      <c r="D1391" s="26"/>
      <c r="M1391" s="7"/>
      <c r="N1391" s="87"/>
      <c r="O1391" s="87"/>
      <c r="Z1391" s="80"/>
    </row>
    <row r="1392" spans="2:26" ht="13">
      <c r="B1392" s="26"/>
      <c r="D1392" s="26"/>
      <c r="M1392" s="7"/>
      <c r="N1392" s="87"/>
      <c r="O1392" s="87"/>
      <c r="Z1392" s="80"/>
    </row>
    <row r="1393" spans="2:26" ht="13">
      <c r="B1393" s="26"/>
      <c r="D1393" s="26"/>
      <c r="M1393" s="7"/>
      <c r="N1393" s="87"/>
      <c r="O1393" s="87"/>
      <c r="Z1393" s="80"/>
    </row>
    <row r="1394" spans="2:26" ht="13">
      <c r="B1394" s="26"/>
      <c r="D1394" s="26"/>
      <c r="M1394" s="7"/>
      <c r="N1394" s="87"/>
      <c r="O1394" s="87"/>
      <c r="Z1394" s="80"/>
    </row>
    <row r="1395" spans="2:26" ht="13">
      <c r="B1395" s="26"/>
      <c r="D1395" s="26"/>
      <c r="M1395" s="7"/>
      <c r="N1395" s="87"/>
      <c r="O1395" s="87"/>
      <c r="Z1395" s="80"/>
    </row>
    <row r="1396" spans="2:26" ht="13">
      <c r="B1396" s="26"/>
      <c r="D1396" s="26"/>
      <c r="M1396" s="7"/>
      <c r="N1396" s="87"/>
      <c r="O1396" s="87"/>
      <c r="Z1396" s="80"/>
    </row>
    <row r="1397" spans="2:26" ht="13">
      <c r="B1397" s="26"/>
      <c r="D1397" s="26"/>
      <c r="M1397" s="7"/>
      <c r="N1397" s="87"/>
      <c r="O1397" s="87"/>
      <c r="Z1397" s="80"/>
    </row>
    <row r="1398" spans="2:26" ht="13">
      <c r="B1398" s="26"/>
      <c r="D1398" s="26"/>
      <c r="M1398" s="7"/>
      <c r="N1398" s="87"/>
      <c r="O1398" s="87"/>
      <c r="Z1398" s="80"/>
    </row>
    <row r="1399" spans="2:26" ht="13">
      <c r="B1399" s="26"/>
      <c r="D1399" s="26"/>
      <c r="M1399" s="7"/>
      <c r="N1399" s="87"/>
      <c r="O1399" s="87"/>
      <c r="Z1399" s="80"/>
    </row>
    <row r="1400" spans="2:26" ht="13">
      <c r="B1400" s="26"/>
      <c r="D1400" s="26"/>
      <c r="M1400" s="7"/>
      <c r="N1400" s="87"/>
      <c r="O1400" s="87"/>
      <c r="Z1400" s="80"/>
    </row>
    <row r="1401" spans="2:26" ht="13">
      <c r="B1401" s="26"/>
      <c r="D1401" s="26"/>
      <c r="M1401" s="7"/>
      <c r="N1401" s="87"/>
      <c r="O1401" s="87"/>
      <c r="Z1401" s="80"/>
    </row>
    <row r="1402" spans="2:26" ht="13">
      <c r="B1402" s="26"/>
      <c r="D1402" s="26"/>
      <c r="M1402" s="7"/>
      <c r="N1402" s="87"/>
      <c r="O1402" s="87"/>
      <c r="Z1402" s="80"/>
    </row>
    <row r="1403" spans="2:26" ht="13">
      <c r="B1403" s="26"/>
      <c r="D1403" s="26"/>
      <c r="M1403" s="7"/>
      <c r="N1403" s="87"/>
      <c r="O1403" s="87"/>
      <c r="Z1403" s="80"/>
    </row>
    <row r="1404" spans="2:26" ht="13">
      <c r="B1404" s="26"/>
      <c r="D1404" s="26"/>
      <c r="M1404" s="7"/>
      <c r="N1404" s="87"/>
      <c r="O1404" s="87"/>
      <c r="Z1404" s="80"/>
    </row>
    <row r="1405" spans="2:26" ht="13">
      <c r="B1405" s="26"/>
      <c r="D1405" s="26"/>
      <c r="M1405" s="7"/>
      <c r="N1405" s="87"/>
      <c r="O1405" s="87"/>
      <c r="Z1405" s="80"/>
    </row>
    <row r="1406" spans="2:26" ht="13">
      <c r="B1406" s="26"/>
      <c r="D1406" s="26"/>
      <c r="M1406" s="7"/>
      <c r="N1406" s="87"/>
      <c r="O1406" s="87"/>
      <c r="Z1406" s="80"/>
    </row>
    <row r="1407" spans="2:26" ht="13">
      <c r="B1407" s="26"/>
      <c r="D1407" s="26"/>
      <c r="M1407" s="7"/>
      <c r="N1407" s="87"/>
      <c r="O1407" s="87"/>
      <c r="Z1407" s="80"/>
    </row>
    <row r="1408" spans="2:26" ht="13">
      <c r="B1408" s="26"/>
      <c r="D1408" s="26"/>
      <c r="M1408" s="7"/>
      <c r="N1408" s="87"/>
      <c r="O1408" s="87"/>
      <c r="Z1408" s="80"/>
    </row>
    <row r="1409" spans="2:26" ht="13">
      <c r="B1409" s="26"/>
      <c r="D1409" s="26"/>
      <c r="M1409" s="7"/>
      <c r="N1409" s="87"/>
      <c r="O1409" s="87"/>
      <c r="Z1409" s="80"/>
    </row>
    <row r="1410" spans="2:26" ht="13">
      <c r="B1410" s="26"/>
      <c r="D1410" s="26"/>
      <c r="M1410" s="7"/>
      <c r="N1410" s="87"/>
      <c r="O1410" s="87"/>
      <c r="Z1410" s="80"/>
    </row>
    <row r="1411" spans="2:26" ht="13">
      <c r="B1411" s="26"/>
      <c r="D1411" s="26"/>
      <c r="M1411" s="7"/>
      <c r="N1411" s="87"/>
      <c r="O1411" s="87"/>
      <c r="Z1411" s="80"/>
    </row>
    <row r="1412" spans="2:26" ht="13">
      <c r="B1412" s="26"/>
      <c r="D1412" s="26"/>
      <c r="M1412" s="7"/>
      <c r="N1412" s="87"/>
      <c r="O1412" s="87"/>
      <c r="Z1412" s="80"/>
    </row>
    <row r="1413" spans="2:26" ht="13">
      <c r="B1413" s="26"/>
      <c r="D1413" s="26"/>
      <c r="M1413" s="7"/>
      <c r="N1413" s="87"/>
      <c r="O1413" s="87"/>
      <c r="Z1413" s="80"/>
    </row>
    <row r="1414" spans="2:26" ht="13">
      <c r="B1414" s="26"/>
      <c r="D1414" s="26"/>
      <c r="M1414" s="7"/>
      <c r="N1414" s="87"/>
      <c r="O1414" s="87"/>
      <c r="Z1414" s="80"/>
    </row>
    <row r="1415" spans="2:26" ht="13">
      <c r="B1415" s="26"/>
      <c r="D1415" s="26"/>
      <c r="M1415" s="7"/>
      <c r="N1415" s="87"/>
      <c r="O1415" s="87"/>
      <c r="Z1415" s="80"/>
    </row>
    <row r="1416" spans="2:26" ht="13">
      <c r="B1416" s="26"/>
      <c r="D1416" s="26"/>
      <c r="M1416" s="7"/>
      <c r="N1416" s="87"/>
      <c r="O1416" s="87"/>
      <c r="Z1416" s="80"/>
    </row>
    <row r="1417" spans="2:26" ht="13">
      <c r="B1417" s="26"/>
      <c r="D1417" s="26"/>
      <c r="M1417" s="7"/>
      <c r="N1417" s="87"/>
      <c r="O1417" s="87"/>
      <c r="Z1417" s="80"/>
    </row>
    <row r="1418" spans="2:26" ht="13">
      <c r="B1418" s="26"/>
      <c r="D1418" s="26"/>
      <c r="M1418" s="7"/>
      <c r="N1418" s="87"/>
      <c r="O1418" s="87"/>
      <c r="Z1418" s="80"/>
    </row>
    <row r="1419" spans="2:26" ht="13">
      <c r="B1419" s="26"/>
      <c r="D1419" s="26"/>
      <c r="M1419" s="7"/>
      <c r="N1419" s="87"/>
      <c r="O1419" s="87"/>
      <c r="Z1419" s="80"/>
    </row>
    <row r="1420" spans="2:26" ht="13">
      <c r="B1420" s="26"/>
      <c r="D1420" s="26"/>
      <c r="M1420" s="7"/>
      <c r="N1420" s="87"/>
      <c r="O1420" s="87"/>
      <c r="Z1420" s="80"/>
    </row>
    <row r="1421" spans="2:26" ht="13">
      <c r="B1421" s="26"/>
      <c r="D1421" s="26"/>
      <c r="M1421" s="7"/>
      <c r="N1421" s="87"/>
      <c r="O1421" s="87"/>
      <c r="Z1421" s="80"/>
    </row>
    <row r="1422" spans="2:26" ht="13">
      <c r="B1422" s="26"/>
      <c r="D1422" s="26"/>
      <c r="M1422" s="7"/>
      <c r="N1422" s="87"/>
      <c r="O1422" s="87"/>
      <c r="Z1422" s="80"/>
    </row>
    <row r="1423" spans="2:26" ht="13">
      <c r="B1423" s="26"/>
      <c r="D1423" s="26"/>
      <c r="M1423" s="7"/>
      <c r="N1423" s="87"/>
      <c r="O1423" s="87"/>
      <c r="Z1423" s="80"/>
    </row>
    <row r="1424" spans="2:26" ht="13">
      <c r="B1424" s="26"/>
      <c r="D1424" s="26"/>
      <c r="M1424" s="7"/>
      <c r="N1424" s="87"/>
      <c r="O1424" s="87"/>
      <c r="Z1424" s="80"/>
    </row>
    <row r="1425" spans="2:26" ht="13">
      <c r="B1425" s="26"/>
      <c r="D1425" s="26"/>
      <c r="M1425" s="7"/>
      <c r="N1425" s="87"/>
      <c r="O1425" s="87"/>
      <c r="Z1425" s="80"/>
    </row>
    <row r="1426" spans="2:26" ht="13">
      <c r="B1426" s="26"/>
      <c r="D1426" s="26"/>
      <c r="M1426" s="7"/>
      <c r="N1426" s="87"/>
      <c r="O1426" s="87"/>
      <c r="Z1426" s="80"/>
    </row>
    <row r="1427" spans="2:26" ht="13">
      <c r="B1427" s="26"/>
      <c r="D1427" s="26"/>
      <c r="M1427" s="7"/>
      <c r="N1427" s="87"/>
      <c r="O1427" s="87"/>
      <c r="Z1427" s="80"/>
    </row>
    <row r="1428" spans="2:26" ht="13">
      <c r="B1428" s="26"/>
      <c r="D1428" s="26"/>
      <c r="M1428" s="7"/>
      <c r="N1428" s="87"/>
      <c r="O1428" s="87"/>
      <c r="Z1428" s="80"/>
    </row>
    <row r="1429" spans="2:26" ht="13">
      <c r="B1429" s="26"/>
      <c r="D1429" s="26"/>
      <c r="M1429" s="7"/>
      <c r="N1429" s="87"/>
      <c r="O1429" s="87"/>
      <c r="Z1429" s="80"/>
    </row>
    <row r="1430" spans="2:26" ht="13">
      <c r="B1430" s="26"/>
      <c r="D1430" s="26"/>
      <c r="M1430" s="7"/>
      <c r="N1430" s="87"/>
      <c r="O1430" s="87"/>
      <c r="Z1430" s="80"/>
    </row>
    <row r="1431" spans="2:26" ht="13">
      <c r="B1431" s="26"/>
      <c r="D1431" s="26"/>
      <c r="M1431" s="7"/>
      <c r="N1431" s="87"/>
      <c r="O1431" s="87"/>
      <c r="Z1431" s="80"/>
    </row>
    <row r="1432" spans="2:26" ht="13">
      <c r="B1432" s="26"/>
      <c r="D1432" s="26"/>
      <c r="M1432" s="7"/>
      <c r="N1432" s="87"/>
      <c r="O1432" s="87"/>
      <c r="Z1432" s="80"/>
    </row>
    <row r="1433" spans="2:26" ht="13">
      <c r="B1433" s="26"/>
      <c r="D1433" s="26"/>
      <c r="M1433" s="7"/>
      <c r="N1433" s="87"/>
      <c r="O1433" s="87"/>
      <c r="Z1433" s="80"/>
    </row>
    <row r="1434" spans="2:26" ht="13">
      <c r="B1434" s="26"/>
      <c r="D1434" s="26"/>
      <c r="M1434" s="7"/>
      <c r="N1434" s="87"/>
      <c r="O1434" s="87"/>
      <c r="Z1434" s="80"/>
    </row>
    <row r="1435" spans="2:26" ht="13">
      <c r="B1435" s="26"/>
      <c r="D1435" s="26"/>
      <c r="M1435" s="7"/>
      <c r="N1435" s="87"/>
      <c r="O1435" s="87"/>
      <c r="Z1435" s="80"/>
    </row>
    <row r="1436" spans="2:26" ht="13">
      <c r="B1436" s="26"/>
      <c r="D1436" s="26"/>
      <c r="M1436" s="7"/>
      <c r="N1436" s="87"/>
      <c r="O1436" s="87"/>
      <c r="Z1436" s="80"/>
    </row>
    <row r="1437" spans="2:26" ht="13">
      <c r="B1437" s="26"/>
      <c r="D1437" s="26"/>
      <c r="M1437" s="7"/>
      <c r="N1437" s="87"/>
      <c r="O1437" s="87"/>
      <c r="Z1437" s="80"/>
    </row>
    <row r="1438" spans="2:26" ht="13">
      <c r="B1438" s="26"/>
      <c r="D1438" s="26"/>
      <c r="M1438" s="7"/>
      <c r="N1438" s="87"/>
      <c r="O1438" s="87"/>
      <c r="Z1438" s="80"/>
    </row>
    <row r="1439" spans="2:26" ht="13">
      <c r="B1439" s="26"/>
      <c r="D1439" s="26"/>
      <c r="M1439" s="7"/>
      <c r="N1439" s="87"/>
      <c r="O1439" s="87"/>
      <c r="Z1439" s="80"/>
    </row>
    <row r="1440" spans="2:26" ht="13">
      <c r="B1440" s="26"/>
      <c r="D1440" s="26"/>
      <c r="M1440" s="7"/>
      <c r="N1440" s="87"/>
      <c r="O1440" s="87"/>
      <c r="Z1440" s="80"/>
    </row>
    <row r="1441" spans="2:26" ht="13">
      <c r="B1441" s="26"/>
      <c r="D1441" s="26"/>
      <c r="M1441" s="7"/>
      <c r="N1441" s="87"/>
      <c r="O1441" s="87"/>
      <c r="Z1441" s="80"/>
    </row>
    <row r="1442" spans="2:26" ht="13">
      <c r="B1442" s="26"/>
      <c r="D1442" s="26"/>
      <c r="M1442" s="7"/>
      <c r="N1442" s="87"/>
      <c r="O1442" s="87"/>
      <c r="Z1442" s="80"/>
    </row>
    <row r="1443" spans="2:26" ht="13">
      <c r="B1443" s="26"/>
      <c r="D1443" s="26"/>
      <c r="M1443" s="7"/>
      <c r="N1443" s="87"/>
      <c r="O1443" s="87"/>
      <c r="Z1443" s="80"/>
    </row>
    <row r="1444" spans="2:26" ht="13">
      <c r="B1444" s="26"/>
      <c r="D1444" s="26"/>
      <c r="M1444" s="7"/>
      <c r="N1444" s="87"/>
      <c r="O1444" s="87"/>
      <c r="Z1444" s="80"/>
    </row>
    <row r="1445" spans="2:26" ht="13">
      <c r="B1445" s="26"/>
      <c r="D1445" s="26"/>
      <c r="M1445" s="7"/>
      <c r="N1445" s="87"/>
      <c r="O1445" s="87"/>
      <c r="Z1445" s="80"/>
    </row>
    <row r="1446" spans="2:26" ht="13">
      <c r="B1446" s="26"/>
      <c r="D1446" s="26"/>
      <c r="M1446" s="7"/>
      <c r="N1446" s="87"/>
      <c r="O1446" s="87"/>
      <c r="Z1446" s="80"/>
    </row>
    <row r="1447" spans="2:26" ht="13">
      <c r="B1447" s="26"/>
      <c r="D1447" s="26"/>
      <c r="M1447" s="7"/>
      <c r="N1447" s="87"/>
      <c r="O1447" s="87"/>
      <c r="Z1447" s="80"/>
    </row>
    <row r="1448" spans="2:26" ht="13">
      <c r="B1448" s="26"/>
      <c r="D1448" s="26"/>
      <c r="M1448" s="7"/>
      <c r="N1448" s="87"/>
      <c r="O1448" s="87"/>
      <c r="Z1448" s="80"/>
    </row>
    <row r="1449" spans="2:26" ht="13">
      <c r="B1449" s="26"/>
      <c r="D1449" s="26"/>
      <c r="M1449" s="7"/>
      <c r="N1449" s="87"/>
      <c r="O1449" s="87"/>
      <c r="Z1449" s="80"/>
    </row>
    <row r="1450" spans="2:26" ht="13">
      <c r="B1450" s="26"/>
      <c r="D1450" s="26"/>
      <c r="M1450" s="7"/>
      <c r="N1450" s="87"/>
      <c r="O1450" s="87"/>
      <c r="Z1450" s="80"/>
    </row>
    <row r="1451" spans="2:26" ht="13">
      <c r="B1451" s="26"/>
      <c r="D1451" s="26"/>
      <c r="M1451" s="7"/>
      <c r="N1451" s="87"/>
      <c r="O1451" s="87"/>
      <c r="Z1451" s="80"/>
    </row>
    <row r="1452" spans="2:26" ht="13">
      <c r="B1452" s="26"/>
      <c r="D1452" s="26"/>
      <c r="M1452" s="7"/>
      <c r="N1452" s="87"/>
      <c r="O1452" s="87"/>
      <c r="Z1452" s="80"/>
    </row>
    <row r="1453" spans="2:26" ht="13">
      <c r="B1453" s="26"/>
      <c r="D1453" s="26"/>
      <c r="M1453" s="7"/>
      <c r="N1453" s="87"/>
      <c r="O1453" s="87"/>
      <c r="Z1453" s="80"/>
    </row>
    <row r="1454" spans="2:26" ht="13">
      <c r="B1454" s="26"/>
      <c r="D1454" s="26"/>
      <c r="M1454" s="7"/>
      <c r="N1454" s="87"/>
      <c r="O1454" s="87"/>
      <c r="Z1454" s="80"/>
    </row>
    <row r="1455" spans="2:26" ht="13">
      <c r="B1455" s="26"/>
      <c r="D1455" s="26"/>
      <c r="M1455" s="7"/>
      <c r="N1455" s="87"/>
      <c r="O1455" s="87"/>
      <c r="Z1455" s="80"/>
    </row>
    <row r="1456" spans="2:26" ht="13">
      <c r="B1456" s="26"/>
      <c r="D1456" s="26"/>
      <c r="M1456" s="7"/>
      <c r="N1456" s="87"/>
      <c r="O1456" s="87"/>
      <c r="Z1456" s="80"/>
    </row>
    <row r="1457" spans="2:26" ht="13">
      <c r="B1457" s="26"/>
      <c r="D1457" s="26"/>
      <c r="M1457" s="7"/>
      <c r="N1457" s="87"/>
      <c r="O1457" s="87"/>
      <c r="Z1457" s="80"/>
    </row>
    <row r="1458" spans="2:26" ht="13">
      <c r="B1458" s="26"/>
      <c r="D1458" s="26"/>
      <c r="M1458" s="7"/>
      <c r="N1458" s="87"/>
      <c r="O1458" s="87"/>
      <c r="Z1458" s="80"/>
    </row>
    <row r="1459" spans="2:26" ht="13">
      <c r="B1459" s="26"/>
      <c r="D1459" s="26"/>
      <c r="M1459" s="7"/>
      <c r="N1459" s="87"/>
      <c r="O1459" s="87"/>
      <c r="Z1459" s="80"/>
    </row>
    <row r="1460" spans="2:26" ht="13">
      <c r="B1460" s="26"/>
      <c r="D1460" s="26"/>
      <c r="M1460" s="7"/>
      <c r="N1460" s="87"/>
      <c r="O1460" s="87"/>
      <c r="Z1460" s="80"/>
    </row>
    <row r="1461" spans="2:26" ht="13">
      <c r="B1461" s="26"/>
      <c r="D1461" s="26"/>
      <c r="M1461" s="7"/>
      <c r="N1461" s="87"/>
      <c r="O1461" s="87"/>
      <c r="Z1461" s="80"/>
    </row>
    <row r="1462" spans="2:26" ht="13">
      <c r="B1462" s="26"/>
      <c r="D1462" s="26"/>
      <c r="M1462" s="7"/>
      <c r="N1462" s="87"/>
      <c r="O1462" s="87"/>
      <c r="Z1462" s="80"/>
    </row>
    <row r="1463" spans="2:26" ht="13">
      <c r="B1463" s="26"/>
      <c r="D1463" s="26"/>
      <c r="M1463" s="7"/>
      <c r="N1463" s="87"/>
      <c r="O1463" s="87"/>
      <c r="Z1463" s="80"/>
    </row>
    <row r="1464" spans="2:26" ht="13">
      <c r="B1464" s="26"/>
      <c r="D1464" s="26"/>
      <c r="M1464" s="7"/>
      <c r="N1464" s="87"/>
      <c r="O1464" s="87"/>
      <c r="Z1464" s="80"/>
    </row>
    <row r="1465" spans="2:26" ht="13">
      <c r="B1465" s="26"/>
      <c r="D1465" s="26"/>
      <c r="M1465" s="7"/>
      <c r="N1465" s="87"/>
      <c r="O1465" s="87"/>
      <c r="Z1465" s="80"/>
    </row>
    <row r="1466" spans="2:26" ht="13">
      <c r="B1466" s="26"/>
      <c r="D1466" s="26"/>
      <c r="M1466" s="7"/>
      <c r="N1466" s="87"/>
      <c r="O1466" s="87"/>
      <c r="Z1466" s="80"/>
    </row>
    <row r="1467" spans="2:26" ht="13">
      <c r="B1467" s="26"/>
      <c r="D1467" s="26"/>
      <c r="M1467" s="7"/>
      <c r="N1467" s="87"/>
      <c r="O1467" s="87"/>
      <c r="Z1467" s="80"/>
    </row>
    <row r="1468" spans="2:26" ht="13">
      <c r="B1468" s="26"/>
      <c r="D1468" s="26"/>
      <c r="M1468" s="7"/>
      <c r="N1468" s="87"/>
      <c r="O1468" s="87"/>
      <c r="Z1468" s="80"/>
    </row>
    <row r="1469" spans="2:26" ht="13">
      <c r="B1469" s="26"/>
      <c r="D1469" s="26"/>
      <c r="M1469" s="7"/>
      <c r="N1469" s="87"/>
      <c r="O1469" s="87"/>
      <c r="Z1469" s="80"/>
    </row>
    <row r="1470" spans="2:26" ht="13">
      <c r="B1470" s="26"/>
      <c r="D1470" s="26"/>
      <c r="M1470" s="7"/>
      <c r="N1470" s="87"/>
      <c r="O1470" s="87"/>
      <c r="Z1470" s="80"/>
    </row>
    <row r="1471" spans="2:26" ht="13">
      <c r="B1471" s="26"/>
      <c r="D1471" s="26"/>
      <c r="M1471" s="7"/>
      <c r="N1471" s="87"/>
      <c r="O1471" s="87"/>
      <c r="Z1471" s="80"/>
    </row>
    <row r="1472" spans="2:26" ht="13">
      <c r="B1472" s="26"/>
      <c r="D1472" s="26"/>
      <c r="M1472" s="7"/>
      <c r="N1472" s="87"/>
      <c r="O1472" s="87"/>
      <c r="Z1472" s="80"/>
    </row>
    <row r="1473" spans="2:26" ht="13">
      <c r="B1473" s="26"/>
      <c r="D1473" s="26"/>
      <c r="M1473" s="7"/>
      <c r="N1473" s="87"/>
      <c r="O1473" s="87"/>
      <c r="Z1473" s="80"/>
    </row>
    <row r="1474" spans="2:26" ht="13">
      <c r="B1474" s="26"/>
      <c r="D1474" s="26"/>
      <c r="M1474" s="7"/>
      <c r="N1474" s="87"/>
      <c r="O1474" s="87"/>
      <c r="Z1474" s="80"/>
    </row>
    <row r="1475" spans="2:26" ht="13">
      <c r="B1475" s="26"/>
      <c r="D1475" s="26"/>
      <c r="M1475" s="7"/>
      <c r="N1475" s="87"/>
      <c r="O1475" s="87"/>
      <c r="Z1475" s="80"/>
    </row>
    <row r="1476" spans="2:26" ht="13">
      <c r="B1476" s="26"/>
      <c r="D1476" s="26"/>
      <c r="M1476" s="7"/>
      <c r="N1476" s="87"/>
      <c r="O1476" s="87"/>
      <c r="Z1476" s="80"/>
    </row>
    <row r="1477" spans="2:26" ht="13">
      <c r="B1477" s="26"/>
      <c r="D1477" s="26"/>
      <c r="M1477" s="7"/>
      <c r="N1477" s="87"/>
      <c r="O1477" s="87"/>
      <c r="Z1477" s="80"/>
    </row>
    <row r="1478" spans="2:26" ht="13">
      <c r="B1478" s="26"/>
      <c r="D1478" s="26"/>
      <c r="M1478" s="7"/>
      <c r="N1478" s="87"/>
      <c r="O1478" s="87"/>
      <c r="Z1478" s="80"/>
    </row>
    <row r="1479" spans="2:26" ht="13">
      <c r="B1479" s="26"/>
      <c r="D1479" s="26"/>
      <c r="M1479" s="7"/>
      <c r="N1479" s="87"/>
      <c r="O1479" s="87"/>
      <c r="Z1479" s="80"/>
    </row>
    <row r="1480" spans="2:26" ht="13">
      <c r="B1480" s="26"/>
      <c r="D1480" s="26"/>
      <c r="M1480" s="7"/>
      <c r="N1480" s="87"/>
      <c r="O1480" s="87"/>
      <c r="Z1480" s="80"/>
    </row>
    <row r="1481" spans="2:26" ht="13">
      <c r="B1481" s="26"/>
      <c r="D1481" s="26"/>
      <c r="M1481" s="7"/>
      <c r="N1481" s="87"/>
      <c r="O1481" s="87"/>
      <c r="Z1481" s="80"/>
    </row>
    <row r="1482" spans="2:26" ht="13">
      <c r="B1482" s="26"/>
      <c r="D1482" s="26"/>
      <c r="M1482" s="7"/>
      <c r="N1482" s="87"/>
      <c r="O1482" s="87"/>
      <c r="Z1482" s="80"/>
    </row>
    <row r="1483" spans="2:26" ht="13">
      <c r="B1483" s="26"/>
      <c r="D1483" s="26"/>
      <c r="M1483" s="7"/>
      <c r="N1483" s="87"/>
      <c r="O1483" s="87"/>
      <c r="Z1483" s="80"/>
    </row>
    <row r="1484" spans="2:26" ht="13">
      <c r="B1484" s="26"/>
      <c r="D1484" s="26"/>
      <c r="M1484" s="7"/>
      <c r="N1484" s="87"/>
      <c r="O1484" s="87"/>
      <c r="Z1484" s="80"/>
    </row>
    <row r="1485" spans="2:26" ht="13">
      <c r="B1485" s="26"/>
      <c r="D1485" s="26"/>
      <c r="M1485" s="7"/>
      <c r="N1485" s="87"/>
      <c r="O1485" s="87"/>
      <c r="Z1485" s="80"/>
    </row>
    <row r="1486" spans="2:26" ht="13">
      <c r="B1486" s="26"/>
      <c r="D1486" s="26"/>
      <c r="M1486" s="7"/>
      <c r="N1486" s="87"/>
      <c r="O1486" s="87"/>
      <c r="Z1486" s="80"/>
    </row>
    <row r="1487" spans="2:26" ht="13">
      <c r="B1487" s="26"/>
      <c r="D1487" s="26"/>
      <c r="M1487" s="7"/>
      <c r="N1487" s="87"/>
      <c r="O1487" s="87"/>
      <c r="Z1487" s="80"/>
    </row>
    <row r="1488" spans="2:26" ht="13">
      <c r="B1488" s="26"/>
      <c r="D1488" s="26"/>
      <c r="M1488" s="7"/>
      <c r="N1488" s="87"/>
      <c r="O1488" s="87"/>
      <c r="Z1488" s="80"/>
    </row>
    <row r="1489" spans="2:26" ht="13">
      <c r="B1489" s="26"/>
      <c r="D1489" s="26"/>
      <c r="M1489" s="7"/>
      <c r="N1489" s="87"/>
      <c r="O1489" s="87"/>
      <c r="Z1489" s="80"/>
    </row>
    <row r="1490" spans="2:26" ht="13">
      <c r="B1490" s="26"/>
      <c r="D1490" s="26"/>
      <c r="M1490" s="7"/>
      <c r="N1490" s="87"/>
      <c r="O1490" s="87"/>
      <c r="Z1490" s="80"/>
    </row>
    <row r="1491" spans="2:26" ht="13">
      <c r="B1491" s="26"/>
      <c r="D1491" s="26"/>
      <c r="M1491" s="7"/>
      <c r="N1491" s="87"/>
      <c r="O1491" s="87"/>
      <c r="Z1491" s="80"/>
    </row>
    <row r="1492" spans="2:26" ht="13">
      <c r="B1492" s="26"/>
      <c r="D1492" s="26"/>
      <c r="M1492" s="7"/>
      <c r="N1492" s="87"/>
      <c r="O1492" s="87"/>
      <c r="Z1492" s="80"/>
    </row>
    <row r="1493" spans="2:26" ht="13">
      <c r="B1493" s="26"/>
      <c r="D1493" s="26"/>
      <c r="M1493" s="7"/>
      <c r="N1493" s="87"/>
      <c r="O1493" s="87"/>
      <c r="Z1493" s="80"/>
    </row>
    <row r="1494" spans="2:26" ht="13">
      <c r="B1494" s="26"/>
      <c r="D1494" s="26"/>
      <c r="M1494" s="7"/>
      <c r="N1494" s="87"/>
      <c r="O1494" s="87"/>
      <c r="Z1494" s="80"/>
    </row>
    <row r="1495" spans="2:26" ht="13">
      <c r="B1495" s="26"/>
      <c r="D1495" s="26"/>
      <c r="M1495" s="7"/>
      <c r="N1495" s="87"/>
      <c r="O1495" s="87"/>
      <c r="Z1495" s="80"/>
    </row>
    <row r="1496" spans="2:26" ht="13">
      <c r="B1496" s="26"/>
      <c r="D1496" s="26"/>
      <c r="M1496" s="7"/>
      <c r="N1496" s="87"/>
      <c r="O1496" s="87"/>
      <c r="Z1496" s="80"/>
    </row>
    <row r="1497" spans="2:26" ht="13">
      <c r="B1497" s="26"/>
      <c r="D1497" s="26"/>
      <c r="M1497" s="7"/>
      <c r="N1497" s="87"/>
      <c r="O1497" s="87"/>
      <c r="Z1497" s="80"/>
    </row>
    <row r="1498" spans="2:26" ht="13">
      <c r="B1498" s="26"/>
      <c r="D1498" s="26"/>
      <c r="M1498" s="7"/>
      <c r="N1498" s="87"/>
      <c r="O1498" s="87"/>
      <c r="Z1498" s="80"/>
    </row>
    <row r="1499" spans="2:26" ht="13">
      <c r="B1499" s="26"/>
      <c r="D1499" s="26"/>
      <c r="M1499" s="7"/>
      <c r="N1499" s="87"/>
      <c r="O1499" s="87"/>
      <c r="Z1499" s="80"/>
    </row>
    <row r="1500" spans="2:26" ht="13">
      <c r="B1500" s="26"/>
      <c r="D1500" s="26"/>
      <c r="M1500" s="7"/>
      <c r="N1500" s="87"/>
      <c r="O1500" s="87"/>
      <c r="Z1500" s="80"/>
    </row>
    <row r="1501" spans="2:26" ht="13">
      <c r="B1501" s="26"/>
      <c r="D1501" s="26"/>
      <c r="M1501" s="7"/>
      <c r="N1501" s="87"/>
      <c r="O1501" s="87"/>
      <c r="Z1501" s="80"/>
    </row>
    <row r="1502" spans="2:26" ht="13">
      <c r="B1502" s="26"/>
      <c r="D1502" s="26"/>
      <c r="M1502" s="7"/>
      <c r="N1502" s="87"/>
      <c r="O1502" s="87"/>
      <c r="Z1502" s="80"/>
    </row>
    <row r="1503" spans="2:26" ht="13">
      <c r="B1503" s="26"/>
      <c r="D1503" s="26"/>
      <c r="M1503" s="7"/>
      <c r="N1503" s="87"/>
      <c r="O1503" s="87"/>
      <c r="Z1503" s="80"/>
    </row>
    <row r="1504" spans="2:26" ht="13">
      <c r="B1504" s="26"/>
      <c r="D1504" s="26"/>
      <c r="M1504" s="7"/>
      <c r="N1504" s="87"/>
      <c r="O1504" s="87"/>
      <c r="Z1504" s="80"/>
    </row>
    <row r="1505" spans="2:26" ht="13">
      <c r="B1505" s="26"/>
      <c r="D1505" s="26"/>
      <c r="M1505" s="7"/>
      <c r="N1505" s="87"/>
      <c r="O1505" s="87"/>
      <c r="Z1505" s="80"/>
    </row>
    <row r="1506" spans="2:26" ht="13">
      <c r="B1506" s="26"/>
      <c r="D1506" s="26"/>
      <c r="M1506" s="7"/>
      <c r="N1506" s="87"/>
      <c r="O1506" s="87"/>
      <c r="Z1506" s="80"/>
    </row>
    <row r="1507" spans="2:26" ht="13">
      <c r="B1507" s="26"/>
      <c r="D1507" s="26"/>
      <c r="M1507" s="7"/>
      <c r="N1507" s="87"/>
      <c r="O1507" s="87"/>
      <c r="Z1507" s="80"/>
    </row>
    <row r="1508" spans="2:26" ht="13">
      <c r="B1508" s="26"/>
      <c r="D1508" s="26"/>
      <c r="M1508" s="7"/>
      <c r="N1508" s="87"/>
      <c r="O1508" s="87"/>
      <c r="Z1508" s="80"/>
    </row>
    <row r="1509" spans="2:26" ht="13">
      <c r="B1509" s="26"/>
      <c r="D1509" s="26"/>
      <c r="M1509" s="7"/>
      <c r="N1509" s="87"/>
      <c r="O1509" s="87"/>
      <c r="Z1509" s="80"/>
    </row>
    <row r="1510" spans="2:26" ht="13">
      <c r="B1510" s="26"/>
      <c r="D1510" s="26"/>
      <c r="M1510" s="7"/>
      <c r="N1510" s="87"/>
      <c r="O1510" s="87"/>
      <c r="Z1510" s="80"/>
    </row>
    <row r="1511" spans="2:26" ht="13">
      <c r="B1511" s="26"/>
      <c r="D1511" s="26"/>
      <c r="M1511" s="7"/>
      <c r="N1511" s="87"/>
      <c r="O1511" s="87"/>
      <c r="Z1511" s="80"/>
    </row>
    <row r="1512" spans="2:26" ht="13">
      <c r="B1512" s="26"/>
      <c r="D1512" s="26"/>
      <c r="M1512" s="7"/>
      <c r="N1512" s="87"/>
      <c r="O1512" s="87"/>
      <c r="Z1512" s="80"/>
    </row>
    <row r="1513" spans="2:26" ht="13">
      <c r="B1513" s="26"/>
      <c r="D1513" s="26"/>
      <c r="M1513" s="7"/>
      <c r="N1513" s="87"/>
      <c r="O1513" s="87"/>
      <c r="Z1513" s="80"/>
    </row>
    <row r="1514" spans="2:26" ht="13">
      <c r="B1514" s="26"/>
      <c r="D1514" s="26"/>
      <c r="M1514" s="7"/>
      <c r="N1514" s="87"/>
      <c r="O1514" s="87"/>
      <c r="Z1514" s="80"/>
    </row>
    <row r="1515" spans="2:26" ht="13">
      <c r="B1515" s="26"/>
      <c r="D1515" s="26"/>
      <c r="M1515" s="7"/>
      <c r="N1515" s="87"/>
      <c r="O1515" s="87"/>
      <c r="Z1515" s="80"/>
    </row>
    <row r="1516" spans="2:26" ht="13">
      <c r="B1516" s="26"/>
      <c r="D1516" s="26"/>
      <c r="M1516" s="7"/>
      <c r="N1516" s="87"/>
      <c r="O1516" s="87"/>
      <c r="Z1516" s="80"/>
    </row>
    <row r="1517" spans="2:26" ht="13">
      <c r="B1517" s="26"/>
      <c r="D1517" s="26"/>
      <c r="M1517" s="7"/>
      <c r="N1517" s="87"/>
      <c r="O1517" s="87"/>
      <c r="Z1517" s="80"/>
    </row>
    <row r="1518" spans="2:26" ht="13">
      <c r="B1518" s="26"/>
      <c r="D1518" s="26"/>
      <c r="M1518" s="7"/>
      <c r="N1518" s="87"/>
      <c r="O1518" s="87"/>
      <c r="Z1518" s="80"/>
    </row>
    <row r="1519" spans="2:26" ht="13">
      <c r="B1519" s="26"/>
      <c r="D1519" s="26"/>
      <c r="M1519" s="7"/>
      <c r="N1519" s="87"/>
      <c r="O1519" s="87"/>
      <c r="Z1519" s="80"/>
    </row>
    <row r="1520" spans="2:26" ht="13">
      <c r="B1520" s="26"/>
      <c r="D1520" s="26"/>
      <c r="M1520" s="7"/>
      <c r="N1520" s="87"/>
      <c r="O1520" s="87"/>
      <c r="Z1520" s="80"/>
    </row>
    <row r="1521" spans="2:26" ht="13">
      <c r="B1521" s="26"/>
      <c r="D1521" s="26"/>
      <c r="M1521" s="7"/>
      <c r="N1521" s="87"/>
      <c r="O1521" s="87"/>
      <c r="Z1521" s="80"/>
    </row>
    <row r="1522" spans="2:26" ht="13">
      <c r="B1522" s="26"/>
      <c r="D1522" s="26"/>
      <c r="M1522" s="7"/>
      <c r="N1522" s="87"/>
      <c r="O1522" s="87"/>
      <c r="Z1522" s="80"/>
    </row>
    <row r="1523" spans="2:26" ht="13">
      <c r="B1523" s="26"/>
      <c r="D1523" s="26"/>
      <c r="M1523" s="7"/>
      <c r="N1523" s="87"/>
      <c r="O1523" s="87"/>
      <c r="Z1523" s="80"/>
    </row>
    <row r="1524" spans="2:26" ht="13">
      <c r="B1524" s="26"/>
      <c r="D1524" s="26"/>
      <c r="M1524" s="7"/>
      <c r="N1524" s="87"/>
      <c r="O1524" s="87"/>
      <c r="Z1524" s="80"/>
    </row>
    <row r="1525" spans="2:26" ht="13">
      <c r="B1525" s="26"/>
      <c r="D1525" s="26"/>
      <c r="M1525" s="7"/>
      <c r="N1525" s="87"/>
      <c r="O1525" s="87"/>
      <c r="Z1525" s="80"/>
    </row>
    <row r="1526" spans="2:26" ht="13">
      <c r="B1526" s="26"/>
      <c r="D1526" s="26"/>
      <c r="M1526" s="7"/>
      <c r="N1526" s="87"/>
      <c r="O1526" s="87"/>
      <c r="Z1526" s="80"/>
    </row>
    <row r="1527" spans="2:26" ht="13">
      <c r="B1527" s="26"/>
      <c r="D1527" s="26"/>
      <c r="M1527" s="7"/>
      <c r="N1527" s="87"/>
      <c r="O1527" s="87"/>
      <c r="Z1527" s="80"/>
    </row>
    <row r="1528" spans="2:26" ht="13">
      <c r="B1528" s="26"/>
      <c r="D1528" s="26"/>
      <c r="M1528" s="7"/>
      <c r="N1528" s="87"/>
      <c r="O1528" s="87"/>
      <c r="Z1528" s="80"/>
    </row>
    <row r="1529" spans="2:26" ht="13">
      <c r="B1529" s="26"/>
      <c r="D1529" s="26"/>
      <c r="M1529" s="7"/>
      <c r="N1529" s="87"/>
      <c r="O1529" s="87"/>
      <c r="Z1529" s="80"/>
    </row>
    <row r="1530" spans="2:26" ht="13">
      <c r="B1530" s="26"/>
      <c r="D1530" s="26"/>
      <c r="M1530" s="7"/>
      <c r="N1530" s="87"/>
      <c r="O1530" s="87"/>
      <c r="Z1530" s="80"/>
    </row>
    <row r="1531" spans="2:26" ht="13">
      <c r="B1531" s="26"/>
      <c r="D1531" s="26"/>
      <c r="M1531" s="7"/>
      <c r="N1531" s="87"/>
      <c r="O1531" s="87"/>
      <c r="Z1531" s="80"/>
    </row>
    <row r="1532" spans="2:26" ht="13">
      <c r="B1532" s="26"/>
      <c r="D1532" s="26"/>
      <c r="M1532" s="7"/>
      <c r="N1532" s="87"/>
      <c r="O1532" s="87"/>
      <c r="Z1532" s="80"/>
    </row>
    <row r="1533" spans="2:26" ht="13">
      <c r="B1533" s="26"/>
      <c r="D1533" s="26"/>
      <c r="M1533" s="7"/>
      <c r="N1533" s="87"/>
      <c r="O1533" s="87"/>
      <c r="Z1533" s="80"/>
    </row>
    <row r="1534" spans="2:26" ht="13">
      <c r="B1534" s="26"/>
      <c r="D1534" s="26"/>
      <c r="M1534" s="7"/>
      <c r="N1534" s="87"/>
      <c r="O1534" s="87"/>
      <c r="Z1534" s="80"/>
    </row>
    <row r="1535" spans="2:26" ht="13">
      <c r="B1535" s="26"/>
      <c r="D1535" s="26"/>
      <c r="M1535" s="7"/>
      <c r="N1535" s="87"/>
      <c r="O1535" s="87"/>
      <c r="Z1535" s="80"/>
    </row>
    <row r="1536" spans="2:26" ht="13">
      <c r="B1536" s="26"/>
      <c r="D1536" s="26"/>
      <c r="M1536" s="7"/>
      <c r="N1536" s="87"/>
      <c r="O1536" s="87"/>
      <c r="Z1536" s="80"/>
    </row>
    <row r="1537" spans="2:26" ht="13">
      <c r="B1537" s="26"/>
      <c r="D1537" s="26"/>
      <c r="M1537" s="7"/>
      <c r="N1537" s="87"/>
      <c r="O1537" s="87"/>
      <c r="Z1537" s="80"/>
    </row>
    <row r="1538" spans="2:26" ht="13">
      <c r="B1538" s="26"/>
      <c r="D1538" s="26"/>
      <c r="M1538" s="7"/>
      <c r="N1538" s="87"/>
      <c r="O1538" s="87"/>
      <c r="Z1538" s="80"/>
    </row>
    <row r="1539" spans="2:26" ht="13">
      <c r="B1539" s="26"/>
      <c r="D1539" s="26"/>
      <c r="M1539" s="7"/>
      <c r="N1539" s="87"/>
      <c r="O1539" s="87"/>
      <c r="Z1539" s="80"/>
    </row>
    <row r="1540" spans="2:26" ht="13">
      <c r="B1540" s="26"/>
      <c r="D1540" s="26"/>
      <c r="M1540" s="7"/>
      <c r="N1540" s="87"/>
      <c r="O1540" s="87"/>
      <c r="Z1540" s="80"/>
    </row>
    <row r="1541" spans="2:26" ht="13">
      <c r="B1541" s="26"/>
      <c r="D1541" s="26"/>
      <c r="M1541" s="7"/>
      <c r="N1541" s="87"/>
      <c r="O1541" s="87"/>
      <c r="Z1541" s="80"/>
    </row>
    <row r="1542" spans="2:26" ht="13">
      <c r="B1542" s="26"/>
      <c r="D1542" s="26"/>
      <c r="M1542" s="7"/>
      <c r="N1542" s="87"/>
      <c r="O1542" s="87"/>
      <c r="Z1542" s="80"/>
    </row>
    <row r="1543" spans="2:26" ht="13">
      <c r="B1543" s="26"/>
      <c r="D1543" s="26"/>
      <c r="M1543" s="7"/>
      <c r="N1543" s="87"/>
      <c r="O1543" s="87"/>
      <c r="Z1543" s="80"/>
    </row>
    <row r="1544" spans="2:26" ht="13">
      <c r="B1544" s="26"/>
      <c r="D1544" s="26"/>
      <c r="M1544" s="7"/>
      <c r="N1544" s="87"/>
      <c r="O1544" s="87"/>
      <c r="Z1544" s="80"/>
    </row>
    <row r="1545" spans="2:26" ht="13">
      <c r="B1545" s="26"/>
      <c r="D1545" s="26"/>
      <c r="M1545" s="7"/>
      <c r="N1545" s="87"/>
      <c r="O1545" s="87"/>
      <c r="Z1545" s="80"/>
    </row>
    <row r="1546" spans="2:26" ht="13">
      <c r="B1546" s="26"/>
      <c r="D1546" s="26"/>
      <c r="M1546" s="7"/>
      <c r="N1546" s="87"/>
      <c r="O1546" s="87"/>
      <c r="Z1546" s="80"/>
    </row>
    <row r="1547" spans="2:26" ht="13">
      <c r="B1547" s="26"/>
      <c r="D1547" s="26"/>
      <c r="M1547" s="7"/>
      <c r="N1547" s="87"/>
      <c r="O1547" s="87"/>
      <c r="Z1547" s="80"/>
    </row>
    <row r="1548" spans="2:26" ht="13">
      <c r="B1548" s="26"/>
      <c r="D1548" s="26"/>
      <c r="M1548" s="7"/>
      <c r="N1548" s="87"/>
      <c r="O1548" s="87"/>
      <c r="Z1548" s="80"/>
    </row>
    <row r="1549" spans="2:26" ht="13">
      <c r="B1549" s="26"/>
      <c r="D1549" s="26"/>
      <c r="M1549" s="7"/>
      <c r="N1549" s="87"/>
      <c r="O1549" s="87"/>
      <c r="Z1549" s="80"/>
    </row>
    <row r="1550" spans="2:26" ht="13">
      <c r="B1550" s="26"/>
      <c r="D1550" s="26"/>
      <c r="M1550" s="7"/>
      <c r="N1550" s="87"/>
      <c r="O1550" s="87"/>
      <c r="Z1550" s="80"/>
    </row>
    <row r="1551" spans="2:26" ht="13">
      <c r="B1551" s="26"/>
      <c r="D1551" s="26"/>
      <c r="M1551" s="7"/>
      <c r="N1551" s="87"/>
      <c r="O1551" s="87"/>
      <c r="Z1551" s="80"/>
    </row>
    <row r="1552" spans="2:26" ht="13">
      <c r="B1552" s="26"/>
      <c r="D1552" s="26"/>
      <c r="M1552" s="7"/>
      <c r="N1552" s="87"/>
      <c r="O1552" s="87"/>
      <c r="Z1552" s="80"/>
    </row>
    <row r="1553" spans="2:26" ht="13">
      <c r="B1553" s="26"/>
      <c r="D1553" s="26"/>
      <c r="M1553" s="7"/>
      <c r="N1553" s="87"/>
      <c r="O1553" s="87"/>
      <c r="Z1553" s="80"/>
    </row>
    <row r="1554" spans="2:26" ht="13">
      <c r="B1554" s="26"/>
      <c r="D1554" s="26"/>
      <c r="M1554" s="7"/>
      <c r="N1554" s="87"/>
      <c r="O1554" s="87"/>
      <c r="Z1554" s="80"/>
    </row>
    <row r="1555" spans="2:26" ht="13">
      <c r="B1555" s="26"/>
      <c r="D1555" s="26"/>
      <c r="M1555" s="7"/>
      <c r="N1555" s="87"/>
      <c r="O1555" s="87"/>
      <c r="Z1555" s="80"/>
    </row>
    <row r="1556" spans="2:26" ht="13">
      <c r="B1556" s="26"/>
      <c r="D1556" s="26"/>
      <c r="M1556" s="7"/>
      <c r="N1556" s="87"/>
      <c r="O1556" s="87"/>
      <c r="Z1556" s="80"/>
    </row>
    <row r="1557" spans="2:26" ht="13">
      <c r="B1557" s="26"/>
      <c r="D1557" s="26"/>
      <c r="M1557" s="7"/>
      <c r="N1557" s="87"/>
      <c r="O1557" s="87"/>
      <c r="Z1557" s="80"/>
    </row>
    <row r="1558" spans="2:26" ht="13">
      <c r="B1558" s="26"/>
      <c r="D1558" s="26"/>
      <c r="M1558" s="7"/>
      <c r="N1558" s="87"/>
      <c r="O1558" s="87"/>
      <c r="Z1558" s="80"/>
    </row>
    <row r="1559" spans="2:26" ht="13">
      <c r="B1559" s="26"/>
      <c r="D1559" s="26"/>
      <c r="M1559" s="7"/>
      <c r="N1559" s="87"/>
      <c r="O1559" s="87"/>
      <c r="Z1559" s="80"/>
    </row>
    <row r="1560" spans="2:26" ht="13">
      <c r="B1560" s="26"/>
      <c r="D1560" s="26"/>
      <c r="M1560" s="7"/>
      <c r="N1560" s="87"/>
      <c r="O1560" s="87"/>
      <c r="Z1560" s="80"/>
    </row>
    <row r="1561" spans="2:26" ht="13">
      <c r="B1561" s="26"/>
      <c r="D1561" s="26"/>
      <c r="M1561" s="7"/>
      <c r="N1561" s="87"/>
      <c r="O1561" s="87"/>
      <c r="Z1561" s="80"/>
    </row>
    <row r="1562" spans="2:26" ht="13">
      <c r="B1562" s="26"/>
      <c r="D1562" s="26"/>
      <c r="M1562" s="7"/>
      <c r="N1562" s="87"/>
      <c r="O1562" s="87"/>
      <c r="Z1562" s="80"/>
    </row>
    <row r="1563" spans="2:26" ht="13">
      <c r="B1563" s="26"/>
      <c r="D1563" s="26"/>
      <c r="M1563" s="7"/>
      <c r="N1563" s="87"/>
      <c r="O1563" s="87"/>
      <c r="Z1563" s="80"/>
    </row>
    <row r="1564" spans="2:26" ht="13">
      <c r="B1564" s="26"/>
      <c r="D1564" s="26"/>
      <c r="M1564" s="7"/>
      <c r="N1564" s="87"/>
      <c r="O1564" s="87"/>
      <c r="Z1564" s="80"/>
    </row>
    <row r="1565" spans="2:26" ht="13">
      <c r="B1565" s="26"/>
      <c r="D1565" s="26"/>
      <c r="M1565" s="7"/>
      <c r="N1565" s="87"/>
      <c r="O1565" s="87"/>
      <c r="Z1565" s="80"/>
    </row>
    <row r="1566" spans="2:26" ht="13">
      <c r="B1566" s="26"/>
      <c r="D1566" s="26"/>
      <c r="M1566" s="7"/>
      <c r="N1566" s="87"/>
      <c r="O1566" s="87"/>
      <c r="Z1566" s="80"/>
    </row>
    <row r="1567" spans="2:26" ht="13">
      <c r="B1567" s="26"/>
      <c r="D1567" s="26"/>
      <c r="M1567" s="7"/>
      <c r="N1567" s="87"/>
      <c r="O1567" s="87"/>
      <c r="Z1567" s="80"/>
    </row>
    <row r="1568" spans="2:26" ht="13">
      <c r="B1568" s="26"/>
      <c r="D1568" s="26"/>
      <c r="M1568" s="7"/>
      <c r="N1568" s="87"/>
      <c r="O1568" s="87"/>
      <c r="Z1568" s="80"/>
    </row>
    <row r="1569" spans="2:26" ht="13">
      <c r="B1569" s="26"/>
      <c r="D1569" s="26"/>
      <c r="M1569" s="7"/>
      <c r="N1569" s="87"/>
      <c r="O1569" s="87"/>
      <c r="Z1569" s="80"/>
    </row>
    <row r="1570" spans="2:26" ht="13">
      <c r="B1570" s="26"/>
      <c r="D1570" s="26"/>
      <c r="M1570" s="7"/>
      <c r="N1570" s="87"/>
      <c r="O1570" s="87"/>
      <c r="Z1570" s="80"/>
    </row>
    <row r="1571" spans="2:26" ht="13">
      <c r="B1571" s="26"/>
      <c r="D1571" s="26"/>
      <c r="M1571" s="7"/>
      <c r="N1571" s="87"/>
      <c r="O1571" s="87"/>
      <c r="Z1571" s="80"/>
    </row>
    <row r="1572" spans="2:26" ht="13">
      <c r="B1572" s="26"/>
      <c r="D1572" s="26"/>
      <c r="M1572" s="7"/>
      <c r="N1572" s="87"/>
      <c r="O1572" s="87"/>
      <c r="Z1572" s="80"/>
    </row>
    <row r="1573" spans="2:26" ht="13">
      <c r="B1573" s="26"/>
      <c r="D1573" s="26"/>
      <c r="M1573" s="7"/>
      <c r="N1573" s="87"/>
      <c r="O1573" s="87"/>
      <c r="Z1573" s="80"/>
    </row>
    <row r="1574" spans="2:26" ht="13">
      <c r="B1574" s="26"/>
      <c r="D1574" s="26"/>
      <c r="M1574" s="7"/>
      <c r="N1574" s="87"/>
      <c r="O1574" s="87"/>
      <c r="Z1574" s="80"/>
    </row>
    <row r="1575" spans="2:26" ht="13">
      <c r="B1575" s="26"/>
      <c r="D1575" s="26"/>
      <c r="M1575" s="7"/>
      <c r="N1575" s="87"/>
      <c r="O1575" s="87"/>
      <c r="Z1575" s="80"/>
    </row>
    <row r="1576" spans="2:26" ht="13">
      <c r="B1576" s="26"/>
      <c r="D1576" s="26"/>
      <c r="M1576" s="7"/>
      <c r="N1576" s="87"/>
      <c r="O1576" s="87"/>
      <c r="Z1576" s="80"/>
    </row>
    <row r="1577" spans="2:26" ht="13">
      <c r="B1577" s="26"/>
      <c r="D1577" s="26"/>
      <c r="M1577" s="7"/>
      <c r="N1577" s="87"/>
      <c r="O1577" s="87"/>
      <c r="Z1577" s="80"/>
    </row>
    <row r="1578" spans="2:26" ht="13">
      <c r="B1578" s="26"/>
      <c r="D1578" s="26"/>
      <c r="M1578" s="7"/>
      <c r="N1578" s="87"/>
      <c r="O1578" s="87"/>
      <c r="Z1578" s="80"/>
    </row>
    <row r="1579" spans="2:26" ht="13">
      <c r="B1579" s="26"/>
      <c r="D1579" s="26"/>
      <c r="M1579" s="7"/>
      <c r="N1579" s="87"/>
      <c r="O1579" s="87"/>
      <c r="Z1579" s="80"/>
    </row>
    <row r="1580" spans="2:26" ht="13">
      <c r="B1580" s="26"/>
      <c r="D1580" s="26"/>
      <c r="M1580" s="7"/>
      <c r="N1580" s="87"/>
      <c r="O1580" s="87"/>
      <c r="Z1580" s="80"/>
    </row>
    <row r="1581" spans="2:26" ht="13">
      <c r="B1581" s="26"/>
      <c r="D1581" s="26"/>
      <c r="M1581" s="7"/>
      <c r="N1581" s="87"/>
      <c r="O1581" s="87"/>
      <c r="Z1581" s="80"/>
    </row>
    <row r="1582" spans="2:26" ht="13">
      <c r="B1582" s="26"/>
      <c r="D1582" s="26"/>
      <c r="M1582" s="7"/>
      <c r="N1582" s="77"/>
      <c r="O1582" s="87"/>
      <c r="Z1582" s="80"/>
    </row>
    <row r="1583" spans="2:26" ht="13">
      <c r="B1583" s="26"/>
      <c r="D1583" s="26"/>
      <c r="M1583" s="7"/>
      <c r="N1583" s="77"/>
      <c r="O1583" s="87"/>
      <c r="Z1583" s="80"/>
    </row>
    <row r="1584" spans="2:26" ht="13">
      <c r="B1584" s="26"/>
      <c r="D1584" s="26"/>
      <c r="M1584" s="7"/>
      <c r="N1584" s="77"/>
      <c r="O1584" s="87"/>
      <c r="Z1584" s="80"/>
    </row>
    <row r="1585" spans="2:26" ht="13">
      <c r="B1585" s="26"/>
      <c r="D1585" s="26"/>
      <c r="M1585" s="7"/>
      <c r="N1585" s="77"/>
      <c r="O1585" s="87"/>
      <c r="Z1585" s="80"/>
    </row>
    <row r="1586" spans="2:26" ht="13">
      <c r="B1586" s="26"/>
      <c r="D1586" s="26"/>
      <c r="M1586" s="7"/>
      <c r="N1586" s="77"/>
      <c r="O1586" s="87"/>
      <c r="Z1586" s="80"/>
    </row>
    <row r="1587" spans="2:26" ht="13">
      <c r="B1587" s="26"/>
      <c r="D1587" s="26"/>
      <c r="M1587" s="7"/>
      <c r="N1587" s="77"/>
      <c r="O1587" s="87"/>
      <c r="Z1587" s="80"/>
    </row>
    <row r="1588" spans="2:26" ht="13">
      <c r="B1588" s="26"/>
      <c r="D1588" s="26"/>
      <c r="M1588" s="7"/>
      <c r="N1588" s="77"/>
      <c r="O1588" s="87"/>
      <c r="Z1588" s="80"/>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E38"/>
  <sheetViews>
    <sheetView workbookViewId="0">
      <selection sqref="A1:E1"/>
    </sheetView>
  </sheetViews>
  <sheetFormatPr baseColWidth="10" defaultColWidth="14.5" defaultRowHeight="15.75" customHeight="1"/>
  <cols>
    <col min="1" max="1" width="16.6640625" customWidth="1"/>
    <col min="2" max="2" width="13.5" customWidth="1"/>
    <col min="3" max="3" width="192.5" customWidth="1"/>
    <col min="4" max="4" width="22.5" customWidth="1"/>
    <col min="5" max="5" width="23.33203125" customWidth="1"/>
  </cols>
  <sheetData>
    <row r="1" spans="1:5" ht="15.75" customHeight="1">
      <c r="A1" s="164" t="s">
        <v>4052</v>
      </c>
      <c r="B1" s="165"/>
      <c r="C1" s="165"/>
      <c r="D1" s="165"/>
      <c r="E1" s="165"/>
    </row>
    <row r="2" spans="1:5" ht="15.75" customHeight="1">
      <c r="A2" s="76" t="s">
        <v>2</v>
      </c>
      <c r="B2" s="72" t="s">
        <v>3409</v>
      </c>
      <c r="C2" s="76" t="s">
        <v>3410</v>
      </c>
      <c r="D2" s="72" t="s">
        <v>3411</v>
      </c>
      <c r="E2" s="76" t="s">
        <v>3412</v>
      </c>
    </row>
    <row r="3" spans="1:5" ht="15.75" customHeight="1">
      <c r="A3" s="7" t="s">
        <v>3420</v>
      </c>
      <c r="B3" s="26">
        <v>15</v>
      </c>
      <c r="C3" t="s">
        <v>4053</v>
      </c>
      <c r="D3" s="26">
        <v>1</v>
      </c>
      <c r="E3" t="s">
        <v>2363</v>
      </c>
    </row>
    <row r="4" spans="1:5" ht="15.75" customHeight="1">
      <c r="A4" s="7" t="s">
        <v>3416</v>
      </c>
      <c r="B4" s="26">
        <v>14</v>
      </c>
      <c r="C4" t="s">
        <v>4054</v>
      </c>
      <c r="D4" s="26">
        <v>0</v>
      </c>
      <c r="E4" t="s">
        <v>4055</v>
      </c>
    </row>
    <row r="5" spans="1:5" ht="15.75" customHeight="1">
      <c r="A5" s="7" t="s">
        <v>3428</v>
      </c>
      <c r="B5" s="26">
        <v>12</v>
      </c>
      <c r="C5" t="s">
        <v>4056</v>
      </c>
      <c r="D5" s="26">
        <v>0</v>
      </c>
      <c r="E5" t="s">
        <v>4055</v>
      </c>
    </row>
    <row r="6" spans="1:5" ht="15.75" customHeight="1">
      <c r="A6" s="7" t="s">
        <v>3433</v>
      </c>
      <c r="B6" s="26">
        <v>12</v>
      </c>
      <c r="C6" t="s">
        <v>4057</v>
      </c>
      <c r="D6" s="26">
        <v>0</v>
      </c>
      <c r="E6" t="s">
        <v>4055</v>
      </c>
    </row>
    <row r="7" spans="1:5" ht="15.75" customHeight="1">
      <c r="A7" s="7" t="s">
        <v>3438</v>
      </c>
      <c r="B7" s="26">
        <v>11</v>
      </c>
      <c r="C7" t="s">
        <v>4058</v>
      </c>
      <c r="D7" s="26">
        <v>0</v>
      </c>
      <c r="E7" t="s">
        <v>4055</v>
      </c>
    </row>
    <row r="8" spans="1:5" ht="15.75" customHeight="1">
      <c r="A8" s="7" t="s">
        <v>3443</v>
      </c>
      <c r="B8" s="26">
        <v>11</v>
      </c>
      <c r="C8" t="s">
        <v>4059</v>
      </c>
      <c r="D8" s="26">
        <v>0</v>
      </c>
      <c r="E8" t="s">
        <v>4055</v>
      </c>
    </row>
    <row r="9" spans="1:5" ht="15.75" customHeight="1">
      <c r="A9" s="7" t="s">
        <v>3447</v>
      </c>
      <c r="B9" s="26">
        <v>11</v>
      </c>
      <c r="C9" t="s">
        <v>4060</v>
      </c>
      <c r="D9" s="26">
        <v>1</v>
      </c>
      <c r="E9" t="s">
        <v>387</v>
      </c>
    </row>
    <row r="10" spans="1:5" ht="15.75" customHeight="1">
      <c r="A10" s="7" t="s">
        <v>3442</v>
      </c>
      <c r="B10" s="26">
        <v>10</v>
      </c>
      <c r="C10" t="s">
        <v>4061</v>
      </c>
      <c r="D10" s="26">
        <v>1</v>
      </c>
      <c r="E10" t="s">
        <v>414</v>
      </c>
    </row>
    <row r="11" spans="1:5" ht="15.75" customHeight="1">
      <c r="A11" s="7" t="s">
        <v>3455</v>
      </c>
      <c r="B11" s="26">
        <v>10</v>
      </c>
      <c r="C11" t="s">
        <v>4062</v>
      </c>
      <c r="D11" s="26">
        <v>0</v>
      </c>
      <c r="E11" t="s">
        <v>4055</v>
      </c>
    </row>
    <row r="12" spans="1:5" ht="15.75" customHeight="1">
      <c r="A12" s="7" t="s">
        <v>3459</v>
      </c>
      <c r="B12" s="26">
        <v>10</v>
      </c>
      <c r="C12" t="s">
        <v>4063</v>
      </c>
      <c r="D12" s="26">
        <v>0</v>
      </c>
      <c r="E12" t="s">
        <v>4055</v>
      </c>
    </row>
    <row r="13" spans="1:5" ht="15.75" customHeight="1">
      <c r="A13" s="7" t="s">
        <v>3424</v>
      </c>
      <c r="B13" s="26">
        <v>9</v>
      </c>
      <c r="C13" t="s">
        <v>4064</v>
      </c>
      <c r="D13" s="26">
        <v>0</v>
      </c>
      <c r="E13" t="s">
        <v>4055</v>
      </c>
    </row>
    <row r="14" spans="1:5" ht="15.75" customHeight="1">
      <c r="A14" s="7" t="s">
        <v>3466</v>
      </c>
      <c r="B14" s="26">
        <v>9</v>
      </c>
      <c r="C14" t="s">
        <v>4065</v>
      </c>
      <c r="D14" s="26">
        <v>1</v>
      </c>
      <c r="E14" t="s">
        <v>324</v>
      </c>
    </row>
    <row r="15" spans="1:5" ht="15.75" customHeight="1">
      <c r="A15" s="7" t="s">
        <v>3471</v>
      </c>
      <c r="B15" s="26">
        <v>9</v>
      </c>
      <c r="C15" t="s">
        <v>4066</v>
      </c>
      <c r="D15" s="26">
        <v>0</v>
      </c>
      <c r="E15" t="s">
        <v>4055</v>
      </c>
    </row>
    <row r="16" spans="1:5" ht="15.75" customHeight="1">
      <c r="A16" s="7" t="s">
        <v>3475</v>
      </c>
      <c r="B16" s="26">
        <v>9</v>
      </c>
      <c r="C16" t="s">
        <v>4067</v>
      </c>
      <c r="D16" s="26">
        <v>1</v>
      </c>
      <c r="E16" t="s">
        <v>310</v>
      </c>
    </row>
    <row r="17" spans="1:5" ht="15.75" customHeight="1">
      <c r="A17" s="7" t="s">
        <v>3480</v>
      </c>
      <c r="B17" s="26">
        <v>9</v>
      </c>
      <c r="C17" t="s">
        <v>4068</v>
      </c>
      <c r="D17" s="26">
        <v>0</v>
      </c>
      <c r="E17" t="s">
        <v>4055</v>
      </c>
    </row>
    <row r="18" spans="1:5" ht="13">
      <c r="A18" s="7" t="s">
        <v>3468</v>
      </c>
      <c r="B18" s="26">
        <v>8</v>
      </c>
      <c r="C18" t="s">
        <v>4069</v>
      </c>
      <c r="D18" s="26">
        <v>1</v>
      </c>
      <c r="E18" t="s">
        <v>300</v>
      </c>
    </row>
    <row r="19" spans="1:5" ht="13">
      <c r="A19" s="7" t="s">
        <v>3486</v>
      </c>
      <c r="B19" s="26">
        <v>8</v>
      </c>
      <c r="C19" t="s">
        <v>4070</v>
      </c>
      <c r="D19" s="26">
        <v>0</v>
      </c>
      <c r="E19" t="s">
        <v>4055</v>
      </c>
    </row>
    <row r="20" spans="1:5" ht="13">
      <c r="A20" s="7" t="s">
        <v>3491</v>
      </c>
      <c r="B20" s="26">
        <v>8</v>
      </c>
      <c r="C20" t="s">
        <v>4071</v>
      </c>
      <c r="D20" s="26">
        <v>1</v>
      </c>
      <c r="E20" t="s">
        <v>2217</v>
      </c>
    </row>
    <row r="21" spans="1:5" ht="13">
      <c r="A21" s="7" t="s">
        <v>3494</v>
      </c>
      <c r="B21" s="26">
        <v>8</v>
      </c>
      <c r="C21" t="s">
        <v>4072</v>
      </c>
      <c r="D21" s="26">
        <v>0</v>
      </c>
      <c r="E21" t="s">
        <v>4055</v>
      </c>
    </row>
    <row r="22" spans="1:5" ht="13">
      <c r="A22" s="7" t="s">
        <v>3430</v>
      </c>
      <c r="B22" s="26">
        <v>7</v>
      </c>
      <c r="C22" t="s">
        <v>4073</v>
      </c>
      <c r="D22" s="26">
        <v>1</v>
      </c>
      <c r="E22" t="s">
        <v>374</v>
      </c>
    </row>
    <row r="23" spans="1:5" ht="13">
      <c r="A23" s="7" t="s">
        <v>3488</v>
      </c>
      <c r="B23" s="26">
        <v>7</v>
      </c>
      <c r="C23" t="s">
        <v>4074</v>
      </c>
      <c r="D23" s="26">
        <v>1</v>
      </c>
      <c r="E23" t="s">
        <v>420</v>
      </c>
    </row>
    <row r="24" spans="1:5" ht="13">
      <c r="A24" s="7" t="s">
        <v>3452</v>
      </c>
      <c r="B24" s="26">
        <v>7</v>
      </c>
      <c r="C24" t="s">
        <v>4075</v>
      </c>
      <c r="D24" s="26">
        <v>0</v>
      </c>
      <c r="E24" t="s">
        <v>4055</v>
      </c>
    </row>
    <row r="25" spans="1:5" ht="13">
      <c r="A25" s="7" t="s">
        <v>3432</v>
      </c>
      <c r="B25" s="26">
        <v>7</v>
      </c>
      <c r="C25" t="s">
        <v>4076</v>
      </c>
      <c r="D25" s="26">
        <v>0</v>
      </c>
      <c r="E25" t="s">
        <v>4055</v>
      </c>
    </row>
    <row r="26" spans="1:5" ht="13">
      <c r="A26" s="7" t="s">
        <v>3437</v>
      </c>
      <c r="B26" s="26">
        <v>7</v>
      </c>
      <c r="C26" t="s">
        <v>4077</v>
      </c>
      <c r="D26" s="26">
        <v>0</v>
      </c>
      <c r="E26" t="s">
        <v>4055</v>
      </c>
    </row>
    <row r="27" spans="1:5" ht="13">
      <c r="A27" s="7" t="s">
        <v>3458</v>
      </c>
      <c r="B27" s="26">
        <v>7</v>
      </c>
      <c r="C27" t="s">
        <v>4078</v>
      </c>
      <c r="D27" s="26">
        <v>2</v>
      </c>
      <c r="E27" t="s">
        <v>4079</v>
      </c>
    </row>
    <row r="28" spans="1:5" ht="13">
      <c r="A28" s="7" t="s">
        <v>3513</v>
      </c>
      <c r="B28" s="26">
        <v>6</v>
      </c>
      <c r="C28" t="s">
        <v>4080</v>
      </c>
      <c r="D28" s="26">
        <v>1</v>
      </c>
      <c r="E28" t="s">
        <v>528</v>
      </c>
    </row>
    <row r="29" spans="1:5" ht="13">
      <c r="A29" s="7" t="s">
        <v>3427</v>
      </c>
      <c r="B29" s="26">
        <v>6</v>
      </c>
      <c r="C29" t="s">
        <v>4081</v>
      </c>
      <c r="D29" s="26">
        <v>0</v>
      </c>
      <c r="E29" t="s">
        <v>4055</v>
      </c>
    </row>
    <row r="30" spans="1:5" ht="13">
      <c r="A30" s="7" t="s">
        <v>3465</v>
      </c>
      <c r="B30" s="26">
        <v>5</v>
      </c>
      <c r="C30" t="s">
        <v>4082</v>
      </c>
      <c r="D30" s="26">
        <v>0</v>
      </c>
      <c r="E30" t="s">
        <v>4055</v>
      </c>
    </row>
    <row r="31" spans="1:5" ht="13">
      <c r="A31" s="7" t="s">
        <v>3419</v>
      </c>
      <c r="B31" s="26">
        <v>4</v>
      </c>
      <c r="C31" t="s">
        <v>4083</v>
      </c>
      <c r="D31" s="26">
        <v>1</v>
      </c>
      <c r="E31" t="s">
        <v>322</v>
      </c>
    </row>
    <row r="32" spans="1:5" ht="13">
      <c r="A32" s="7" t="s">
        <v>3525</v>
      </c>
      <c r="B32" s="26">
        <v>3</v>
      </c>
      <c r="C32" t="s">
        <v>4084</v>
      </c>
      <c r="D32" s="26">
        <v>0</v>
      </c>
      <c r="E32" t="s">
        <v>4055</v>
      </c>
    </row>
    <row r="33" spans="1:5" ht="13">
      <c r="A33" s="76" t="s">
        <v>3529</v>
      </c>
      <c r="B33" s="83">
        <v>230</v>
      </c>
      <c r="C33" s="84"/>
      <c r="D33" s="83">
        <v>13</v>
      </c>
      <c r="E33" s="84"/>
    </row>
    <row r="34" spans="1:5" ht="13">
      <c r="A34" s="76" t="s">
        <v>3532</v>
      </c>
      <c r="B34" s="85">
        <v>0.29831387808041504</v>
      </c>
      <c r="C34" s="84"/>
      <c r="D34" s="85">
        <v>0.68421052631578949</v>
      </c>
      <c r="E34" s="84"/>
    </row>
    <row r="35" spans="1:5" ht="13">
      <c r="A35" s="76" t="s">
        <v>3535</v>
      </c>
      <c r="B35" s="86">
        <v>43737</v>
      </c>
      <c r="C35" s="84"/>
      <c r="D35" s="86">
        <v>43737</v>
      </c>
      <c r="E35" s="84"/>
    </row>
    <row r="36" spans="1:5" ht="13">
      <c r="B36" s="26"/>
      <c r="D36" s="26"/>
    </row>
    <row r="37" spans="1:5" ht="13">
      <c r="A37" s="76" t="s">
        <v>3541</v>
      </c>
      <c r="B37" s="85">
        <v>0.30759493670886073</v>
      </c>
      <c r="D37" s="26"/>
    </row>
    <row r="38" spans="1:5" ht="13">
      <c r="A38" s="76" t="s">
        <v>3535</v>
      </c>
      <c r="B38" s="86">
        <v>43737</v>
      </c>
      <c r="D38" s="26"/>
    </row>
  </sheetData>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8"/>
  <sheetViews>
    <sheetView workbookViewId="0">
      <selection sqref="A1:E1"/>
    </sheetView>
  </sheetViews>
  <sheetFormatPr baseColWidth="10" defaultColWidth="14.5" defaultRowHeight="15.75" customHeight="1"/>
  <cols>
    <col min="1" max="1" width="14.1640625" customWidth="1"/>
    <col min="2" max="2" width="13.5" customWidth="1"/>
    <col min="3" max="3" width="167" customWidth="1"/>
    <col min="4" max="4" width="23.5" customWidth="1"/>
    <col min="5" max="5" width="27.1640625" customWidth="1"/>
    <col min="6" max="6" width="19.33203125" hidden="1" customWidth="1"/>
    <col min="7" max="7" width="5.83203125" hidden="1" customWidth="1"/>
    <col min="8" max="8" width="8.33203125" hidden="1" customWidth="1"/>
    <col min="9" max="9" width="10.5" hidden="1" customWidth="1"/>
  </cols>
  <sheetData>
    <row r="1" spans="1:9" ht="15.75" customHeight="1">
      <c r="A1" s="164" t="s">
        <v>4085</v>
      </c>
      <c r="B1" s="165"/>
      <c r="C1" s="165"/>
      <c r="D1" s="165"/>
      <c r="E1" s="165"/>
      <c r="F1" s="1" t="s">
        <v>4086</v>
      </c>
      <c r="G1" s="1" t="s">
        <v>2</v>
      </c>
      <c r="H1" s="1" t="s">
        <v>3403</v>
      </c>
      <c r="I1" s="75" t="s">
        <v>3404</v>
      </c>
    </row>
    <row r="2" spans="1:9" ht="15.75" customHeight="1">
      <c r="A2" s="76" t="s">
        <v>2</v>
      </c>
      <c r="B2" s="72" t="s">
        <v>3409</v>
      </c>
      <c r="C2" s="76" t="s">
        <v>3410</v>
      </c>
      <c r="D2" s="72" t="s">
        <v>4087</v>
      </c>
      <c r="E2" s="76" t="s">
        <v>4088</v>
      </c>
      <c r="F2" s="7" t="s">
        <v>2376</v>
      </c>
      <c r="G2" s="7" t="s">
        <v>3414</v>
      </c>
      <c r="H2" s="7">
        <v>5257</v>
      </c>
      <c r="I2" s="79">
        <v>40452</v>
      </c>
    </row>
    <row r="3" spans="1:9" ht="15.75" customHeight="1">
      <c r="A3" s="7" t="s">
        <v>3424</v>
      </c>
      <c r="B3" s="26">
        <v>14</v>
      </c>
      <c r="C3" t="s">
        <v>4089</v>
      </c>
      <c r="D3" s="26">
        <v>0</v>
      </c>
      <c r="E3" t="s">
        <v>4055</v>
      </c>
      <c r="F3" s="88" t="s">
        <v>2509</v>
      </c>
      <c r="G3" s="88" t="s">
        <v>3414</v>
      </c>
      <c r="H3" s="88">
        <v>9486</v>
      </c>
      <c r="I3" s="79">
        <v>40001</v>
      </c>
    </row>
    <row r="4" spans="1:9" ht="15.75" customHeight="1">
      <c r="A4" s="7" t="s">
        <v>3442</v>
      </c>
      <c r="B4" s="26">
        <v>12</v>
      </c>
      <c r="C4" t="s">
        <v>4090</v>
      </c>
      <c r="D4" s="26">
        <v>1</v>
      </c>
      <c r="E4" t="s">
        <v>554</v>
      </c>
      <c r="F4" s="88" t="s">
        <v>1768</v>
      </c>
      <c r="G4" s="88" t="s">
        <v>3414</v>
      </c>
      <c r="H4" s="88">
        <v>7947</v>
      </c>
      <c r="I4" s="79">
        <v>41745</v>
      </c>
    </row>
    <row r="5" spans="1:9" ht="15.75" customHeight="1">
      <c r="A5" s="7" t="s">
        <v>3438</v>
      </c>
      <c r="B5" s="26">
        <v>12</v>
      </c>
      <c r="C5" t="s">
        <v>4091</v>
      </c>
      <c r="D5" s="26">
        <v>2</v>
      </c>
      <c r="E5" t="s">
        <v>4092</v>
      </c>
      <c r="F5" s="7" t="s">
        <v>4093</v>
      </c>
      <c r="G5" s="7" t="s">
        <v>3414</v>
      </c>
      <c r="H5" s="7">
        <v>18719</v>
      </c>
      <c r="I5" s="79">
        <v>36892</v>
      </c>
    </row>
    <row r="6" spans="1:9" ht="15.75" customHeight="1">
      <c r="A6" s="7" t="s">
        <v>3416</v>
      </c>
      <c r="B6" s="26">
        <v>11</v>
      </c>
      <c r="C6" t="s">
        <v>4094</v>
      </c>
      <c r="D6" s="26">
        <v>0</v>
      </c>
      <c r="E6" t="s">
        <v>4055</v>
      </c>
      <c r="F6" s="7" t="s">
        <v>2985</v>
      </c>
      <c r="G6" s="7" t="s">
        <v>3414</v>
      </c>
      <c r="H6" s="7">
        <v>9059</v>
      </c>
      <c r="I6" s="80">
        <v>37930</v>
      </c>
    </row>
    <row r="7" spans="1:9" ht="15.75" customHeight="1">
      <c r="A7" s="7" t="s">
        <v>3443</v>
      </c>
      <c r="B7" s="26">
        <v>11</v>
      </c>
      <c r="C7" t="s">
        <v>4095</v>
      </c>
      <c r="D7" s="26">
        <v>1</v>
      </c>
      <c r="E7" t="s">
        <v>528</v>
      </c>
      <c r="F7" s="7" t="s">
        <v>2939</v>
      </c>
      <c r="G7" s="7" t="s">
        <v>3414</v>
      </c>
      <c r="H7" s="7">
        <v>494</v>
      </c>
      <c r="I7" s="80">
        <v>38106</v>
      </c>
    </row>
    <row r="8" spans="1:9" ht="15.75" customHeight="1">
      <c r="A8" s="7" t="s">
        <v>3420</v>
      </c>
      <c r="B8" s="26">
        <v>10</v>
      </c>
      <c r="C8" t="s">
        <v>4096</v>
      </c>
      <c r="D8" s="26">
        <v>0</v>
      </c>
      <c r="E8" t="s">
        <v>4055</v>
      </c>
      <c r="F8" s="7" t="s">
        <v>2776</v>
      </c>
      <c r="G8" s="7" t="s">
        <v>3414</v>
      </c>
      <c r="H8" s="7">
        <v>11712</v>
      </c>
      <c r="I8" s="80">
        <v>39083</v>
      </c>
    </row>
    <row r="9" spans="1:9" ht="15.75" customHeight="1">
      <c r="A9" s="7" t="s">
        <v>3428</v>
      </c>
      <c r="B9" s="26">
        <v>9</v>
      </c>
      <c r="C9" t="s">
        <v>4097</v>
      </c>
      <c r="D9" s="26">
        <v>0</v>
      </c>
      <c r="E9" t="s">
        <v>4055</v>
      </c>
      <c r="F9" s="7" t="s">
        <v>2673</v>
      </c>
      <c r="G9" s="7" t="s">
        <v>3414</v>
      </c>
      <c r="H9" s="7">
        <v>14974</v>
      </c>
      <c r="I9" s="80">
        <v>39448</v>
      </c>
    </row>
    <row r="10" spans="1:9" ht="15.75" customHeight="1">
      <c r="A10" s="7" t="s">
        <v>3458</v>
      </c>
      <c r="B10" s="26">
        <v>9</v>
      </c>
      <c r="C10" t="s">
        <v>4098</v>
      </c>
      <c r="D10" s="26">
        <v>1</v>
      </c>
      <c r="E10" t="s">
        <v>632</v>
      </c>
      <c r="F10" s="78" t="s">
        <v>2613</v>
      </c>
      <c r="G10" s="78" t="s">
        <v>3414</v>
      </c>
      <c r="H10" s="78">
        <v>8137</v>
      </c>
      <c r="I10" s="80">
        <v>39699</v>
      </c>
    </row>
    <row r="11" spans="1:9" ht="15.75" customHeight="1">
      <c r="A11" s="7" t="s">
        <v>3447</v>
      </c>
      <c r="B11" s="26">
        <v>9</v>
      </c>
      <c r="C11" t="s">
        <v>4099</v>
      </c>
      <c r="D11" s="26">
        <v>0</v>
      </c>
      <c r="E11" t="s">
        <v>4055</v>
      </c>
      <c r="F11" s="7" t="s">
        <v>2509</v>
      </c>
      <c r="G11" s="7" t="s">
        <v>3414</v>
      </c>
      <c r="H11" s="7">
        <v>9486</v>
      </c>
      <c r="I11" s="80">
        <v>40001</v>
      </c>
    </row>
    <row r="12" spans="1:9" ht="15.75" customHeight="1">
      <c r="A12" s="7" t="s">
        <v>3513</v>
      </c>
      <c r="B12" s="26">
        <v>8</v>
      </c>
      <c r="C12" t="s">
        <v>4100</v>
      </c>
      <c r="D12" s="26">
        <v>0</v>
      </c>
      <c r="E12" t="s">
        <v>4055</v>
      </c>
      <c r="F12" s="7" t="s">
        <v>2427</v>
      </c>
      <c r="G12" s="7" t="s">
        <v>3414</v>
      </c>
      <c r="H12" s="7">
        <v>4079</v>
      </c>
      <c r="I12" s="80">
        <v>40274</v>
      </c>
    </row>
    <row r="13" spans="1:9" ht="15.75" customHeight="1">
      <c r="A13" s="7" t="s">
        <v>3466</v>
      </c>
      <c r="B13" s="26">
        <v>8</v>
      </c>
      <c r="C13" t="s">
        <v>4101</v>
      </c>
      <c r="D13" s="26">
        <v>1</v>
      </c>
      <c r="E13" t="s">
        <v>550</v>
      </c>
      <c r="F13" s="7" t="s">
        <v>2383</v>
      </c>
      <c r="G13" s="7" t="s">
        <v>3414</v>
      </c>
      <c r="H13" s="7">
        <v>7773</v>
      </c>
      <c r="I13" s="80">
        <v>40422</v>
      </c>
    </row>
    <row r="14" spans="1:9" ht="15.75" customHeight="1">
      <c r="A14" s="7" t="s">
        <v>3433</v>
      </c>
      <c r="B14" s="26">
        <v>8</v>
      </c>
      <c r="C14" t="s">
        <v>4102</v>
      </c>
      <c r="D14" s="26">
        <v>1</v>
      </c>
      <c r="E14" t="s">
        <v>521</v>
      </c>
      <c r="F14" s="7" t="s">
        <v>2376</v>
      </c>
      <c r="G14" s="7" t="s">
        <v>3414</v>
      </c>
      <c r="H14" s="7">
        <v>5257</v>
      </c>
      <c r="I14" s="80">
        <v>40452</v>
      </c>
    </row>
    <row r="15" spans="1:9" ht="15.75" customHeight="1">
      <c r="A15" s="7" t="s">
        <v>3475</v>
      </c>
      <c r="B15" s="26">
        <v>8</v>
      </c>
      <c r="C15" t="s">
        <v>4103</v>
      </c>
      <c r="D15" s="26">
        <v>0</v>
      </c>
      <c r="E15" t="s">
        <v>4055</v>
      </c>
      <c r="F15" s="7" t="s">
        <v>2281</v>
      </c>
      <c r="G15" s="7" t="s">
        <v>3414</v>
      </c>
      <c r="H15" s="7">
        <v>2047</v>
      </c>
      <c r="I15" s="80">
        <v>40697</v>
      </c>
    </row>
    <row r="16" spans="1:9" ht="15.75" customHeight="1">
      <c r="A16" s="7" t="s">
        <v>3480</v>
      </c>
      <c r="B16" s="26">
        <v>8</v>
      </c>
      <c r="C16" t="s">
        <v>4104</v>
      </c>
      <c r="D16" s="26">
        <v>1</v>
      </c>
      <c r="E16" t="s">
        <v>709</v>
      </c>
      <c r="F16" s="7" t="s">
        <v>2183</v>
      </c>
      <c r="G16" s="7" t="s">
        <v>3414</v>
      </c>
      <c r="H16" s="7">
        <v>6941</v>
      </c>
      <c r="I16" s="80">
        <v>41001</v>
      </c>
    </row>
    <row r="17" spans="1:9" ht="15.75" customHeight="1">
      <c r="A17" s="7" t="s">
        <v>3468</v>
      </c>
      <c r="B17" s="26">
        <v>7</v>
      </c>
      <c r="C17" t="s">
        <v>4105</v>
      </c>
      <c r="D17" s="26">
        <v>0</v>
      </c>
      <c r="E17" t="s">
        <v>4055</v>
      </c>
      <c r="F17" s="7" t="s">
        <v>2180</v>
      </c>
      <c r="G17" s="7" t="s">
        <v>3414</v>
      </c>
      <c r="H17" s="7">
        <v>1852</v>
      </c>
      <c r="I17" s="80">
        <v>41010</v>
      </c>
    </row>
    <row r="18" spans="1:9" ht="13">
      <c r="A18" s="7" t="s">
        <v>3488</v>
      </c>
      <c r="B18" s="26">
        <v>7</v>
      </c>
      <c r="C18" t="s">
        <v>4106</v>
      </c>
      <c r="D18" s="26">
        <v>1</v>
      </c>
      <c r="E18" t="s">
        <v>712</v>
      </c>
      <c r="F18" s="7" t="s">
        <v>2098</v>
      </c>
      <c r="G18" s="7" t="s">
        <v>3414</v>
      </c>
      <c r="H18" s="7">
        <v>10732</v>
      </c>
      <c r="I18" s="80">
        <v>41130</v>
      </c>
    </row>
    <row r="19" spans="1:9" ht="13">
      <c r="A19" s="7" t="s">
        <v>3452</v>
      </c>
      <c r="B19" s="26">
        <v>7</v>
      </c>
      <c r="C19" t="s">
        <v>4107</v>
      </c>
      <c r="D19" s="26">
        <v>2</v>
      </c>
      <c r="E19" t="s">
        <v>4108</v>
      </c>
      <c r="F19" s="7" t="s">
        <v>1927</v>
      </c>
      <c r="G19" s="7" t="s">
        <v>3414</v>
      </c>
      <c r="H19" s="7">
        <v>13764</v>
      </c>
      <c r="I19" s="80">
        <v>41485</v>
      </c>
    </row>
    <row r="20" spans="1:9" ht="13">
      <c r="A20" s="7" t="s">
        <v>3471</v>
      </c>
      <c r="B20" s="26">
        <v>7</v>
      </c>
      <c r="C20" t="s">
        <v>4109</v>
      </c>
      <c r="D20" s="26">
        <v>0</v>
      </c>
      <c r="E20" t="s">
        <v>4055</v>
      </c>
      <c r="F20" s="78" t="s">
        <v>1891</v>
      </c>
      <c r="G20" s="78" t="s">
        <v>3414</v>
      </c>
      <c r="H20" s="78">
        <v>11713</v>
      </c>
      <c r="I20" s="80">
        <v>41569</v>
      </c>
    </row>
    <row r="21" spans="1:9" ht="13">
      <c r="A21" s="7" t="s">
        <v>3430</v>
      </c>
      <c r="B21" s="26">
        <v>7</v>
      </c>
      <c r="C21" t="s">
        <v>4110</v>
      </c>
      <c r="D21" s="26">
        <v>1</v>
      </c>
      <c r="E21" t="s">
        <v>732</v>
      </c>
      <c r="F21" s="78" t="s">
        <v>1768</v>
      </c>
      <c r="G21" s="78" t="s">
        <v>3414</v>
      </c>
      <c r="H21" s="78">
        <v>7947</v>
      </c>
      <c r="I21" s="80">
        <v>41745</v>
      </c>
    </row>
    <row r="22" spans="1:9" ht="13">
      <c r="A22" s="7" t="s">
        <v>3465</v>
      </c>
      <c r="B22" s="26">
        <v>6</v>
      </c>
      <c r="C22" t="s">
        <v>4111</v>
      </c>
      <c r="D22" s="26">
        <v>0</v>
      </c>
      <c r="E22" t="s">
        <v>4055</v>
      </c>
      <c r="F22" s="78" t="s">
        <v>1635</v>
      </c>
      <c r="G22" s="78" t="s">
        <v>3414</v>
      </c>
      <c r="H22" s="78">
        <v>7175</v>
      </c>
      <c r="I22" s="80">
        <v>41899</v>
      </c>
    </row>
    <row r="23" spans="1:9" ht="13">
      <c r="A23" s="7" t="s">
        <v>3419</v>
      </c>
      <c r="B23" s="26">
        <v>6</v>
      </c>
      <c r="C23" t="s">
        <v>4112</v>
      </c>
      <c r="D23" s="26">
        <v>0</v>
      </c>
      <c r="E23" t="s">
        <v>4055</v>
      </c>
      <c r="F23" s="78" t="s">
        <v>1293</v>
      </c>
      <c r="G23" s="7" t="s">
        <v>3414</v>
      </c>
      <c r="H23" s="78">
        <v>7196</v>
      </c>
      <c r="I23" s="80">
        <v>42279</v>
      </c>
    </row>
    <row r="24" spans="1:9" ht="13">
      <c r="A24" s="7" t="s">
        <v>3491</v>
      </c>
      <c r="B24" s="26">
        <v>6</v>
      </c>
      <c r="C24" t="s">
        <v>4113</v>
      </c>
      <c r="D24" s="26">
        <v>1</v>
      </c>
      <c r="E24" t="s">
        <v>2480</v>
      </c>
      <c r="F24" s="7" t="s">
        <v>1277</v>
      </c>
      <c r="G24" s="7" t="s">
        <v>3414</v>
      </c>
      <c r="H24" s="7">
        <v>2520</v>
      </c>
      <c r="I24" s="80">
        <v>42318</v>
      </c>
    </row>
    <row r="25" spans="1:9" ht="13">
      <c r="A25" s="7" t="s">
        <v>3494</v>
      </c>
      <c r="B25" s="26">
        <v>6</v>
      </c>
      <c r="C25" t="s">
        <v>4114</v>
      </c>
      <c r="D25" s="26">
        <v>1</v>
      </c>
      <c r="E25" t="s">
        <v>526</v>
      </c>
      <c r="F25" s="7" t="s">
        <v>1014</v>
      </c>
      <c r="G25" s="7" t="s">
        <v>3414</v>
      </c>
      <c r="H25" s="7">
        <v>9132</v>
      </c>
      <c r="I25" s="80">
        <v>42601</v>
      </c>
    </row>
    <row r="26" spans="1:9" ht="13">
      <c r="A26" s="7" t="s">
        <v>3455</v>
      </c>
      <c r="B26" s="26">
        <v>5</v>
      </c>
      <c r="C26" t="s">
        <v>4115</v>
      </c>
      <c r="D26" s="26">
        <v>1</v>
      </c>
      <c r="E26" t="s">
        <v>552</v>
      </c>
      <c r="F26" s="78" t="s">
        <v>989</v>
      </c>
      <c r="G26" s="7" t="s">
        <v>3414</v>
      </c>
      <c r="H26" s="78">
        <v>3840</v>
      </c>
      <c r="I26" s="80">
        <v>42650</v>
      </c>
    </row>
    <row r="27" spans="1:9" ht="13">
      <c r="A27" s="7" t="s">
        <v>3459</v>
      </c>
      <c r="B27" s="26">
        <v>5</v>
      </c>
      <c r="C27" t="s">
        <v>4116</v>
      </c>
      <c r="D27" s="26">
        <v>1</v>
      </c>
      <c r="E27" t="s">
        <v>513</v>
      </c>
      <c r="F27" s="78" t="s">
        <v>2342</v>
      </c>
      <c r="G27" s="78" t="s">
        <v>3414</v>
      </c>
      <c r="H27" s="78">
        <v>14986</v>
      </c>
      <c r="I27" s="80">
        <v>40544</v>
      </c>
    </row>
    <row r="28" spans="1:9" ht="13">
      <c r="A28" s="7" t="s">
        <v>3486</v>
      </c>
      <c r="B28" s="26">
        <v>5</v>
      </c>
      <c r="C28" t="s">
        <v>4117</v>
      </c>
      <c r="D28" s="26">
        <v>2</v>
      </c>
      <c r="E28" t="s">
        <v>4118</v>
      </c>
      <c r="I28" s="80"/>
    </row>
    <row r="29" spans="1:9" ht="13">
      <c r="A29" s="7" t="s">
        <v>3427</v>
      </c>
      <c r="B29" s="26">
        <v>5</v>
      </c>
      <c r="C29" t="s">
        <v>4119</v>
      </c>
      <c r="D29" s="26">
        <v>0</v>
      </c>
      <c r="E29" t="s">
        <v>4055</v>
      </c>
      <c r="I29" s="80"/>
    </row>
    <row r="30" spans="1:9" ht="13">
      <c r="A30" s="7" t="s">
        <v>3432</v>
      </c>
      <c r="B30" s="26">
        <v>4</v>
      </c>
      <c r="C30" t="s">
        <v>4120</v>
      </c>
      <c r="D30" s="26">
        <v>0</v>
      </c>
      <c r="E30" t="s">
        <v>4055</v>
      </c>
      <c r="I30" s="80"/>
    </row>
    <row r="31" spans="1:9" ht="13">
      <c r="A31" s="7" t="s">
        <v>3437</v>
      </c>
      <c r="B31" s="26">
        <v>4</v>
      </c>
      <c r="C31" t="s">
        <v>4121</v>
      </c>
      <c r="D31" s="26">
        <v>0</v>
      </c>
      <c r="E31" t="s">
        <v>4055</v>
      </c>
      <c r="I31" s="80"/>
    </row>
    <row r="32" spans="1:9" ht="13">
      <c r="A32" s="7" t="s">
        <v>3525</v>
      </c>
      <c r="B32" s="26">
        <v>4</v>
      </c>
      <c r="C32" t="s">
        <v>4122</v>
      </c>
      <c r="D32" s="26">
        <v>0</v>
      </c>
      <c r="E32" t="s">
        <v>4055</v>
      </c>
      <c r="I32" s="80"/>
    </row>
    <row r="33" spans="1:9" ht="13">
      <c r="A33" s="76" t="s">
        <v>3529</v>
      </c>
      <c r="B33" s="83">
        <v>202</v>
      </c>
      <c r="C33" s="84"/>
      <c r="D33" s="83">
        <v>18</v>
      </c>
      <c r="E33" s="84"/>
      <c r="I33" s="80"/>
    </row>
    <row r="34" spans="1:9" ht="13">
      <c r="A34" s="76" t="s">
        <v>3532</v>
      </c>
      <c r="B34" s="85">
        <v>0.27114093959731544</v>
      </c>
      <c r="C34" s="84"/>
      <c r="D34" s="85">
        <v>0.69230769230769229</v>
      </c>
      <c r="E34" s="84"/>
      <c r="I34" s="80"/>
    </row>
    <row r="35" spans="1:9" ht="13">
      <c r="A35" s="76" t="s">
        <v>3535</v>
      </c>
      <c r="B35" s="86">
        <v>43374</v>
      </c>
      <c r="C35" s="84"/>
      <c r="D35" s="86">
        <v>43374</v>
      </c>
      <c r="E35" s="84"/>
      <c r="I35" s="80"/>
    </row>
    <row r="36" spans="1:9" ht="13">
      <c r="B36" s="26"/>
      <c r="D36" s="26"/>
      <c r="I36" s="80"/>
    </row>
    <row r="37" spans="1:9" ht="13">
      <c r="A37" s="76" t="s">
        <v>3541</v>
      </c>
      <c r="B37" s="85">
        <v>0.28534370946822307</v>
      </c>
      <c r="D37" s="26"/>
      <c r="I37" s="80"/>
    </row>
    <row r="38" spans="1:9" ht="13">
      <c r="A38" s="76" t="s">
        <v>3535</v>
      </c>
      <c r="B38" s="86">
        <v>43374</v>
      </c>
      <c r="D38" s="26"/>
      <c r="I38" s="80"/>
    </row>
  </sheetData>
  <mergeCells count="1">
    <mergeCell ref="A1:E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38"/>
  <sheetViews>
    <sheetView workbookViewId="0">
      <selection sqref="A1:E1"/>
    </sheetView>
  </sheetViews>
  <sheetFormatPr baseColWidth="10" defaultColWidth="14.5" defaultRowHeight="15.75" customHeight="1"/>
  <cols>
    <col min="1" max="1" width="14.1640625" customWidth="1"/>
    <col min="2" max="2" width="13.5" customWidth="1"/>
    <col min="3" max="3" width="126" customWidth="1"/>
    <col min="4" max="4" width="23.5" customWidth="1"/>
    <col min="5" max="5" width="41.5" customWidth="1"/>
    <col min="6" max="6" width="19.33203125" hidden="1" customWidth="1"/>
    <col min="7" max="7" width="5.83203125" hidden="1" customWidth="1"/>
    <col min="8" max="8" width="8.33203125" hidden="1" customWidth="1"/>
    <col min="9" max="9" width="10.1640625" hidden="1" customWidth="1"/>
  </cols>
  <sheetData>
    <row r="1" spans="1:9" ht="15.75" customHeight="1">
      <c r="A1" s="164" t="s">
        <v>4123</v>
      </c>
      <c r="B1" s="165"/>
      <c r="C1" s="165"/>
      <c r="D1" s="165"/>
      <c r="E1" s="165"/>
      <c r="F1" s="1" t="s">
        <v>4124</v>
      </c>
      <c r="G1" s="1" t="s">
        <v>2</v>
      </c>
      <c r="H1" s="1" t="s">
        <v>3403</v>
      </c>
      <c r="I1" s="75" t="s">
        <v>3404</v>
      </c>
    </row>
    <row r="2" spans="1:9" ht="15.75" customHeight="1">
      <c r="A2" s="76" t="s">
        <v>2</v>
      </c>
      <c r="B2" s="72" t="s">
        <v>3409</v>
      </c>
      <c r="C2" s="76" t="s">
        <v>3410</v>
      </c>
      <c r="D2" s="72" t="s">
        <v>4087</v>
      </c>
      <c r="E2" s="76" t="s">
        <v>4088</v>
      </c>
      <c r="F2" s="7" t="s">
        <v>3067</v>
      </c>
      <c r="G2" s="7" t="s">
        <v>3414</v>
      </c>
      <c r="H2" s="7">
        <v>521</v>
      </c>
      <c r="I2" s="79">
        <v>37257</v>
      </c>
    </row>
    <row r="3" spans="1:9" ht="15.75" customHeight="1">
      <c r="A3" s="78" t="s">
        <v>3424</v>
      </c>
      <c r="B3" s="26">
        <v>10</v>
      </c>
      <c r="C3" t="s">
        <v>4125</v>
      </c>
      <c r="D3" s="26">
        <v>1</v>
      </c>
      <c r="E3" t="s">
        <v>980</v>
      </c>
      <c r="F3" s="7" t="s">
        <v>2831</v>
      </c>
      <c r="G3" s="7" t="s">
        <v>3414</v>
      </c>
      <c r="H3" s="7">
        <v>9073</v>
      </c>
      <c r="I3" s="80">
        <v>38718</v>
      </c>
    </row>
    <row r="4" spans="1:9" ht="15.75" customHeight="1">
      <c r="A4" s="78" t="s">
        <v>3443</v>
      </c>
      <c r="B4" s="26">
        <v>10</v>
      </c>
      <c r="C4" t="s">
        <v>4126</v>
      </c>
      <c r="D4" s="26">
        <v>1</v>
      </c>
      <c r="E4" t="s">
        <v>848</v>
      </c>
      <c r="F4" s="7" t="s">
        <v>2787</v>
      </c>
      <c r="G4" s="7" t="s">
        <v>3414</v>
      </c>
      <c r="H4" s="7">
        <v>3201</v>
      </c>
      <c r="I4" s="80">
        <v>39027</v>
      </c>
    </row>
    <row r="5" spans="1:9" ht="15.75" customHeight="1">
      <c r="A5" s="78" t="s">
        <v>3475</v>
      </c>
      <c r="B5" s="26">
        <v>10</v>
      </c>
      <c r="C5" t="s">
        <v>4127</v>
      </c>
      <c r="D5" s="26">
        <v>0</v>
      </c>
      <c r="E5" t="s">
        <v>4055</v>
      </c>
      <c r="F5" s="7" t="s">
        <v>2673</v>
      </c>
      <c r="G5" s="7" t="s">
        <v>3414</v>
      </c>
      <c r="H5" s="7">
        <v>14974</v>
      </c>
      <c r="I5" s="80">
        <v>39448</v>
      </c>
    </row>
    <row r="6" spans="1:9" ht="15.75" customHeight="1">
      <c r="A6" s="78" t="s">
        <v>3438</v>
      </c>
      <c r="B6" s="26">
        <v>9</v>
      </c>
      <c r="C6" t="s">
        <v>4128</v>
      </c>
      <c r="D6" s="26">
        <v>1</v>
      </c>
      <c r="E6" t="s">
        <v>551</v>
      </c>
      <c r="F6" s="7" t="s">
        <v>2650</v>
      </c>
      <c r="G6" s="7" t="s">
        <v>3414</v>
      </c>
      <c r="H6" s="7">
        <v>8350</v>
      </c>
      <c r="I6" s="80">
        <v>39568</v>
      </c>
    </row>
    <row r="7" spans="1:9" ht="15.75" customHeight="1">
      <c r="A7" s="78" t="s">
        <v>3513</v>
      </c>
      <c r="B7" s="26">
        <v>9</v>
      </c>
      <c r="C7" t="s">
        <v>4129</v>
      </c>
      <c r="D7" s="26">
        <v>0</v>
      </c>
      <c r="E7" t="s">
        <v>4055</v>
      </c>
      <c r="F7" s="7" t="s">
        <v>2613</v>
      </c>
      <c r="G7" s="7" t="s">
        <v>3414</v>
      </c>
      <c r="H7" s="7">
        <v>8137</v>
      </c>
      <c r="I7" s="80">
        <v>39699</v>
      </c>
    </row>
    <row r="8" spans="1:9" ht="15.75" customHeight="1">
      <c r="A8" s="78" t="s">
        <v>3447</v>
      </c>
      <c r="B8" s="26">
        <v>9</v>
      </c>
      <c r="C8" t="s">
        <v>4130</v>
      </c>
      <c r="D8" s="26">
        <v>0</v>
      </c>
      <c r="E8" t="s">
        <v>4055</v>
      </c>
      <c r="F8" s="7" t="s">
        <v>2604</v>
      </c>
      <c r="G8" s="7" t="s">
        <v>3414</v>
      </c>
      <c r="H8" s="7">
        <v>4682</v>
      </c>
      <c r="I8" s="80">
        <v>39763</v>
      </c>
    </row>
    <row r="9" spans="1:9" ht="15.75" customHeight="1">
      <c r="A9" s="78" t="s">
        <v>3416</v>
      </c>
      <c r="B9" s="26">
        <v>8</v>
      </c>
      <c r="C9" t="s">
        <v>4131</v>
      </c>
      <c r="D9" s="26">
        <v>1</v>
      </c>
      <c r="E9" t="s">
        <v>1016</v>
      </c>
      <c r="F9" s="7" t="s">
        <v>2509</v>
      </c>
      <c r="G9" s="7" t="s">
        <v>3414</v>
      </c>
      <c r="H9" s="7">
        <v>9486</v>
      </c>
      <c r="I9" s="80">
        <v>40001</v>
      </c>
    </row>
    <row r="10" spans="1:9" ht="15.75" customHeight="1">
      <c r="A10" s="78" t="s">
        <v>3442</v>
      </c>
      <c r="B10" s="26">
        <v>8</v>
      </c>
      <c r="C10" t="s">
        <v>4132</v>
      </c>
      <c r="D10" s="26">
        <v>0</v>
      </c>
      <c r="E10" t="s">
        <v>4055</v>
      </c>
      <c r="F10" s="7" t="s">
        <v>2369</v>
      </c>
      <c r="G10" s="7" t="s">
        <v>3414</v>
      </c>
      <c r="H10" s="7">
        <v>11710</v>
      </c>
      <c r="I10" s="80">
        <v>40483</v>
      </c>
    </row>
    <row r="11" spans="1:9" ht="15.75" customHeight="1">
      <c r="A11" s="78" t="s">
        <v>3465</v>
      </c>
      <c r="B11" s="26">
        <v>8</v>
      </c>
      <c r="C11" t="s">
        <v>4133</v>
      </c>
      <c r="D11" s="26">
        <v>1</v>
      </c>
      <c r="E11" t="s">
        <v>879</v>
      </c>
      <c r="F11" s="7" t="s">
        <v>2270</v>
      </c>
      <c r="G11" s="7" t="s">
        <v>3414</v>
      </c>
      <c r="H11" s="7">
        <v>8223</v>
      </c>
      <c r="I11" s="89">
        <v>40738</v>
      </c>
    </row>
    <row r="12" spans="1:9" ht="15.75" customHeight="1">
      <c r="A12" s="78" t="s">
        <v>3466</v>
      </c>
      <c r="B12" s="26">
        <v>8</v>
      </c>
      <c r="C12" t="s">
        <v>4134</v>
      </c>
      <c r="D12" s="26">
        <v>0</v>
      </c>
      <c r="E12" t="s">
        <v>4055</v>
      </c>
      <c r="F12" s="7" t="s">
        <v>2180</v>
      </c>
      <c r="G12" s="7" t="s">
        <v>3414</v>
      </c>
      <c r="H12" s="7">
        <v>1852</v>
      </c>
      <c r="I12" s="80">
        <v>41010</v>
      </c>
    </row>
    <row r="13" spans="1:9" ht="15.75" customHeight="1">
      <c r="A13" s="78" t="s">
        <v>3433</v>
      </c>
      <c r="B13" s="26">
        <v>8</v>
      </c>
      <c r="C13" t="s">
        <v>4135</v>
      </c>
      <c r="D13" s="26">
        <v>1</v>
      </c>
      <c r="E13" t="s">
        <v>701</v>
      </c>
      <c r="F13" s="7" t="s">
        <v>477</v>
      </c>
      <c r="G13" s="7" t="s">
        <v>3414</v>
      </c>
      <c r="H13" s="7">
        <v>1345</v>
      </c>
      <c r="I13" s="80">
        <v>41054</v>
      </c>
    </row>
    <row r="14" spans="1:9" ht="15.75" customHeight="1">
      <c r="A14" s="78" t="s">
        <v>3471</v>
      </c>
      <c r="B14" s="26">
        <v>8</v>
      </c>
      <c r="C14" t="s">
        <v>4136</v>
      </c>
      <c r="D14" s="26">
        <v>0</v>
      </c>
      <c r="E14" t="s">
        <v>4055</v>
      </c>
      <c r="F14" s="7" t="s">
        <v>2100</v>
      </c>
      <c r="G14" s="7" t="s">
        <v>3414</v>
      </c>
      <c r="H14" s="7">
        <v>18</v>
      </c>
      <c r="I14" s="80">
        <v>41122</v>
      </c>
    </row>
    <row r="15" spans="1:9" ht="15.75" customHeight="1">
      <c r="A15" s="78" t="s">
        <v>3491</v>
      </c>
      <c r="B15" s="26">
        <v>8</v>
      </c>
      <c r="C15" t="s">
        <v>4137</v>
      </c>
      <c r="D15" s="26">
        <v>0</v>
      </c>
      <c r="E15" t="s">
        <v>4055</v>
      </c>
      <c r="F15" s="7" t="s">
        <v>1943</v>
      </c>
      <c r="G15" s="7" t="s">
        <v>3414</v>
      </c>
      <c r="H15" s="7">
        <v>15627</v>
      </c>
      <c r="I15" s="80">
        <v>41456</v>
      </c>
    </row>
    <row r="16" spans="1:9" ht="15.75" customHeight="1">
      <c r="A16" s="78" t="s">
        <v>3430</v>
      </c>
      <c r="B16" s="26">
        <v>7</v>
      </c>
      <c r="C16" t="s">
        <v>4138</v>
      </c>
      <c r="D16" s="26">
        <v>1</v>
      </c>
      <c r="E16" t="s">
        <v>792</v>
      </c>
      <c r="F16" s="78" t="s">
        <v>1796</v>
      </c>
      <c r="G16" s="78" t="s">
        <v>3414</v>
      </c>
      <c r="H16" s="78">
        <v>4259</v>
      </c>
      <c r="I16" s="80">
        <v>41730</v>
      </c>
    </row>
    <row r="17" spans="1:9" ht="15.75" customHeight="1">
      <c r="A17" s="78" t="s">
        <v>3428</v>
      </c>
      <c r="B17" s="26">
        <v>7</v>
      </c>
      <c r="C17" t="s">
        <v>4139</v>
      </c>
      <c r="D17" s="26">
        <v>1</v>
      </c>
      <c r="E17" t="s">
        <v>846</v>
      </c>
      <c r="F17" s="78" t="s">
        <v>1527</v>
      </c>
      <c r="G17" s="78" t="s">
        <v>3414</v>
      </c>
      <c r="H17" s="78">
        <v>13074</v>
      </c>
      <c r="I17" s="80">
        <v>42080</v>
      </c>
    </row>
    <row r="18" spans="1:9" ht="13">
      <c r="A18" s="78" t="s">
        <v>3419</v>
      </c>
      <c r="B18" s="26">
        <v>7</v>
      </c>
      <c r="C18" t="s">
        <v>4140</v>
      </c>
      <c r="D18" s="26">
        <v>0</v>
      </c>
      <c r="E18" t="s">
        <v>4055</v>
      </c>
      <c r="F18" s="78" t="s">
        <v>1135</v>
      </c>
      <c r="G18" s="78" t="s">
        <v>3414</v>
      </c>
      <c r="H18" s="78">
        <v>15467</v>
      </c>
      <c r="I18" s="80">
        <v>42475</v>
      </c>
    </row>
    <row r="19" spans="1:9" ht="13">
      <c r="A19" s="78" t="s">
        <v>3452</v>
      </c>
      <c r="B19" s="26">
        <v>7</v>
      </c>
      <c r="C19" t="s">
        <v>4141</v>
      </c>
      <c r="D19" s="26">
        <v>2</v>
      </c>
      <c r="E19" t="s">
        <v>4142</v>
      </c>
      <c r="F19" s="78" t="s">
        <v>1348</v>
      </c>
      <c r="G19" s="7" t="s">
        <v>3414</v>
      </c>
      <c r="H19" s="78">
        <v>12562</v>
      </c>
      <c r="I19" s="80">
        <v>42215</v>
      </c>
    </row>
    <row r="20" spans="1:9" ht="13">
      <c r="A20" s="78" t="s">
        <v>3420</v>
      </c>
      <c r="B20" s="26">
        <v>7</v>
      </c>
      <c r="C20" t="s">
        <v>4143</v>
      </c>
      <c r="D20" s="26">
        <v>0</v>
      </c>
      <c r="E20" t="s">
        <v>4055</v>
      </c>
      <c r="F20" s="7" t="s">
        <v>2555</v>
      </c>
      <c r="G20" s="7" t="s">
        <v>3414</v>
      </c>
      <c r="H20" s="7">
        <v>7024</v>
      </c>
      <c r="I20" s="89">
        <v>39880</v>
      </c>
    </row>
    <row r="21" spans="1:9" ht="13">
      <c r="A21" s="78" t="s">
        <v>3480</v>
      </c>
      <c r="B21" s="26">
        <v>7</v>
      </c>
      <c r="C21" t="s">
        <v>4144</v>
      </c>
      <c r="D21" s="26">
        <v>3</v>
      </c>
      <c r="E21" t="s">
        <v>4145</v>
      </c>
      <c r="F21" s="7" t="s">
        <v>2891</v>
      </c>
      <c r="G21" s="7" t="s">
        <v>3414</v>
      </c>
      <c r="H21" s="7">
        <v>6324</v>
      </c>
      <c r="I21" s="89">
        <v>38353</v>
      </c>
    </row>
    <row r="22" spans="1:9" ht="13">
      <c r="A22" s="78" t="s">
        <v>3468</v>
      </c>
      <c r="B22" s="26">
        <v>6</v>
      </c>
      <c r="C22" t="s">
        <v>4146</v>
      </c>
      <c r="D22" s="26">
        <v>0</v>
      </c>
      <c r="E22" t="s">
        <v>4055</v>
      </c>
      <c r="F22" s="78" t="s">
        <v>2084</v>
      </c>
      <c r="G22" s="7" t="s">
        <v>3414</v>
      </c>
      <c r="H22" s="78">
        <v>9149</v>
      </c>
      <c r="I22" s="80">
        <v>41183</v>
      </c>
    </row>
    <row r="23" spans="1:9" ht="13">
      <c r="A23" s="78" t="s">
        <v>3458</v>
      </c>
      <c r="B23" s="26">
        <v>6</v>
      </c>
      <c r="C23" t="s">
        <v>4147</v>
      </c>
      <c r="D23" s="26">
        <v>0</v>
      </c>
      <c r="E23" t="s">
        <v>4055</v>
      </c>
      <c r="F23" s="7" t="s">
        <v>2613</v>
      </c>
      <c r="G23" s="7" t="s">
        <v>3414</v>
      </c>
      <c r="H23" s="7">
        <v>8137</v>
      </c>
      <c r="I23" s="80">
        <v>39699</v>
      </c>
    </row>
    <row r="24" spans="1:9" ht="13">
      <c r="A24" s="78" t="s">
        <v>3525</v>
      </c>
      <c r="B24" s="26">
        <v>6</v>
      </c>
      <c r="C24" t="s">
        <v>4148</v>
      </c>
      <c r="D24" s="26">
        <v>0</v>
      </c>
      <c r="E24" t="s">
        <v>4055</v>
      </c>
    </row>
    <row r="25" spans="1:9" ht="13">
      <c r="A25" s="78" t="s">
        <v>3488</v>
      </c>
      <c r="B25" s="26">
        <v>5</v>
      </c>
      <c r="C25" t="s">
        <v>4149</v>
      </c>
      <c r="D25" s="26">
        <v>0</v>
      </c>
      <c r="E25" t="s">
        <v>4055</v>
      </c>
      <c r="I25" s="80"/>
    </row>
    <row r="26" spans="1:9" ht="13">
      <c r="A26" s="78" t="s">
        <v>3455</v>
      </c>
      <c r="B26" s="26">
        <v>5</v>
      </c>
      <c r="C26" t="s">
        <v>4150</v>
      </c>
      <c r="D26" s="26">
        <v>1</v>
      </c>
      <c r="E26" t="s">
        <v>712</v>
      </c>
      <c r="I26" s="80"/>
    </row>
    <row r="27" spans="1:9" ht="13">
      <c r="A27" s="78" t="s">
        <v>3437</v>
      </c>
      <c r="B27" s="26">
        <v>5</v>
      </c>
      <c r="C27" t="s">
        <v>4151</v>
      </c>
      <c r="D27" s="26">
        <v>0</v>
      </c>
      <c r="E27" t="s">
        <v>4055</v>
      </c>
      <c r="I27" s="80"/>
    </row>
    <row r="28" spans="1:9" ht="13">
      <c r="A28" s="78" t="s">
        <v>3494</v>
      </c>
      <c r="B28" s="26">
        <v>5</v>
      </c>
      <c r="C28" t="s">
        <v>4152</v>
      </c>
      <c r="D28" s="26">
        <v>0</v>
      </c>
      <c r="E28" t="s">
        <v>4055</v>
      </c>
      <c r="I28" s="80"/>
    </row>
    <row r="29" spans="1:9" ht="13">
      <c r="A29" s="78" t="s">
        <v>3459</v>
      </c>
      <c r="B29" s="26">
        <v>4</v>
      </c>
      <c r="C29" t="s">
        <v>4153</v>
      </c>
      <c r="D29" s="26">
        <v>2</v>
      </c>
      <c r="E29" t="s">
        <v>4154</v>
      </c>
      <c r="I29" s="80"/>
    </row>
    <row r="30" spans="1:9" ht="13">
      <c r="A30" s="78" t="s">
        <v>3486</v>
      </c>
      <c r="B30" s="26">
        <v>4</v>
      </c>
      <c r="C30" t="s">
        <v>4155</v>
      </c>
      <c r="D30" s="26">
        <v>3</v>
      </c>
      <c r="E30" t="s">
        <v>4156</v>
      </c>
      <c r="I30" s="80"/>
    </row>
    <row r="31" spans="1:9" ht="13">
      <c r="A31" s="78" t="s">
        <v>3432</v>
      </c>
      <c r="B31" s="26">
        <v>2</v>
      </c>
      <c r="C31" t="s">
        <v>4157</v>
      </c>
      <c r="D31" s="26">
        <v>0</v>
      </c>
      <c r="E31" t="s">
        <v>4055</v>
      </c>
      <c r="I31" s="80"/>
    </row>
    <row r="32" spans="1:9" ht="13">
      <c r="A32" s="78" t="s">
        <v>3427</v>
      </c>
      <c r="B32" s="26">
        <v>2</v>
      </c>
      <c r="C32" t="s">
        <v>4158</v>
      </c>
      <c r="D32" s="26">
        <v>0</v>
      </c>
      <c r="E32" t="s">
        <v>4055</v>
      </c>
      <c r="I32" s="80"/>
    </row>
    <row r="33" spans="1:9" ht="13">
      <c r="A33" s="76" t="s">
        <v>3529</v>
      </c>
      <c r="B33" s="72">
        <v>183</v>
      </c>
      <c r="C33" s="84"/>
      <c r="D33" s="72">
        <v>19</v>
      </c>
      <c r="E33" s="84"/>
      <c r="I33" s="80"/>
    </row>
    <row r="34" spans="1:9" ht="13">
      <c r="A34" s="76" t="s">
        <v>3532</v>
      </c>
      <c r="B34" s="90">
        <v>0.25</v>
      </c>
      <c r="C34" s="84"/>
      <c r="D34" s="90">
        <v>0.70399999999999996</v>
      </c>
      <c r="E34" s="84"/>
      <c r="I34" s="80"/>
    </row>
    <row r="35" spans="1:9" ht="13">
      <c r="A35" s="76" t="s">
        <v>3535</v>
      </c>
      <c r="B35" s="86">
        <v>43009</v>
      </c>
      <c r="C35" s="84"/>
      <c r="D35" s="86">
        <v>43009</v>
      </c>
      <c r="E35" s="84"/>
      <c r="I35" s="80"/>
    </row>
    <row r="36" spans="1:9" ht="13">
      <c r="B36" s="26"/>
      <c r="D36" s="26"/>
      <c r="I36" s="80"/>
    </row>
    <row r="37" spans="1:9" ht="13">
      <c r="A37" s="76" t="s">
        <v>3541</v>
      </c>
      <c r="B37" s="90">
        <v>0.25900000000000001</v>
      </c>
      <c r="D37" s="26"/>
      <c r="I37" s="80"/>
    </row>
    <row r="38" spans="1:9" ht="13">
      <c r="A38" s="76" t="s">
        <v>3535</v>
      </c>
      <c r="B38" s="86">
        <v>43009</v>
      </c>
      <c r="D38" s="26"/>
      <c r="I38" s="80"/>
    </row>
  </sheetData>
  <mergeCells count="1">
    <mergeCell ref="A1:E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38"/>
  <sheetViews>
    <sheetView workbookViewId="0">
      <selection sqref="A1:E1"/>
    </sheetView>
  </sheetViews>
  <sheetFormatPr baseColWidth="10" defaultColWidth="14.5" defaultRowHeight="15.75" customHeight="1"/>
  <cols>
    <col min="1" max="2" width="13.5" customWidth="1"/>
    <col min="3" max="3" width="145.1640625" customWidth="1"/>
    <col min="4" max="4" width="23.5" customWidth="1"/>
    <col min="5" max="5" width="42.5" customWidth="1"/>
  </cols>
  <sheetData>
    <row r="1" spans="1:5" ht="15.75" customHeight="1">
      <c r="A1" s="164" t="s">
        <v>4159</v>
      </c>
      <c r="B1" s="165"/>
      <c r="C1" s="165"/>
      <c r="D1" s="165"/>
      <c r="E1" s="165"/>
    </row>
    <row r="2" spans="1:5" ht="15.75" customHeight="1">
      <c r="A2" s="76" t="s">
        <v>2</v>
      </c>
      <c r="B2" s="72" t="s">
        <v>3409</v>
      </c>
      <c r="C2" s="76" t="s">
        <v>3410</v>
      </c>
      <c r="D2" s="72" t="s">
        <v>4087</v>
      </c>
      <c r="E2" s="76" t="s">
        <v>4088</v>
      </c>
    </row>
    <row r="3" spans="1:5" ht="15.75" customHeight="1">
      <c r="A3" s="7" t="s">
        <v>3525</v>
      </c>
      <c r="B3" s="26">
        <v>13</v>
      </c>
      <c r="C3" t="s">
        <v>4160</v>
      </c>
      <c r="D3" s="26">
        <v>0</v>
      </c>
      <c r="E3" t="s">
        <v>4055</v>
      </c>
    </row>
    <row r="4" spans="1:5" ht="15.75" customHeight="1">
      <c r="A4" s="7" t="s">
        <v>3442</v>
      </c>
      <c r="B4" s="26">
        <v>11</v>
      </c>
      <c r="C4" t="s">
        <v>4161</v>
      </c>
      <c r="D4" s="26">
        <v>2</v>
      </c>
      <c r="E4" t="s">
        <v>4162</v>
      </c>
    </row>
    <row r="5" spans="1:5" ht="15.75" customHeight="1">
      <c r="A5" s="7" t="s">
        <v>3491</v>
      </c>
      <c r="B5" s="26">
        <v>10</v>
      </c>
      <c r="C5" t="s">
        <v>4163</v>
      </c>
      <c r="D5" s="26">
        <v>1</v>
      </c>
      <c r="E5" t="s">
        <v>1134</v>
      </c>
    </row>
    <row r="6" spans="1:5" ht="15.75" customHeight="1">
      <c r="A6" s="7" t="s">
        <v>3475</v>
      </c>
      <c r="B6" s="26">
        <v>10</v>
      </c>
      <c r="C6" t="s">
        <v>4164</v>
      </c>
      <c r="D6" s="26">
        <v>0</v>
      </c>
      <c r="E6" t="s">
        <v>4055</v>
      </c>
    </row>
    <row r="7" spans="1:5" ht="15.75" customHeight="1">
      <c r="A7" s="7" t="s">
        <v>3428</v>
      </c>
      <c r="B7" s="26">
        <v>9</v>
      </c>
      <c r="C7" t="s">
        <v>4165</v>
      </c>
      <c r="D7" s="26">
        <v>0</v>
      </c>
      <c r="E7" t="s">
        <v>4055</v>
      </c>
    </row>
    <row r="8" spans="1:5" ht="15.75" customHeight="1">
      <c r="A8" s="7" t="s">
        <v>3438</v>
      </c>
      <c r="B8" s="26">
        <v>9</v>
      </c>
      <c r="C8" t="s">
        <v>4166</v>
      </c>
      <c r="D8" s="26">
        <v>3</v>
      </c>
      <c r="E8" t="s">
        <v>4167</v>
      </c>
    </row>
    <row r="9" spans="1:5" ht="15.75" customHeight="1">
      <c r="A9" s="7" t="s">
        <v>3443</v>
      </c>
      <c r="B9" s="26">
        <v>9</v>
      </c>
      <c r="C9" t="s">
        <v>4168</v>
      </c>
      <c r="D9" s="26">
        <v>1</v>
      </c>
      <c r="E9" t="s">
        <v>4169</v>
      </c>
    </row>
    <row r="10" spans="1:5" ht="15.75" customHeight="1">
      <c r="A10" s="7" t="s">
        <v>3452</v>
      </c>
      <c r="B10" s="26">
        <v>9</v>
      </c>
      <c r="C10" t="s">
        <v>4170</v>
      </c>
      <c r="D10" s="26">
        <v>0</v>
      </c>
      <c r="E10" t="s">
        <v>4055</v>
      </c>
    </row>
    <row r="11" spans="1:5" ht="15.75" customHeight="1">
      <c r="A11" s="7" t="s">
        <v>3513</v>
      </c>
      <c r="B11" s="26">
        <v>9</v>
      </c>
      <c r="C11" t="s">
        <v>4171</v>
      </c>
      <c r="D11" s="26">
        <v>0</v>
      </c>
      <c r="E11" t="s">
        <v>4055</v>
      </c>
    </row>
    <row r="12" spans="1:5" ht="15.75" customHeight="1">
      <c r="A12" s="7" t="s">
        <v>3458</v>
      </c>
      <c r="B12" s="26">
        <v>9</v>
      </c>
      <c r="C12" t="s">
        <v>4172</v>
      </c>
      <c r="D12" s="26">
        <v>0</v>
      </c>
      <c r="E12" t="s">
        <v>4055</v>
      </c>
    </row>
    <row r="13" spans="1:5" ht="15.75" customHeight="1">
      <c r="A13" s="7" t="s">
        <v>3424</v>
      </c>
      <c r="B13" s="26">
        <v>8</v>
      </c>
      <c r="C13" t="s">
        <v>4173</v>
      </c>
      <c r="D13" s="26">
        <v>0</v>
      </c>
      <c r="E13" t="s">
        <v>4055</v>
      </c>
    </row>
    <row r="14" spans="1:5" ht="15.75" customHeight="1">
      <c r="A14" s="7" t="s">
        <v>3471</v>
      </c>
      <c r="B14" s="26">
        <v>8</v>
      </c>
      <c r="C14" t="s">
        <v>4174</v>
      </c>
      <c r="D14" s="26">
        <v>1</v>
      </c>
      <c r="E14" t="s">
        <v>1170</v>
      </c>
    </row>
    <row r="15" spans="1:5" ht="15.75" customHeight="1">
      <c r="A15" s="7" t="s">
        <v>3416</v>
      </c>
      <c r="B15" s="26">
        <v>7</v>
      </c>
      <c r="C15" t="s">
        <v>4175</v>
      </c>
      <c r="D15" s="26">
        <v>1</v>
      </c>
      <c r="E15" t="s">
        <v>2997</v>
      </c>
    </row>
    <row r="16" spans="1:5" ht="15.75" customHeight="1">
      <c r="A16" s="7" t="s">
        <v>3419</v>
      </c>
      <c r="B16" s="26">
        <v>7</v>
      </c>
      <c r="C16" t="s">
        <v>4176</v>
      </c>
      <c r="D16" s="26">
        <v>0</v>
      </c>
      <c r="E16" t="s">
        <v>4055</v>
      </c>
    </row>
    <row r="17" spans="1:5" ht="15.75" customHeight="1">
      <c r="A17" s="7" t="s">
        <v>3420</v>
      </c>
      <c r="B17" s="26">
        <v>7</v>
      </c>
      <c r="C17" t="s">
        <v>4177</v>
      </c>
      <c r="D17" s="26">
        <v>1</v>
      </c>
      <c r="E17" t="s">
        <v>1301</v>
      </c>
    </row>
    <row r="18" spans="1:5" ht="13">
      <c r="A18" s="7" t="s">
        <v>3437</v>
      </c>
      <c r="B18" s="26">
        <v>7</v>
      </c>
      <c r="C18" t="s">
        <v>4178</v>
      </c>
      <c r="D18" s="26">
        <v>0</v>
      </c>
      <c r="E18" t="s">
        <v>4055</v>
      </c>
    </row>
    <row r="19" spans="1:5" ht="13">
      <c r="A19" s="7" t="s">
        <v>3433</v>
      </c>
      <c r="B19" s="26">
        <v>7</v>
      </c>
      <c r="C19" t="s">
        <v>4179</v>
      </c>
      <c r="D19" s="26">
        <v>0</v>
      </c>
      <c r="E19" t="s">
        <v>4055</v>
      </c>
    </row>
    <row r="20" spans="1:5" ht="13">
      <c r="A20" s="7" t="s">
        <v>3430</v>
      </c>
      <c r="B20" s="26">
        <v>6</v>
      </c>
      <c r="C20" t="s">
        <v>4180</v>
      </c>
      <c r="D20" s="26">
        <v>0</v>
      </c>
      <c r="E20" t="s">
        <v>4055</v>
      </c>
    </row>
    <row r="21" spans="1:5" ht="13">
      <c r="A21" s="7" t="s">
        <v>3447</v>
      </c>
      <c r="B21" s="26">
        <v>6</v>
      </c>
      <c r="C21" t="s">
        <v>4181</v>
      </c>
      <c r="D21" s="26">
        <v>0</v>
      </c>
      <c r="E21" t="s">
        <v>4055</v>
      </c>
    </row>
    <row r="22" spans="1:5" ht="13">
      <c r="A22" s="7" t="s">
        <v>3494</v>
      </c>
      <c r="B22" s="26">
        <v>6</v>
      </c>
      <c r="C22" t="s">
        <v>4182</v>
      </c>
      <c r="D22" s="26">
        <v>1</v>
      </c>
      <c r="E22" t="s">
        <v>1132</v>
      </c>
    </row>
    <row r="23" spans="1:5" ht="13">
      <c r="A23" s="7" t="s">
        <v>3466</v>
      </c>
      <c r="B23" s="26">
        <v>5</v>
      </c>
      <c r="C23" t="s">
        <v>4183</v>
      </c>
      <c r="D23" s="26">
        <v>1</v>
      </c>
      <c r="E23" t="s">
        <v>1514</v>
      </c>
    </row>
    <row r="24" spans="1:5" ht="13">
      <c r="A24" s="7" t="s">
        <v>3459</v>
      </c>
      <c r="B24" s="26">
        <v>5</v>
      </c>
      <c r="C24" t="s">
        <v>4184</v>
      </c>
      <c r="D24" s="26">
        <v>1</v>
      </c>
      <c r="E24" t="s">
        <v>1174</v>
      </c>
    </row>
    <row r="25" spans="1:5" ht="13">
      <c r="A25" s="7" t="s">
        <v>3486</v>
      </c>
      <c r="B25" s="26">
        <v>5</v>
      </c>
      <c r="C25" t="s">
        <v>4185</v>
      </c>
      <c r="D25" s="26">
        <v>0</v>
      </c>
      <c r="E25" t="s">
        <v>4055</v>
      </c>
    </row>
    <row r="26" spans="1:5" ht="13">
      <c r="A26" s="7" t="s">
        <v>3465</v>
      </c>
      <c r="B26" s="26">
        <v>4</v>
      </c>
      <c r="C26" t="s">
        <v>4186</v>
      </c>
      <c r="D26" s="26">
        <v>1</v>
      </c>
      <c r="E26" t="s">
        <v>1277</v>
      </c>
    </row>
    <row r="27" spans="1:5" ht="13">
      <c r="A27" s="7" t="s">
        <v>3480</v>
      </c>
      <c r="B27" s="26">
        <v>4</v>
      </c>
      <c r="C27" t="s">
        <v>4187</v>
      </c>
      <c r="D27" s="26">
        <v>0</v>
      </c>
      <c r="E27" t="s">
        <v>4055</v>
      </c>
    </row>
    <row r="28" spans="1:5" ht="13">
      <c r="A28" s="7" t="s">
        <v>3468</v>
      </c>
      <c r="B28" s="26">
        <v>3</v>
      </c>
      <c r="C28" t="s">
        <v>4188</v>
      </c>
      <c r="D28" s="26">
        <v>1</v>
      </c>
      <c r="E28" t="s">
        <v>1027</v>
      </c>
    </row>
    <row r="29" spans="1:5" ht="13">
      <c r="A29" s="7" t="s">
        <v>3488</v>
      </c>
      <c r="B29" s="26">
        <v>3</v>
      </c>
      <c r="C29" t="s">
        <v>4189</v>
      </c>
      <c r="D29" s="26">
        <v>1</v>
      </c>
      <c r="E29" t="s">
        <v>2531</v>
      </c>
    </row>
    <row r="30" spans="1:5" ht="13">
      <c r="A30" s="7" t="s">
        <v>3455</v>
      </c>
      <c r="B30" s="26">
        <v>3</v>
      </c>
      <c r="C30" t="s">
        <v>4190</v>
      </c>
      <c r="D30" s="26">
        <v>2</v>
      </c>
      <c r="E30" t="s">
        <v>4191</v>
      </c>
    </row>
    <row r="31" spans="1:5" ht="13">
      <c r="A31" s="7" t="s">
        <v>3432</v>
      </c>
      <c r="B31" s="26">
        <v>2</v>
      </c>
      <c r="C31" t="s">
        <v>4192</v>
      </c>
      <c r="D31" s="26">
        <v>0</v>
      </c>
      <c r="E31" t="s">
        <v>4055</v>
      </c>
    </row>
    <row r="32" spans="1:5" ht="13">
      <c r="A32" s="7" t="s">
        <v>3427</v>
      </c>
      <c r="B32" s="26">
        <v>2</v>
      </c>
      <c r="C32" t="s">
        <v>4193</v>
      </c>
      <c r="D32" s="26">
        <v>1</v>
      </c>
      <c r="E32" t="s">
        <v>1406</v>
      </c>
    </row>
    <row r="33" spans="1:5" ht="13">
      <c r="A33" s="76" t="s">
        <v>3529</v>
      </c>
      <c r="B33" s="83">
        <v>190</v>
      </c>
      <c r="C33" s="84"/>
      <c r="D33" s="83">
        <v>19</v>
      </c>
      <c r="E33" s="84"/>
    </row>
    <row r="34" spans="1:5" ht="13">
      <c r="A34" s="76" t="s">
        <v>3532</v>
      </c>
      <c r="B34" s="85">
        <v>0.2638888888888889</v>
      </c>
      <c r="C34" s="84"/>
      <c r="D34" s="85">
        <v>0.65517241379310343</v>
      </c>
      <c r="E34" s="84"/>
    </row>
    <row r="35" spans="1:5" ht="13">
      <c r="A35" s="76" t="s">
        <v>3535</v>
      </c>
      <c r="B35" s="86">
        <v>42645</v>
      </c>
      <c r="C35" s="84"/>
      <c r="D35" s="86">
        <v>42645</v>
      </c>
      <c r="E35" s="84"/>
    </row>
    <row r="36" spans="1:5" ht="13">
      <c r="B36" s="26"/>
      <c r="D36" s="26"/>
    </row>
    <row r="37" spans="1:5" ht="13">
      <c r="A37" s="76" t="s">
        <v>3541</v>
      </c>
      <c r="B37" s="85">
        <v>0.27427821522309709</v>
      </c>
      <c r="D37" s="26"/>
    </row>
    <row r="38" spans="1:5" ht="13">
      <c r="A38" s="76" t="s">
        <v>3535</v>
      </c>
      <c r="B38" s="86">
        <v>42645</v>
      </c>
      <c r="D38" s="26"/>
    </row>
  </sheetData>
  <mergeCells count="1">
    <mergeCell ref="A1:E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309"/>
  <sheetViews>
    <sheetView workbookViewId="0"/>
  </sheetViews>
  <sheetFormatPr baseColWidth="10" defaultColWidth="14.5" defaultRowHeight="15.75" customHeight="1"/>
  <cols>
    <col min="1" max="1" width="19.33203125" customWidth="1"/>
    <col min="2" max="2" width="15.33203125" customWidth="1"/>
    <col min="3" max="3" width="18.5" customWidth="1"/>
    <col min="4" max="4" width="5.83203125" customWidth="1"/>
    <col min="5" max="5" width="8.5" customWidth="1"/>
    <col min="6" max="6" width="7.6640625" customWidth="1"/>
    <col min="9" max="9" width="20" customWidth="1"/>
    <col min="10" max="10" width="6.6640625" hidden="1" customWidth="1"/>
  </cols>
  <sheetData>
    <row r="1" spans="1:10" ht="15.75" customHeight="1">
      <c r="A1" s="1" t="s">
        <v>0</v>
      </c>
      <c r="B1" s="1" t="s">
        <v>1</v>
      </c>
      <c r="C1" s="2" t="s">
        <v>2</v>
      </c>
      <c r="D1" s="2" t="s">
        <v>3</v>
      </c>
      <c r="E1" s="2" t="s">
        <v>4</v>
      </c>
      <c r="F1" s="2" t="s">
        <v>5</v>
      </c>
      <c r="G1" s="3" t="s">
        <v>10</v>
      </c>
      <c r="H1" s="3" t="s">
        <v>11</v>
      </c>
      <c r="I1" s="1" t="s">
        <v>14</v>
      </c>
      <c r="J1" s="2" t="s">
        <v>4194</v>
      </c>
    </row>
    <row r="2" spans="1:10" ht="15.75" customHeight="1">
      <c r="A2" s="7" t="s">
        <v>4195</v>
      </c>
      <c r="B2" s="8">
        <v>44040</v>
      </c>
      <c r="C2" s="9" t="s">
        <v>230</v>
      </c>
      <c r="D2" s="9" t="s">
        <v>4196</v>
      </c>
      <c r="E2" s="9" t="s">
        <v>37</v>
      </c>
      <c r="F2" s="9" t="s">
        <v>38</v>
      </c>
      <c r="G2" s="26"/>
      <c r="H2" s="26"/>
      <c r="I2" s="7" t="s">
        <v>139</v>
      </c>
      <c r="J2" s="26"/>
    </row>
    <row r="3" spans="1:10" ht="15.75" customHeight="1">
      <c r="A3" s="7" t="s">
        <v>4197</v>
      </c>
      <c r="B3" s="8">
        <v>44034</v>
      </c>
      <c r="C3" s="9" t="s">
        <v>207</v>
      </c>
      <c r="D3" s="9" t="s">
        <v>4196</v>
      </c>
      <c r="E3" s="9" t="s">
        <v>37</v>
      </c>
      <c r="F3" s="9" t="s">
        <v>53</v>
      </c>
      <c r="G3" s="26"/>
      <c r="H3" s="26"/>
      <c r="I3" s="7"/>
      <c r="J3" s="26"/>
    </row>
    <row r="4" spans="1:10" ht="15.75" customHeight="1">
      <c r="A4" s="7" t="s">
        <v>4198</v>
      </c>
      <c r="B4" s="8">
        <v>43941</v>
      </c>
      <c r="C4" s="9" t="s">
        <v>96</v>
      </c>
      <c r="D4" s="9" t="s">
        <v>4199</v>
      </c>
      <c r="E4" s="9" t="s">
        <v>37</v>
      </c>
      <c r="F4" s="9" t="s">
        <v>53</v>
      </c>
      <c r="G4" s="26"/>
      <c r="H4" s="26"/>
      <c r="I4" s="7"/>
      <c r="J4" s="26"/>
    </row>
    <row r="5" spans="1:10" ht="15.75" customHeight="1">
      <c r="A5" s="7" t="s">
        <v>4200</v>
      </c>
      <c r="B5" s="8">
        <v>43891</v>
      </c>
      <c r="C5" s="9" t="s">
        <v>657</v>
      </c>
      <c r="D5" s="9" t="s">
        <v>4196</v>
      </c>
      <c r="E5" s="9" t="s">
        <v>37</v>
      </c>
      <c r="F5" s="9" t="s">
        <v>38</v>
      </c>
      <c r="G5" s="26"/>
      <c r="H5" s="26"/>
      <c r="I5" s="7"/>
      <c r="J5" s="26"/>
    </row>
    <row r="6" spans="1:10" ht="15.75" customHeight="1">
      <c r="A6" s="7" t="s">
        <v>103</v>
      </c>
      <c r="B6" s="8">
        <v>43891</v>
      </c>
      <c r="C6" s="9" t="s">
        <v>105</v>
      </c>
      <c r="D6" s="9" t="s">
        <v>4196</v>
      </c>
      <c r="E6" s="9" t="s">
        <v>37</v>
      </c>
      <c r="F6" s="9" t="s">
        <v>38</v>
      </c>
      <c r="G6" s="26"/>
      <c r="H6" s="26"/>
      <c r="I6" s="7"/>
      <c r="J6" s="26"/>
    </row>
    <row r="7" spans="1:10" ht="15.75" customHeight="1">
      <c r="A7" s="7" t="s">
        <v>4201</v>
      </c>
      <c r="B7" s="8">
        <v>43873</v>
      </c>
      <c r="C7" s="9" t="s">
        <v>415</v>
      </c>
      <c r="D7" s="9" t="s">
        <v>4196</v>
      </c>
      <c r="E7" s="9" t="s">
        <v>37</v>
      </c>
      <c r="F7" s="9" t="s">
        <v>38</v>
      </c>
      <c r="G7" s="26"/>
      <c r="H7" s="26"/>
      <c r="I7" s="7"/>
      <c r="J7" s="26"/>
    </row>
    <row r="8" spans="1:10" ht="15.75" customHeight="1">
      <c r="A8" s="7" t="s">
        <v>4202</v>
      </c>
      <c r="B8" s="8">
        <v>43867</v>
      </c>
      <c r="C8" s="9" t="s">
        <v>50</v>
      </c>
      <c r="D8" s="9" t="s">
        <v>4199</v>
      </c>
      <c r="E8" s="9" t="s">
        <v>330</v>
      </c>
      <c r="F8" s="9" t="s">
        <v>38</v>
      </c>
      <c r="G8" s="26"/>
      <c r="H8" s="26"/>
      <c r="I8" s="7"/>
      <c r="J8" s="26"/>
    </row>
    <row r="9" spans="1:10" ht="15.75" customHeight="1">
      <c r="A9" s="7" t="s">
        <v>4203</v>
      </c>
      <c r="B9" s="8">
        <v>43862</v>
      </c>
      <c r="C9" s="9" t="s">
        <v>2076</v>
      </c>
      <c r="D9" s="9" t="s">
        <v>4196</v>
      </c>
      <c r="E9" s="9" t="s">
        <v>37</v>
      </c>
      <c r="F9" s="9" t="s">
        <v>53</v>
      </c>
      <c r="G9" s="26"/>
      <c r="H9" s="26"/>
      <c r="I9" s="7"/>
      <c r="J9" s="26"/>
    </row>
    <row r="10" spans="1:10" ht="15.75" customHeight="1">
      <c r="A10" s="7" t="s">
        <v>4204</v>
      </c>
      <c r="B10" s="8">
        <v>43862</v>
      </c>
      <c r="C10" s="9" t="s">
        <v>4205</v>
      </c>
      <c r="D10" s="9" t="s">
        <v>4206</v>
      </c>
      <c r="E10" s="9" t="s">
        <v>37</v>
      </c>
      <c r="F10" s="9" t="s">
        <v>38</v>
      </c>
      <c r="G10" s="26"/>
      <c r="H10" s="26"/>
      <c r="I10" s="7"/>
      <c r="J10" s="26"/>
    </row>
    <row r="11" spans="1:10" ht="15.75" customHeight="1">
      <c r="A11" s="7" t="s">
        <v>4207</v>
      </c>
      <c r="B11" s="8">
        <v>43862</v>
      </c>
      <c r="C11" s="9" t="s">
        <v>415</v>
      </c>
      <c r="D11" s="9" t="s">
        <v>4196</v>
      </c>
      <c r="E11" s="9" t="s">
        <v>37</v>
      </c>
      <c r="F11" s="9" t="s">
        <v>53</v>
      </c>
      <c r="G11" s="26"/>
      <c r="H11" s="26"/>
      <c r="I11" s="7"/>
      <c r="J11" s="26"/>
    </row>
    <row r="12" spans="1:10" ht="15.75" customHeight="1">
      <c r="A12" s="7" t="s">
        <v>4208</v>
      </c>
      <c r="B12" s="8">
        <v>43862</v>
      </c>
      <c r="C12" s="9" t="s">
        <v>872</v>
      </c>
      <c r="D12" s="9" t="s">
        <v>4199</v>
      </c>
      <c r="E12" s="9" t="s">
        <v>736</v>
      </c>
      <c r="F12" s="9" t="s">
        <v>38</v>
      </c>
      <c r="G12" s="26"/>
      <c r="H12" s="26"/>
      <c r="I12" s="7"/>
      <c r="J12" s="26"/>
    </row>
    <row r="13" spans="1:10" ht="15.75" customHeight="1">
      <c r="A13" s="7" t="s">
        <v>4209</v>
      </c>
      <c r="B13" s="8">
        <v>43831</v>
      </c>
      <c r="C13" s="9" t="s">
        <v>396</v>
      </c>
      <c r="D13" s="9" t="s">
        <v>4206</v>
      </c>
      <c r="E13" s="9" t="s">
        <v>37</v>
      </c>
      <c r="F13" s="9" t="s">
        <v>38</v>
      </c>
      <c r="G13" s="26"/>
      <c r="H13" s="26"/>
      <c r="I13" s="7"/>
      <c r="J13" s="26"/>
    </row>
    <row r="14" spans="1:10" ht="15.75" customHeight="1">
      <c r="A14" s="7" t="s">
        <v>4210</v>
      </c>
      <c r="B14" s="8">
        <v>43831</v>
      </c>
      <c r="C14" s="9" t="s">
        <v>396</v>
      </c>
      <c r="D14" s="9" t="s">
        <v>4206</v>
      </c>
      <c r="E14" s="9" t="s">
        <v>37</v>
      </c>
      <c r="F14" s="9" t="s">
        <v>38</v>
      </c>
      <c r="G14" s="26"/>
      <c r="H14" s="26"/>
      <c r="I14" s="7"/>
      <c r="J14" s="26"/>
    </row>
    <row r="15" spans="1:10" ht="15.75" customHeight="1">
      <c r="A15" s="7" t="s">
        <v>3398</v>
      </c>
      <c r="B15" s="15">
        <v>43831</v>
      </c>
      <c r="C15" s="9" t="s">
        <v>207</v>
      </c>
      <c r="D15" s="9" t="s">
        <v>4211</v>
      </c>
      <c r="E15" s="9" t="s">
        <v>37</v>
      </c>
      <c r="F15" s="9" t="s">
        <v>53</v>
      </c>
      <c r="G15" s="26"/>
      <c r="H15" s="26"/>
      <c r="I15" s="7"/>
      <c r="J15" s="26"/>
    </row>
    <row r="16" spans="1:10" ht="15.75" customHeight="1">
      <c r="A16" s="7" t="s">
        <v>120</v>
      </c>
      <c r="B16" s="15">
        <v>43831</v>
      </c>
      <c r="C16" s="9" t="s">
        <v>122</v>
      </c>
      <c r="D16" s="9" t="s">
        <v>4211</v>
      </c>
      <c r="E16" s="9" t="s">
        <v>37</v>
      </c>
      <c r="F16" s="9" t="s">
        <v>38</v>
      </c>
      <c r="G16" s="26"/>
      <c r="H16" s="26"/>
      <c r="I16" s="7"/>
      <c r="J16" s="26"/>
    </row>
    <row r="17" spans="1:10" ht="15.75" customHeight="1">
      <c r="A17" s="7" t="s">
        <v>4212</v>
      </c>
      <c r="B17" s="8">
        <v>43800</v>
      </c>
      <c r="C17" s="9" t="s">
        <v>96</v>
      </c>
      <c r="D17" s="9" t="s">
        <v>4196</v>
      </c>
      <c r="E17" s="9" t="s">
        <v>330</v>
      </c>
      <c r="F17" s="9" t="s">
        <v>38</v>
      </c>
      <c r="G17" s="26"/>
      <c r="H17" s="26"/>
      <c r="I17" s="7"/>
      <c r="J17" s="26"/>
    </row>
    <row r="18" spans="1:10" ht="13">
      <c r="A18" s="7" t="s">
        <v>4213</v>
      </c>
      <c r="B18" s="8">
        <v>43739</v>
      </c>
      <c r="C18" s="9" t="s">
        <v>105</v>
      </c>
      <c r="D18" s="9" t="s">
        <v>4196</v>
      </c>
      <c r="E18" s="9" t="s">
        <v>37</v>
      </c>
      <c r="F18" s="9" t="s">
        <v>38</v>
      </c>
      <c r="G18" s="26"/>
      <c r="H18" s="26"/>
      <c r="I18" s="7"/>
      <c r="J18" s="26"/>
    </row>
    <row r="19" spans="1:10" ht="13">
      <c r="A19" s="7" t="s">
        <v>4214</v>
      </c>
      <c r="B19" s="8">
        <v>43678</v>
      </c>
      <c r="C19" s="9" t="s">
        <v>4215</v>
      </c>
      <c r="D19" s="9" t="s">
        <v>4211</v>
      </c>
      <c r="E19" s="9" t="s">
        <v>37</v>
      </c>
      <c r="F19" s="9" t="s">
        <v>38</v>
      </c>
      <c r="G19" s="26"/>
      <c r="H19" s="26"/>
      <c r="I19" s="7"/>
      <c r="J19" s="26"/>
    </row>
    <row r="20" spans="1:10" ht="13">
      <c r="A20" s="7" t="s">
        <v>4216</v>
      </c>
      <c r="B20" s="8">
        <v>43676</v>
      </c>
      <c r="C20" s="9" t="s">
        <v>1093</v>
      </c>
      <c r="D20" s="9" t="s">
        <v>4211</v>
      </c>
      <c r="E20" s="9" t="s">
        <v>37</v>
      </c>
      <c r="F20" s="9" t="s">
        <v>53</v>
      </c>
      <c r="G20" s="26"/>
      <c r="H20" s="26"/>
      <c r="I20" s="7" t="s">
        <v>60</v>
      </c>
      <c r="J20" s="26"/>
    </row>
    <row r="21" spans="1:10" ht="13">
      <c r="A21" s="7" t="s">
        <v>4217</v>
      </c>
      <c r="B21" s="8">
        <v>43651</v>
      </c>
      <c r="C21" s="9" t="s">
        <v>775</v>
      </c>
      <c r="D21" s="9" t="s">
        <v>4211</v>
      </c>
      <c r="E21" s="9" t="s">
        <v>37</v>
      </c>
      <c r="F21" s="9" t="s">
        <v>38</v>
      </c>
      <c r="G21" s="26"/>
      <c r="H21" s="26"/>
      <c r="I21" s="7"/>
      <c r="J21" s="26"/>
    </row>
    <row r="22" spans="1:10" ht="13">
      <c r="A22" s="7" t="s">
        <v>4218</v>
      </c>
      <c r="B22" s="8">
        <v>43622</v>
      </c>
      <c r="C22" s="9" t="s">
        <v>1503</v>
      </c>
      <c r="D22" s="9" t="s">
        <v>4196</v>
      </c>
      <c r="E22" s="9" t="s">
        <v>37</v>
      </c>
      <c r="F22" s="9" t="s">
        <v>38</v>
      </c>
      <c r="G22" s="26"/>
      <c r="H22" s="26"/>
      <c r="I22" s="7"/>
      <c r="J22" s="26"/>
    </row>
    <row r="23" spans="1:10" ht="13">
      <c r="A23" s="7" t="s">
        <v>4219</v>
      </c>
      <c r="B23" s="8">
        <v>43617</v>
      </c>
      <c r="C23" s="9" t="s">
        <v>199</v>
      </c>
      <c r="D23" s="9" t="s">
        <v>4199</v>
      </c>
      <c r="E23" s="9" t="s">
        <v>37</v>
      </c>
      <c r="F23" s="9" t="s">
        <v>38</v>
      </c>
      <c r="G23" s="26"/>
      <c r="H23" s="26"/>
      <c r="I23" s="7"/>
      <c r="J23" s="26"/>
    </row>
    <row r="24" spans="1:10" ht="13">
      <c r="A24" s="7" t="s">
        <v>4220</v>
      </c>
      <c r="B24" s="8">
        <v>43606</v>
      </c>
      <c r="C24" s="9" t="s">
        <v>220</v>
      </c>
      <c r="D24" s="9" t="s">
        <v>4199</v>
      </c>
      <c r="E24" s="9" t="s">
        <v>37</v>
      </c>
      <c r="F24" s="9" t="s">
        <v>38</v>
      </c>
      <c r="G24" s="26"/>
      <c r="H24" s="26"/>
      <c r="I24" s="7"/>
      <c r="J24" s="26"/>
    </row>
    <row r="25" spans="1:10" ht="13">
      <c r="A25" s="7" t="s">
        <v>273</v>
      </c>
      <c r="B25" s="8">
        <v>43587</v>
      </c>
      <c r="C25" s="9" t="s">
        <v>275</v>
      </c>
      <c r="D25" s="9" t="s">
        <v>4211</v>
      </c>
      <c r="E25" s="9" t="s">
        <v>274</v>
      </c>
      <c r="F25" s="9" t="s">
        <v>38</v>
      </c>
      <c r="G25" s="26"/>
      <c r="H25" s="26"/>
      <c r="I25" s="7"/>
      <c r="J25" s="26"/>
    </row>
    <row r="26" spans="1:10" ht="13">
      <c r="A26" s="7" t="s">
        <v>278</v>
      </c>
      <c r="B26" s="8">
        <v>43586</v>
      </c>
      <c r="C26" s="9" t="s">
        <v>279</v>
      </c>
      <c r="D26" s="9" t="s">
        <v>4211</v>
      </c>
      <c r="E26" s="9" t="s">
        <v>37</v>
      </c>
      <c r="F26" s="9" t="s">
        <v>38</v>
      </c>
      <c r="G26" s="26"/>
      <c r="H26" s="26"/>
      <c r="I26" s="7"/>
      <c r="J26" s="26"/>
    </row>
    <row r="27" spans="1:10" ht="13">
      <c r="A27" s="7" t="s">
        <v>4221</v>
      </c>
      <c r="B27" s="8">
        <v>43586</v>
      </c>
      <c r="C27" s="9" t="s">
        <v>478</v>
      </c>
      <c r="D27" s="9" t="s">
        <v>4196</v>
      </c>
      <c r="E27" s="9" t="s">
        <v>37</v>
      </c>
      <c r="F27" s="9" t="s">
        <v>53</v>
      </c>
      <c r="G27" s="26"/>
      <c r="H27" s="26"/>
      <c r="I27" s="7"/>
      <c r="J27" s="26"/>
    </row>
    <row r="28" spans="1:10" ht="13">
      <c r="A28" s="7" t="s">
        <v>276</v>
      </c>
      <c r="B28" s="8">
        <v>43586</v>
      </c>
      <c r="C28" s="9" t="s">
        <v>97</v>
      </c>
      <c r="D28" s="9" t="s">
        <v>4211</v>
      </c>
      <c r="E28" s="9" t="s">
        <v>37</v>
      </c>
      <c r="F28" s="9" t="s">
        <v>38</v>
      </c>
      <c r="G28" s="26"/>
      <c r="H28" s="26"/>
      <c r="I28" s="7"/>
      <c r="J28" s="26"/>
    </row>
    <row r="29" spans="1:10" ht="13">
      <c r="A29" s="7" t="s">
        <v>304</v>
      </c>
      <c r="B29" s="8">
        <v>43556</v>
      </c>
      <c r="C29" s="9" t="s">
        <v>50</v>
      </c>
      <c r="D29" s="9" t="s">
        <v>4211</v>
      </c>
      <c r="E29" s="9" t="s">
        <v>37</v>
      </c>
      <c r="F29" s="9" t="s">
        <v>38</v>
      </c>
      <c r="G29" s="26"/>
      <c r="H29" s="26"/>
      <c r="I29" s="7"/>
      <c r="J29" s="26"/>
    </row>
    <row r="30" spans="1:10" ht="13">
      <c r="A30" s="7" t="s">
        <v>4222</v>
      </c>
      <c r="B30" s="8">
        <v>43556</v>
      </c>
      <c r="C30" s="9" t="s">
        <v>677</v>
      </c>
      <c r="D30" s="9" t="s">
        <v>4196</v>
      </c>
      <c r="E30" s="9" t="s">
        <v>37</v>
      </c>
      <c r="F30" s="9" t="s">
        <v>38</v>
      </c>
      <c r="G30" s="26"/>
      <c r="H30" s="26"/>
      <c r="I30" s="7"/>
      <c r="J30" s="26"/>
    </row>
    <row r="31" spans="1:10" ht="13">
      <c r="A31" s="7" t="s">
        <v>4223</v>
      </c>
      <c r="B31" s="8">
        <v>43556</v>
      </c>
      <c r="C31" s="9" t="s">
        <v>4224</v>
      </c>
      <c r="D31" s="9" t="s">
        <v>4206</v>
      </c>
      <c r="E31" s="9" t="s">
        <v>37</v>
      </c>
      <c r="F31" s="9" t="s">
        <v>38</v>
      </c>
      <c r="G31" s="26"/>
      <c r="H31" s="26"/>
      <c r="I31" s="7"/>
      <c r="J31" s="26"/>
    </row>
    <row r="32" spans="1:10" ht="13">
      <c r="A32" s="7" t="s">
        <v>4225</v>
      </c>
      <c r="B32" s="8">
        <v>43553</v>
      </c>
      <c r="C32" s="9" t="s">
        <v>553</v>
      </c>
      <c r="D32" s="9" t="s">
        <v>4199</v>
      </c>
      <c r="E32" s="9" t="s">
        <v>37</v>
      </c>
      <c r="F32" s="9" t="s">
        <v>38</v>
      </c>
      <c r="G32" s="26"/>
      <c r="H32" s="26"/>
      <c r="I32" s="7"/>
      <c r="J32" s="26"/>
    </row>
    <row r="33" spans="1:10" ht="13">
      <c r="A33" s="7" t="s">
        <v>4226</v>
      </c>
      <c r="B33" s="8">
        <v>43552</v>
      </c>
      <c r="C33" s="9" t="s">
        <v>2423</v>
      </c>
      <c r="D33" s="9" t="s">
        <v>4199</v>
      </c>
      <c r="E33" s="9" t="s">
        <v>37</v>
      </c>
      <c r="F33" s="9" t="s">
        <v>53</v>
      </c>
      <c r="G33" s="26"/>
      <c r="H33" s="26"/>
      <c r="I33" s="7"/>
      <c r="J33" s="26"/>
    </row>
    <row r="34" spans="1:10" ht="13">
      <c r="A34" s="7" t="s">
        <v>4227</v>
      </c>
      <c r="B34" s="8">
        <v>43536</v>
      </c>
      <c r="C34" s="9" t="s">
        <v>154</v>
      </c>
      <c r="D34" s="9" t="s">
        <v>4196</v>
      </c>
      <c r="E34" s="9" t="s">
        <v>37</v>
      </c>
      <c r="F34" s="9" t="s">
        <v>38</v>
      </c>
      <c r="G34" s="38">
        <v>43886</v>
      </c>
      <c r="H34" s="26">
        <f>ROUND(((G34-B34)/365)*12,0)</f>
        <v>12</v>
      </c>
      <c r="I34" s="7"/>
      <c r="J34" s="26"/>
    </row>
    <row r="35" spans="1:10" ht="13">
      <c r="A35" s="7" t="s">
        <v>4228</v>
      </c>
      <c r="B35" s="8">
        <v>43532</v>
      </c>
      <c r="C35" s="9" t="s">
        <v>1156</v>
      </c>
      <c r="D35" s="9" t="s">
        <v>4199</v>
      </c>
      <c r="E35" s="9" t="s">
        <v>37</v>
      </c>
      <c r="F35" s="9" t="s">
        <v>38</v>
      </c>
      <c r="G35" s="26"/>
      <c r="H35" s="26"/>
      <c r="I35" s="7"/>
      <c r="J35" s="26"/>
    </row>
    <row r="36" spans="1:10" ht="13">
      <c r="A36" s="7" t="s">
        <v>4229</v>
      </c>
      <c r="B36" s="8">
        <v>43531</v>
      </c>
      <c r="C36" s="9" t="s">
        <v>4230</v>
      </c>
      <c r="D36" s="9" t="s">
        <v>4211</v>
      </c>
      <c r="E36" s="9" t="s">
        <v>37</v>
      </c>
      <c r="F36" s="9" t="s">
        <v>38</v>
      </c>
      <c r="G36" s="26"/>
      <c r="H36" s="26"/>
      <c r="I36" s="7"/>
      <c r="J36" s="26"/>
    </row>
    <row r="37" spans="1:10" ht="13">
      <c r="A37" s="7" t="s">
        <v>334</v>
      </c>
      <c r="B37" s="8">
        <v>43525</v>
      </c>
      <c r="C37" s="9" t="s">
        <v>335</v>
      </c>
      <c r="D37" s="9" t="s">
        <v>4196</v>
      </c>
      <c r="E37" s="9" t="s">
        <v>37</v>
      </c>
      <c r="F37" s="9" t="s">
        <v>38</v>
      </c>
      <c r="G37" s="38"/>
      <c r="H37" s="26"/>
      <c r="I37" s="7"/>
      <c r="J37" s="26"/>
    </row>
    <row r="38" spans="1:10" ht="13">
      <c r="A38" s="7" t="s">
        <v>4231</v>
      </c>
      <c r="B38" s="8">
        <v>43525</v>
      </c>
      <c r="C38" s="9" t="s">
        <v>201</v>
      </c>
      <c r="D38" s="9" t="s">
        <v>4199</v>
      </c>
      <c r="E38" s="9" t="s">
        <v>37</v>
      </c>
      <c r="F38" s="9" t="s">
        <v>53</v>
      </c>
      <c r="G38" s="38">
        <v>43880</v>
      </c>
      <c r="H38" s="26">
        <f t="shared" ref="H38:H40" si="0">ROUND(((G38-B38)/365)*12,0)</f>
        <v>12</v>
      </c>
      <c r="I38" s="7"/>
      <c r="J38" s="26"/>
    </row>
    <row r="39" spans="1:10" ht="13">
      <c r="A39" s="7" t="s">
        <v>342</v>
      </c>
      <c r="B39" s="8">
        <v>43497</v>
      </c>
      <c r="C39" s="9" t="s">
        <v>343</v>
      </c>
      <c r="D39" s="9" t="s">
        <v>4196</v>
      </c>
      <c r="E39" s="9" t="s">
        <v>37</v>
      </c>
      <c r="F39" s="9" t="s">
        <v>38</v>
      </c>
      <c r="G39" s="38">
        <v>43878</v>
      </c>
      <c r="H39" s="26">
        <f t="shared" si="0"/>
        <v>13</v>
      </c>
      <c r="I39" s="7"/>
      <c r="J39" s="26"/>
    </row>
    <row r="40" spans="1:10" ht="13">
      <c r="A40" s="7" t="s">
        <v>339</v>
      </c>
      <c r="B40" s="8">
        <v>43497</v>
      </c>
      <c r="C40" s="9" t="s">
        <v>341</v>
      </c>
      <c r="D40" s="9" t="s">
        <v>4196</v>
      </c>
      <c r="E40" s="9" t="s">
        <v>37</v>
      </c>
      <c r="F40" s="9" t="s">
        <v>38</v>
      </c>
      <c r="G40" s="38">
        <v>43877</v>
      </c>
      <c r="H40" s="26">
        <f t="shared" si="0"/>
        <v>12</v>
      </c>
      <c r="I40" s="7"/>
      <c r="J40" s="26"/>
    </row>
    <row r="41" spans="1:10" ht="13">
      <c r="A41" s="7" t="s">
        <v>4232</v>
      </c>
      <c r="B41" s="8">
        <v>43494</v>
      </c>
      <c r="C41" s="9" t="s">
        <v>566</v>
      </c>
      <c r="D41" s="9" t="s">
        <v>4211</v>
      </c>
      <c r="E41" s="9" t="s">
        <v>37</v>
      </c>
      <c r="F41" s="9" t="s">
        <v>38</v>
      </c>
      <c r="G41" s="26"/>
      <c r="H41" s="26"/>
      <c r="I41" s="7"/>
      <c r="J41" s="26"/>
    </row>
    <row r="42" spans="1:10" ht="13">
      <c r="A42" s="7" t="s">
        <v>4233</v>
      </c>
      <c r="B42" s="8">
        <v>43490</v>
      </c>
      <c r="C42" s="9" t="s">
        <v>882</v>
      </c>
      <c r="D42" s="9" t="s">
        <v>4196</v>
      </c>
      <c r="E42" s="9" t="s">
        <v>37</v>
      </c>
      <c r="F42" s="9" t="s">
        <v>38</v>
      </c>
      <c r="G42" s="26"/>
      <c r="H42" s="26"/>
      <c r="I42" s="7"/>
      <c r="J42" s="26"/>
    </row>
    <row r="43" spans="1:10" ht="13">
      <c r="A43" s="7" t="s">
        <v>4234</v>
      </c>
      <c r="B43" s="8">
        <v>43466</v>
      </c>
      <c r="C43" s="9" t="s">
        <v>154</v>
      </c>
      <c r="D43" s="9" t="s">
        <v>4211</v>
      </c>
      <c r="E43" s="9" t="s">
        <v>37</v>
      </c>
      <c r="F43" s="9" t="s">
        <v>53</v>
      </c>
      <c r="G43" s="26"/>
      <c r="H43" s="26"/>
      <c r="I43" s="7"/>
      <c r="J43" s="26"/>
    </row>
    <row r="44" spans="1:10" ht="13">
      <c r="A44" s="7" t="s">
        <v>4235</v>
      </c>
      <c r="B44" s="8">
        <v>43466</v>
      </c>
      <c r="C44" s="9" t="s">
        <v>80</v>
      </c>
      <c r="D44" s="9" t="s">
        <v>4211</v>
      </c>
      <c r="E44" s="9" t="s">
        <v>37</v>
      </c>
      <c r="F44" s="9" t="s">
        <v>53</v>
      </c>
      <c r="G44" s="26"/>
      <c r="H44" s="26"/>
      <c r="I44" s="7"/>
      <c r="J44" s="26"/>
    </row>
    <row r="45" spans="1:10" ht="13">
      <c r="A45" s="7" t="s">
        <v>4236</v>
      </c>
      <c r="B45" s="8">
        <v>43466</v>
      </c>
      <c r="C45" s="9" t="s">
        <v>415</v>
      </c>
      <c r="D45" s="9" t="s">
        <v>4211</v>
      </c>
      <c r="E45" s="9" t="s">
        <v>37</v>
      </c>
      <c r="F45" s="9" t="s">
        <v>38</v>
      </c>
      <c r="G45" s="26"/>
      <c r="H45" s="26"/>
      <c r="I45" s="7"/>
      <c r="J45" s="26"/>
    </row>
    <row r="46" spans="1:10" ht="13">
      <c r="A46" s="7" t="s">
        <v>4237</v>
      </c>
      <c r="B46" s="8">
        <v>43466</v>
      </c>
      <c r="C46" s="9" t="s">
        <v>702</v>
      </c>
      <c r="D46" s="9" t="s">
        <v>4211</v>
      </c>
      <c r="E46" s="9" t="s">
        <v>37</v>
      </c>
      <c r="F46" s="9" t="s">
        <v>53</v>
      </c>
      <c r="G46" s="26"/>
      <c r="H46" s="26"/>
      <c r="I46" s="7"/>
      <c r="J46" s="26"/>
    </row>
    <row r="47" spans="1:10" ht="13">
      <c r="A47" s="7" t="s">
        <v>4238</v>
      </c>
      <c r="B47" s="8">
        <v>43466</v>
      </c>
      <c r="C47" s="9" t="s">
        <v>2227</v>
      </c>
      <c r="D47" s="9" t="s">
        <v>4199</v>
      </c>
      <c r="E47" s="9" t="s">
        <v>37</v>
      </c>
      <c r="F47" s="9" t="s">
        <v>53</v>
      </c>
      <c r="G47" s="26"/>
      <c r="H47" s="26"/>
      <c r="I47" s="7"/>
      <c r="J47" s="26"/>
    </row>
    <row r="48" spans="1:10" ht="13">
      <c r="A48" s="7" t="s">
        <v>362</v>
      </c>
      <c r="B48" s="8">
        <v>43466</v>
      </c>
      <c r="C48" s="9" t="s">
        <v>122</v>
      </c>
      <c r="D48" s="9" t="s">
        <v>4211</v>
      </c>
      <c r="E48" s="9" t="s">
        <v>37</v>
      </c>
      <c r="F48" s="9" t="s">
        <v>53</v>
      </c>
      <c r="G48" s="26"/>
      <c r="H48" s="26"/>
      <c r="I48" s="7"/>
      <c r="J48" s="26"/>
    </row>
    <row r="49" spans="1:10" ht="13">
      <c r="A49" s="7" t="s">
        <v>4239</v>
      </c>
      <c r="B49" s="8">
        <v>43466</v>
      </c>
      <c r="C49" s="9" t="s">
        <v>279</v>
      </c>
      <c r="D49" s="9" t="s">
        <v>4206</v>
      </c>
      <c r="E49" s="9" t="s">
        <v>37</v>
      </c>
      <c r="F49" s="9" t="s">
        <v>38</v>
      </c>
      <c r="G49" s="38">
        <v>43875</v>
      </c>
      <c r="H49" s="26"/>
      <c r="I49" s="7"/>
      <c r="J49" s="26"/>
    </row>
    <row r="50" spans="1:10" ht="13">
      <c r="A50" s="7" t="s">
        <v>372</v>
      </c>
      <c r="B50" s="8">
        <v>43466</v>
      </c>
      <c r="C50" s="9" t="s">
        <v>373</v>
      </c>
      <c r="D50" s="9" t="s">
        <v>4211</v>
      </c>
      <c r="E50" s="9" t="s">
        <v>37</v>
      </c>
      <c r="F50" s="9" t="s">
        <v>38</v>
      </c>
      <c r="G50" s="26"/>
      <c r="H50" s="26"/>
      <c r="I50" s="7"/>
      <c r="J50" s="26"/>
    </row>
    <row r="51" spans="1:10" ht="13">
      <c r="A51" s="7" t="s">
        <v>367</v>
      </c>
      <c r="B51" s="8">
        <v>43466</v>
      </c>
      <c r="C51" s="9" t="s">
        <v>96</v>
      </c>
      <c r="D51" s="9" t="s">
        <v>4211</v>
      </c>
      <c r="E51" s="9" t="s">
        <v>37</v>
      </c>
      <c r="F51" s="9" t="s">
        <v>53</v>
      </c>
      <c r="G51" s="26"/>
      <c r="H51" s="26"/>
      <c r="I51" s="7"/>
      <c r="J51" s="26"/>
    </row>
    <row r="52" spans="1:10" ht="13">
      <c r="A52" s="7" t="s">
        <v>4240</v>
      </c>
      <c r="B52" s="8">
        <v>43466</v>
      </c>
      <c r="C52" s="9" t="s">
        <v>2297</v>
      </c>
      <c r="D52" s="9" t="s">
        <v>4206</v>
      </c>
      <c r="E52" s="9" t="s">
        <v>37</v>
      </c>
      <c r="F52" s="9" t="s">
        <v>38</v>
      </c>
      <c r="G52" s="26"/>
      <c r="H52" s="26"/>
      <c r="I52" s="7"/>
      <c r="J52" s="26"/>
    </row>
    <row r="53" spans="1:10" ht="13">
      <c r="A53" s="7" t="s">
        <v>4241</v>
      </c>
      <c r="B53" s="8">
        <v>43466</v>
      </c>
      <c r="C53" s="9" t="s">
        <v>2511</v>
      </c>
      <c r="D53" s="9" t="s">
        <v>4211</v>
      </c>
      <c r="E53" s="9" t="s">
        <v>37</v>
      </c>
      <c r="F53" s="9" t="s">
        <v>38</v>
      </c>
      <c r="G53" s="38">
        <v>43875</v>
      </c>
      <c r="H53" s="26"/>
      <c r="I53" s="7"/>
      <c r="J53" s="26"/>
    </row>
    <row r="54" spans="1:10" ht="13">
      <c r="A54" s="7" t="s">
        <v>4242</v>
      </c>
      <c r="B54" s="8">
        <v>43435</v>
      </c>
      <c r="C54" s="9" t="s">
        <v>689</v>
      </c>
      <c r="D54" s="9" t="s">
        <v>4199</v>
      </c>
      <c r="E54" s="9" t="s">
        <v>37</v>
      </c>
      <c r="F54" s="9" t="s">
        <v>38</v>
      </c>
      <c r="G54" s="38">
        <v>43884</v>
      </c>
      <c r="H54" s="26">
        <f>ROUND(((G54-B54)/365)*12,0)</f>
        <v>15</v>
      </c>
      <c r="I54" s="7"/>
      <c r="J54" s="26"/>
    </row>
    <row r="55" spans="1:10" ht="13">
      <c r="A55" s="7" t="s">
        <v>380</v>
      </c>
      <c r="B55" s="8">
        <v>43377</v>
      </c>
      <c r="C55" s="9" t="s">
        <v>343</v>
      </c>
      <c r="D55" s="9" t="s">
        <v>4196</v>
      </c>
      <c r="E55" s="9" t="s">
        <v>37</v>
      </c>
      <c r="F55" s="9" t="s">
        <v>38</v>
      </c>
      <c r="G55" s="26"/>
      <c r="H55" s="26"/>
      <c r="I55" s="7"/>
      <c r="J55" s="26"/>
    </row>
    <row r="56" spans="1:10" ht="13">
      <c r="A56" s="7" t="s">
        <v>4243</v>
      </c>
      <c r="B56" s="8">
        <v>43377</v>
      </c>
      <c r="C56" s="9" t="s">
        <v>415</v>
      </c>
      <c r="D56" s="9" t="s">
        <v>4199</v>
      </c>
      <c r="E56" s="9" t="s">
        <v>37</v>
      </c>
      <c r="F56" s="9" t="s">
        <v>38</v>
      </c>
      <c r="G56" s="26"/>
      <c r="H56" s="26"/>
      <c r="I56" s="7"/>
      <c r="J56" s="26"/>
    </row>
    <row r="57" spans="1:10" ht="13">
      <c r="A57" s="7" t="s">
        <v>381</v>
      </c>
      <c r="B57" s="15">
        <v>43374</v>
      </c>
      <c r="C57" s="9" t="s">
        <v>4244</v>
      </c>
      <c r="D57" s="9" t="s">
        <v>4196</v>
      </c>
      <c r="E57" s="9" t="s">
        <v>330</v>
      </c>
      <c r="F57" s="9" t="s">
        <v>38</v>
      </c>
      <c r="G57" s="26"/>
      <c r="H57" s="26"/>
      <c r="I57" s="7"/>
      <c r="J57" s="9"/>
    </row>
    <row r="58" spans="1:10" ht="13">
      <c r="A58" s="7" t="s">
        <v>4245</v>
      </c>
      <c r="B58" s="8">
        <v>43322</v>
      </c>
      <c r="C58" s="9" t="s">
        <v>4205</v>
      </c>
      <c r="D58" s="9" t="s">
        <v>4211</v>
      </c>
      <c r="E58" s="9" t="s">
        <v>37</v>
      </c>
      <c r="F58" s="9" t="s">
        <v>38</v>
      </c>
      <c r="G58" s="26"/>
      <c r="H58" s="26"/>
      <c r="I58" s="7"/>
      <c r="J58" s="26"/>
    </row>
    <row r="59" spans="1:10" ht="13">
      <c r="A59" s="7" t="s">
        <v>4246</v>
      </c>
      <c r="B59" s="8">
        <v>43313</v>
      </c>
      <c r="C59" s="9" t="s">
        <v>141</v>
      </c>
      <c r="D59" s="9" t="s">
        <v>4196</v>
      </c>
      <c r="E59" s="9" t="s">
        <v>37</v>
      </c>
      <c r="F59" s="9" t="s">
        <v>38</v>
      </c>
      <c r="G59" s="38">
        <v>43876</v>
      </c>
      <c r="H59" s="26">
        <f t="shared" ref="H59:H60" si="1">ROUND(((G59-B59)/365)*12,0)</f>
        <v>19</v>
      </c>
      <c r="I59" s="7"/>
      <c r="J59" s="26"/>
    </row>
    <row r="60" spans="1:10" ht="13">
      <c r="A60" s="7" t="s">
        <v>4247</v>
      </c>
      <c r="B60" s="8">
        <v>43301</v>
      </c>
      <c r="C60" s="9" t="s">
        <v>4248</v>
      </c>
      <c r="D60" s="9" t="s">
        <v>4211</v>
      </c>
      <c r="E60" s="9" t="s">
        <v>37</v>
      </c>
      <c r="F60" s="9" t="s">
        <v>38</v>
      </c>
      <c r="G60" s="38">
        <v>43630</v>
      </c>
      <c r="H60" s="26">
        <f t="shared" si="1"/>
        <v>11</v>
      </c>
      <c r="I60" s="7"/>
      <c r="J60" s="26"/>
    </row>
    <row r="61" spans="1:10" ht="13">
      <c r="A61" s="7" t="s">
        <v>4249</v>
      </c>
      <c r="B61" s="8">
        <v>43286</v>
      </c>
      <c r="C61" s="9" t="s">
        <v>4250</v>
      </c>
      <c r="D61" s="9" t="s">
        <v>4199</v>
      </c>
      <c r="E61" s="9" t="s">
        <v>37</v>
      </c>
      <c r="F61" s="9" t="s">
        <v>53</v>
      </c>
      <c r="G61" s="26"/>
      <c r="H61" s="26"/>
      <c r="I61" s="7"/>
      <c r="J61" s="26"/>
    </row>
    <row r="62" spans="1:10" ht="13">
      <c r="A62" s="7" t="s">
        <v>424</v>
      </c>
      <c r="B62" s="8">
        <v>43282</v>
      </c>
      <c r="C62" s="9" t="s">
        <v>415</v>
      </c>
      <c r="D62" s="9" t="s">
        <v>4211</v>
      </c>
      <c r="E62" s="9" t="s">
        <v>37</v>
      </c>
      <c r="F62" s="9" t="s">
        <v>38</v>
      </c>
      <c r="G62" s="38">
        <v>43875</v>
      </c>
      <c r="H62" s="26">
        <f>ROUND(((G62-B62)/365)*12,0)</f>
        <v>19</v>
      </c>
      <c r="I62" s="7"/>
      <c r="J62" s="26"/>
    </row>
    <row r="63" spans="1:10" ht="13">
      <c r="A63" s="7" t="s">
        <v>4251</v>
      </c>
      <c r="B63" s="8">
        <v>43282</v>
      </c>
      <c r="C63" s="9" t="s">
        <v>689</v>
      </c>
      <c r="D63" s="9" t="s">
        <v>4199</v>
      </c>
      <c r="E63" s="9" t="s">
        <v>37</v>
      </c>
      <c r="F63" s="9" t="s">
        <v>53</v>
      </c>
      <c r="G63" s="26"/>
      <c r="H63" s="26"/>
      <c r="I63" s="7"/>
      <c r="J63" s="26"/>
    </row>
    <row r="64" spans="1:10" ht="13">
      <c r="A64" s="7" t="s">
        <v>443</v>
      </c>
      <c r="B64" s="8">
        <v>43276</v>
      </c>
      <c r="C64" s="9" t="s">
        <v>201</v>
      </c>
      <c r="D64" s="9" t="s">
        <v>4211</v>
      </c>
      <c r="E64" s="9" t="s">
        <v>37</v>
      </c>
      <c r="F64" s="9" t="s">
        <v>38</v>
      </c>
      <c r="G64" s="26"/>
      <c r="H64" s="26"/>
      <c r="I64" s="7"/>
      <c r="J64" s="26"/>
    </row>
    <row r="65" spans="1:10" ht="13">
      <c r="A65" s="7" t="s">
        <v>459</v>
      </c>
      <c r="B65" s="15">
        <v>43263</v>
      </c>
      <c r="C65" s="9" t="s">
        <v>199</v>
      </c>
      <c r="D65" s="9" t="s">
        <v>4211</v>
      </c>
      <c r="E65" s="9" t="s">
        <v>37</v>
      </c>
      <c r="F65" s="9" t="s">
        <v>38</v>
      </c>
      <c r="G65" s="26"/>
      <c r="H65" s="26"/>
      <c r="I65" s="7"/>
      <c r="J65" s="26"/>
    </row>
    <row r="66" spans="1:10" ht="13">
      <c r="A66" s="7" t="s">
        <v>4252</v>
      </c>
      <c r="B66" s="15">
        <v>43252</v>
      </c>
      <c r="C66" s="9" t="s">
        <v>199</v>
      </c>
      <c r="D66" s="9" t="s">
        <v>4211</v>
      </c>
      <c r="E66" s="9" t="s">
        <v>330</v>
      </c>
      <c r="F66" s="9" t="s">
        <v>38</v>
      </c>
      <c r="G66" s="38">
        <v>43518</v>
      </c>
      <c r="H66" s="26">
        <f t="shared" ref="H66:H67" si="2">ROUND(((G66-B66)/365)*12,0)</f>
        <v>9</v>
      </c>
      <c r="I66" s="7"/>
      <c r="J66" s="26"/>
    </row>
    <row r="67" spans="1:10" ht="13">
      <c r="A67" s="7" t="s">
        <v>499</v>
      </c>
      <c r="B67" s="15">
        <v>43221</v>
      </c>
      <c r="C67" s="9" t="s">
        <v>396</v>
      </c>
      <c r="D67" s="9" t="s">
        <v>4199</v>
      </c>
      <c r="E67" s="9" t="s">
        <v>37</v>
      </c>
      <c r="F67" s="9" t="s">
        <v>53</v>
      </c>
      <c r="G67" s="38">
        <v>43513</v>
      </c>
      <c r="H67" s="26">
        <f t="shared" si="2"/>
        <v>10</v>
      </c>
      <c r="I67" s="7"/>
      <c r="J67" s="26"/>
    </row>
    <row r="68" spans="1:10" ht="13">
      <c r="A68" s="7" t="s">
        <v>4253</v>
      </c>
      <c r="B68" s="15">
        <v>43221</v>
      </c>
      <c r="C68" s="9" t="s">
        <v>1919</v>
      </c>
      <c r="D68" s="9" t="s">
        <v>4206</v>
      </c>
      <c r="E68" s="9" t="s">
        <v>37</v>
      </c>
      <c r="F68" s="9" t="s">
        <v>38</v>
      </c>
      <c r="G68" s="26"/>
      <c r="H68" s="26"/>
      <c r="I68" s="7"/>
      <c r="J68" s="9">
        <v>1</v>
      </c>
    </row>
    <row r="69" spans="1:10" ht="13">
      <c r="A69" s="7" t="s">
        <v>4254</v>
      </c>
      <c r="B69" s="15">
        <v>43221</v>
      </c>
      <c r="C69" s="9" t="s">
        <v>569</v>
      </c>
      <c r="D69" s="9" t="s">
        <v>4196</v>
      </c>
      <c r="E69" s="9" t="s">
        <v>37</v>
      </c>
      <c r="F69" s="9" t="s">
        <v>38</v>
      </c>
      <c r="G69" s="26"/>
      <c r="H69" s="26"/>
      <c r="I69" s="7" t="s">
        <v>191</v>
      </c>
      <c r="J69" s="26"/>
    </row>
    <row r="70" spans="1:10" ht="13">
      <c r="A70" s="7" t="s">
        <v>4255</v>
      </c>
      <c r="B70" s="8">
        <v>43216</v>
      </c>
      <c r="C70" s="9" t="s">
        <v>2344</v>
      </c>
      <c r="D70" s="9" t="s">
        <v>4199</v>
      </c>
      <c r="E70" s="9" t="s">
        <v>37</v>
      </c>
      <c r="F70" s="9" t="s">
        <v>38</v>
      </c>
      <c r="G70" s="38">
        <v>43519</v>
      </c>
      <c r="H70" s="26">
        <f>ROUND(((G70-B70)/365)*12,0)</f>
        <v>10</v>
      </c>
      <c r="I70" s="7"/>
      <c r="J70" s="26"/>
    </row>
    <row r="71" spans="1:10" ht="13">
      <c r="A71" s="7" t="s">
        <v>3399</v>
      </c>
      <c r="B71" s="15">
        <v>43210</v>
      </c>
      <c r="C71" s="9" t="s">
        <v>689</v>
      </c>
      <c r="D71" s="9" t="s">
        <v>4211</v>
      </c>
      <c r="E71" s="9" t="s">
        <v>37</v>
      </c>
      <c r="F71" s="9" t="s">
        <v>38</v>
      </c>
      <c r="G71" s="26"/>
      <c r="H71" s="26"/>
      <c r="I71" s="7"/>
      <c r="J71" s="9">
        <v>1</v>
      </c>
    </row>
    <row r="72" spans="1:10" ht="13">
      <c r="A72" s="7" t="s">
        <v>4256</v>
      </c>
      <c r="B72" s="15">
        <v>43209</v>
      </c>
      <c r="C72" s="9" t="s">
        <v>2639</v>
      </c>
      <c r="D72" s="9" t="s">
        <v>4206</v>
      </c>
      <c r="E72" s="9" t="s">
        <v>37</v>
      </c>
      <c r="F72" s="9" t="s">
        <v>38</v>
      </c>
      <c r="G72" s="38">
        <v>43543</v>
      </c>
      <c r="H72" s="26">
        <f t="shared" ref="H72:H73" si="3">ROUND(((G72-B72)/365)*12,0)</f>
        <v>11</v>
      </c>
      <c r="I72" s="7" t="s">
        <v>4257</v>
      </c>
      <c r="J72" s="26"/>
    </row>
    <row r="73" spans="1:10" ht="13">
      <c r="A73" s="7" t="s">
        <v>545</v>
      </c>
      <c r="B73" s="15">
        <v>43191</v>
      </c>
      <c r="C73" s="9" t="s">
        <v>547</v>
      </c>
      <c r="D73" s="9" t="s">
        <v>4196</v>
      </c>
      <c r="E73" s="9" t="s">
        <v>37</v>
      </c>
      <c r="F73" s="9" t="s">
        <v>38</v>
      </c>
      <c r="G73" s="38">
        <v>43583</v>
      </c>
      <c r="H73" s="26">
        <f t="shared" si="3"/>
        <v>13</v>
      </c>
      <c r="I73" s="7"/>
      <c r="J73" s="26"/>
    </row>
    <row r="74" spans="1:10" ht="13">
      <c r="A74" s="7" t="s">
        <v>3379</v>
      </c>
      <c r="B74" s="15">
        <v>43191</v>
      </c>
      <c r="C74" s="9" t="s">
        <v>4258</v>
      </c>
      <c r="D74" s="9" t="s">
        <v>4211</v>
      </c>
      <c r="E74" s="9" t="s">
        <v>37</v>
      </c>
      <c r="F74" s="9" t="s">
        <v>38</v>
      </c>
      <c r="G74" s="26"/>
      <c r="H74" s="26"/>
      <c r="I74" s="7"/>
      <c r="J74" s="26"/>
    </row>
    <row r="75" spans="1:10" ht="13">
      <c r="A75" s="7" t="s">
        <v>4259</v>
      </c>
      <c r="B75" s="15">
        <v>43160</v>
      </c>
      <c r="C75" s="9" t="s">
        <v>1321</v>
      </c>
      <c r="D75" s="9" t="s">
        <v>4211</v>
      </c>
      <c r="E75" s="9" t="s">
        <v>37</v>
      </c>
      <c r="F75" s="9" t="s">
        <v>38</v>
      </c>
      <c r="G75" s="38">
        <v>43516</v>
      </c>
      <c r="H75" s="26">
        <f t="shared" ref="H75:H76" si="4">ROUND(((G75-B75)/365)*12,0)</f>
        <v>12</v>
      </c>
      <c r="I75" s="7"/>
      <c r="J75" s="26"/>
    </row>
    <row r="76" spans="1:10" ht="13">
      <c r="A76" s="7" t="s">
        <v>4260</v>
      </c>
      <c r="B76" s="15">
        <v>43172</v>
      </c>
      <c r="C76" s="9" t="s">
        <v>4261</v>
      </c>
      <c r="D76" s="9" t="s">
        <v>4211</v>
      </c>
      <c r="E76" s="9" t="s">
        <v>37</v>
      </c>
      <c r="F76" s="9" t="s">
        <v>53</v>
      </c>
      <c r="G76" s="38">
        <v>43519</v>
      </c>
      <c r="H76" s="26">
        <f t="shared" si="4"/>
        <v>11</v>
      </c>
      <c r="I76" s="7"/>
      <c r="J76" s="26"/>
    </row>
    <row r="77" spans="1:10" ht="13">
      <c r="A77" s="7" t="s">
        <v>568</v>
      </c>
      <c r="B77" s="15">
        <v>43168</v>
      </c>
      <c r="C77" s="9" t="s">
        <v>569</v>
      </c>
      <c r="D77" s="9" t="s">
        <v>4211</v>
      </c>
      <c r="E77" s="9" t="s">
        <v>37</v>
      </c>
      <c r="F77" s="9" t="s">
        <v>38</v>
      </c>
      <c r="G77" s="26"/>
      <c r="H77" s="26"/>
      <c r="I77" s="7" t="s">
        <v>191</v>
      </c>
      <c r="J77" s="26"/>
    </row>
    <row r="78" spans="1:10" ht="13">
      <c r="A78" s="7" t="s">
        <v>4262</v>
      </c>
      <c r="B78" s="15">
        <v>43161</v>
      </c>
      <c r="C78" s="9" t="s">
        <v>576</v>
      </c>
      <c r="D78" s="9" t="s">
        <v>4196</v>
      </c>
      <c r="E78" s="9" t="s">
        <v>131</v>
      </c>
      <c r="F78" s="9" t="s">
        <v>38</v>
      </c>
      <c r="G78" s="38">
        <v>43511</v>
      </c>
      <c r="H78" s="26">
        <f>ROUND(((G78-B78)/365)*12,0)</f>
        <v>12</v>
      </c>
      <c r="I78" s="7"/>
      <c r="J78" s="26"/>
    </row>
    <row r="79" spans="1:10" ht="13">
      <c r="A79" s="7" t="s">
        <v>4263</v>
      </c>
      <c r="B79" s="8">
        <v>43161</v>
      </c>
      <c r="C79" s="9" t="s">
        <v>851</v>
      </c>
      <c r="D79" s="9" t="s">
        <v>4199</v>
      </c>
      <c r="E79" s="9" t="s">
        <v>37</v>
      </c>
      <c r="F79" s="9" t="s">
        <v>53</v>
      </c>
      <c r="G79" s="38"/>
      <c r="H79" s="26"/>
      <c r="I79" s="7" t="s">
        <v>228</v>
      </c>
      <c r="J79" s="26"/>
    </row>
    <row r="80" spans="1:10" ht="13">
      <c r="A80" s="7" t="s">
        <v>4264</v>
      </c>
      <c r="B80" s="15">
        <v>43160</v>
      </c>
      <c r="C80" s="9" t="s">
        <v>58</v>
      </c>
      <c r="D80" s="9" t="s">
        <v>4196</v>
      </c>
      <c r="E80" s="9" t="s">
        <v>131</v>
      </c>
      <c r="F80" s="9" t="s">
        <v>38</v>
      </c>
      <c r="G80" s="26"/>
      <c r="H80" s="26"/>
      <c r="I80" s="7"/>
      <c r="J80" s="26"/>
    </row>
    <row r="81" spans="1:10" ht="13">
      <c r="A81" s="7" t="s">
        <v>4265</v>
      </c>
      <c r="B81" s="15">
        <v>43160</v>
      </c>
      <c r="C81" s="9" t="s">
        <v>2227</v>
      </c>
      <c r="D81" s="9" t="s">
        <v>4206</v>
      </c>
      <c r="E81" s="9" t="s">
        <v>37</v>
      </c>
      <c r="F81" s="9" t="s">
        <v>38</v>
      </c>
      <c r="G81" s="38">
        <v>43519</v>
      </c>
      <c r="H81" s="26">
        <f>ROUND(((G81-B81)/365)*12,0)</f>
        <v>12</v>
      </c>
      <c r="I81" s="7"/>
      <c r="J81" s="26"/>
    </row>
    <row r="82" spans="1:10" ht="13">
      <c r="A82" s="7" t="s">
        <v>581</v>
      </c>
      <c r="B82" s="15">
        <v>43160</v>
      </c>
      <c r="C82" s="9" t="s">
        <v>230</v>
      </c>
      <c r="D82" s="9" t="s">
        <v>4211</v>
      </c>
      <c r="E82" s="9" t="s">
        <v>37</v>
      </c>
      <c r="F82" s="9" t="s">
        <v>53</v>
      </c>
      <c r="G82" s="26"/>
      <c r="H82" s="26"/>
      <c r="I82" s="7"/>
      <c r="J82" s="26"/>
    </row>
    <row r="83" spans="1:10" ht="13">
      <c r="A83" s="7" t="s">
        <v>571</v>
      </c>
      <c r="B83" s="15">
        <v>43160</v>
      </c>
      <c r="C83" s="9" t="s">
        <v>4266</v>
      </c>
      <c r="D83" s="9" t="s">
        <v>4211</v>
      </c>
      <c r="E83" s="9" t="s">
        <v>37</v>
      </c>
      <c r="F83" s="9" t="s">
        <v>38</v>
      </c>
      <c r="G83" s="26"/>
      <c r="H83" s="26"/>
      <c r="I83" s="7"/>
      <c r="J83" s="26"/>
    </row>
    <row r="84" spans="1:10" ht="13">
      <c r="A84" s="7" t="s">
        <v>590</v>
      </c>
      <c r="B84" s="15">
        <v>43153</v>
      </c>
      <c r="C84" s="9" t="s">
        <v>417</v>
      </c>
      <c r="D84" s="9" t="s">
        <v>4211</v>
      </c>
      <c r="E84" s="9" t="s">
        <v>37</v>
      </c>
      <c r="F84" s="9" t="s">
        <v>53</v>
      </c>
      <c r="G84" s="26"/>
      <c r="H84" s="26"/>
      <c r="I84" s="7" t="s">
        <v>139</v>
      </c>
      <c r="J84" s="26"/>
    </row>
    <row r="85" spans="1:10" ht="13">
      <c r="A85" s="7" t="s">
        <v>4267</v>
      </c>
      <c r="B85" s="15">
        <v>43152</v>
      </c>
      <c r="C85" s="9" t="s">
        <v>547</v>
      </c>
      <c r="D85" s="9" t="s">
        <v>4196</v>
      </c>
      <c r="E85" s="9" t="s">
        <v>37</v>
      </c>
      <c r="F85" s="9" t="s">
        <v>38</v>
      </c>
      <c r="G85" s="38">
        <v>43555</v>
      </c>
      <c r="H85" s="26">
        <f>ROUND(((G85-B85)/365)*12,0)</f>
        <v>13</v>
      </c>
      <c r="I85" s="7"/>
      <c r="J85" s="26"/>
    </row>
    <row r="86" spans="1:10" ht="13">
      <c r="A86" s="7" t="s">
        <v>4268</v>
      </c>
      <c r="B86" s="15">
        <v>43137</v>
      </c>
      <c r="C86" s="9" t="s">
        <v>337</v>
      </c>
      <c r="D86" s="9" t="s">
        <v>4199</v>
      </c>
      <c r="E86" s="9" t="s">
        <v>37</v>
      </c>
      <c r="F86" s="9" t="s">
        <v>38</v>
      </c>
      <c r="G86" s="26"/>
      <c r="H86" s="26"/>
      <c r="I86" s="7" t="s">
        <v>139</v>
      </c>
      <c r="J86" s="26"/>
    </row>
    <row r="87" spans="1:10" ht="13">
      <c r="A87" s="7" t="s">
        <v>4269</v>
      </c>
      <c r="B87" s="15">
        <v>43136</v>
      </c>
      <c r="C87" s="9" t="s">
        <v>337</v>
      </c>
      <c r="D87" s="9" t="s">
        <v>4199</v>
      </c>
      <c r="E87" s="9" t="s">
        <v>37</v>
      </c>
      <c r="F87" s="9" t="s">
        <v>38</v>
      </c>
      <c r="G87" s="26"/>
      <c r="H87" s="26"/>
      <c r="I87" s="7"/>
      <c r="J87" s="26"/>
    </row>
    <row r="88" spans="1:10" ht="13">
      <c r="A88" s="7" t="s">
        <v>596</v>
      </c>
      <c r="B88" s="15">
        <v>43132</v>
      </c>
      <c r="C88" s="9" t="s">
        <v>597</v>
      </c>
      <c r="D88" s="9" t="s">
        <v>4211</v>
      </c>
      <c r="E88" s="9" t="s">
        <v>37</v>
      </c>
      <c r="F88" s="9" t="s">
        <v>53</v>
      </c>
      <c r="G88" s="26"/>
      <c r="H88" s="26"/>
      <c r="I88" s="7"/>
      <c r="J88" s="26"/>
    </row>
    <row r="89" spans="1:10" ht="13">
      <c r="A89" s="7" t="s">
        <v>4270</v>
      </c>
      <c r="B89" s="15">
        <v>43132</v>
      </c>
      <c r="C89" s="9" t="s">
        <v>207</v>
      </c>
      <c r="D89" s="9" t="s">
        <v>4211</v>
      </c>
      <c r="E89" s="9" t="s">
        <v>37</v>
      </c>
      <c r="F89" s="9" t="s">
        <v>38</v>
      </c>
      <c r="G89" s="38">
        <v>43512</v>
      </c>
      <c r="H89" s="26">
        <f t="shared" ref="H89:H90" si="5">ROUND(((G89-B89)/365)*12,0)</f>
        <v>12</v>
      </c>
      <c r="I89" s="7"/>
      <c r="J89" s="26"/>
    </row>
    <row r="90" spans="1:10" ht="13">
      <c r="A90" s="7" t="s">
        <v>4271</v>
      </c>
      <c r="B90" s="15">
        <v>43132</v>
      </c>
      <c r="C90" s="9" t="s">
        <v>105</v>
      </c>
      <c r="D90" s="9" t="s">
        <v>4211</v>
      </c>
      <c r="E90" s="9" t="s">
        <v>37</v>
      </c>
      <c r="F90" s="9" t="s">
        <v>38</v>
      </c>
      <c r="G90" s="38">
        <v>43512</v>
      </c>
      <c r="H90" s="26">
        <f t="shared" si="5"/>
        <v>12</v>
      </c>
      <c r="I90" s="7"/>
      <c r="J90" s="26"/>
    </row>
    <row r="91" spans="1:10" ht="13">
      <c r="A91" s="7" t="s">
        <v>4272</v>
      </c>
      <c r="B91" s="15">
        <v>43101</v>
      </c>
      <c r="C91" s="9" t="s">
        <v>1136</v>
      </c>
      <c r="D91" s="9" t="s">
        <v>4196</v>
      </c>
      <c r="E91" s="9" t="s">
        <v>37</v>
      </c>
      <c r="F91" s="9" t="s">
        <v>53</v>
      </c>
      <c r="G91" s="38">
        <v>43881</v>
      </c>
      <c r="H91" s="26"/>
      <c r="I91" s="7"/>
      <c r="J91" s="9"/>
    </row>
    <row r="92" spans="1:10" ht="13">
      <c r="A92" s="7" t="s">
        <v>4273</v>
      </c>
      <c r="B92" s="15">
        <v>43101</v>
      </c>
      <c r="C92" s="9" t="s">
        <v>1389</v>
      </c>
      <c r="D92" s="9" t="s">
        <v>4196</v>
      </c>
      <c r="E92" s="9" t="s">
        <v>37</v>
      </c>
      <c r="F92" s="9" t="s">
        <v>38</v>
      </c>
      <c r="G92" s="38">
        <v>43875</v>
      </c>
      <c r="H92" s="26"/>
      <c r="I92" s="7"/>
      <c r="J92" s="9"/>
    </row>
    <row r="93" spans="1:10" ht="13">
      <c r="A93" s="7" t="s">
        <v>620</v>
      </c>
      <c r="B93" s="15">
        <v>43101</v>
      </c>
      <c r="C93" s="9" t="s">
        <v>621</v>
      </c>
      <c r="D93" s="9" t="s">
        <v>4196</v>
      </c>
      <c r="E93" s="9" t="s">
        <v>37</v>
      </c>
      <c r="F93" s="9" t="s">
        <v>38</v>
      </c>
      <c r="G93" s="26"/>
      <c r="H93" s="26"/>
      <c r="I93" s="7"/>
      <c r="J93" s="9"/>
    </row>
    <row r="94" spans="1:10" ht="13">
      <c r="A94" s="7" t="s">
        <v>629</v>
      </c>
      <c r="B94" s="8">
        <v>43101</v>
      </c>
      <c r="C94" s="9" t="s">
        <v>621</v>
      </c>
      <c r="D94" s="9" t="s">
        <v>4211</v>
      </c>
      <c r="E94" s="9" t="s">
        <v>37</v>
      </c>
      <c r="F94" s="9" t="s">
        <v>38</v>
      </c>
      <c r="G94" s="38"/>
      <c r="H94" s="26"/>
      <c r="I94" s="7"/>
      <c r="J94" s="26"/>
    </row>
    <row r="95" spans="1:10" ht="13">
      <c r="A95" s="7" t="s">
        <v>4274</v>
      </c>
      <c r="B95" s="8">
        <v>43101</v>
      </c>
      <c r="C95" s="9" t="s">
        <v>1156</v>
      </c>
      <c r="D95" s="9" t="s">
        <v>4196</v>
      </c>
      <c r="E95" s="9" t="s">
        <v>37</v>
      </c>
      <c r="F95" s="9" t="s">
        <v>38</v>
      </c>
      <c r="G95" s="38">
        <v>43882</v>
      </c>
      <c r="H95" s="26"/>
      <c r="I95" s="7"/>
      <c r="J95" s="26"/>
    </row>
    <row r="96" spans="1:10" ht="13">
      <c r="A96" s="7" t="s">
        <v>4275</v>
      </c>
      <c r="B96" s="15">
        <v>43101</v>
      </c>
      <c r="C96" s="9" t="s">
        <v>465</v>
      </c>
      <c r="D96" s="9" t="s">
        <v>4211</v>
      </c>
      <c r="E96" s="9" t="s">
        <v>37</v>
      </c>
      <c r="F96" s="9" t="s">
        <v>38</v>
      </c>
      <c r="G96" s="38">
        <v>43551</v>
      </c>
      <c r="H96" s="26"/>
      <c r="I96" s="7"/>
      <c r="J96" s="26"/>
    </row>
    <row r="97" spans="1:10" ht="13">
      <c r="A97" s="7" t="s">
        <v>4276</v>
      </c>
      <c r="B97" s="15">
        <v>43101</v>
      </c>
      <c r="C97" s="9" t="s">
        <v>4277</v>
      </c>
      <c r="D97" s="9" t="s">
        <v>4211</v>
      </c>
      <c r="E97" s="9" t="s">
        <v>37</v>
      </c>
      <c r="F97" s="9" t="s">
        <v>38</v>
      </c>
      <c r="G97" s="38">
        <v>43527</v>
      </c>
      <c r="H97" s="26"/>
      <c r="I97" s="7"/>
      <c r="J97" s="26"/>
    </row>
    <row r="98" spans="1:10" ht="13">
      <c r="A98" s="7" t="s">
        <v>4278</v>
      </c>
      <c r="B98" s="15">
        <v>43101</v>
      </c>
      <c r="C98" s="9" t="s">
        <v>4277</v>
      </c>
      <c r="D98" s="9" t="s">
        <v>4211</v>
      </c>
      <c r="E98" s="9" t="s">
        <v>37</v>
      </c>
      <c r="F98" s="9" t="s">
        <v>38</v>
      </c>
      <c r="G98" s="38">
        <v>43601</v>
      </c>
      <c r="H98" s="26"/>
      <c r="I98" s="7"/>
      <c r="J98" s="26"/>
    </row>
    <row r="99" spans="1:10" ht="13">
      <c r="A99" s="7" t="s">
        <v>4279</v>
      </c>
      <c r="B99" s="15">
        <v>43101</v>
      </c>
      <c r="C99" s="9" t="s">
        <v>325</v>
      </c>
      <c r="D99" s="9" t="s">
        <v>4196</v>
      </c>
      <c r="E99" s="9" t="s">
        <v>37</v>
      </c>
      <c r="F99" s="9" t="s">
        <v>38</v>
      </c>
      <c r="G99" s="38">
        <v>43585</v>
      </c>
      <c r="H99" s="26"/>
      <c r="I99" s="7"/>
      <c r="J99" s="26"/>
    </row>
    <row r="100" spans="1:10" ht="13">
      <c r="A100" s="7" t="s">
        <v>4280</v>
      </c>
      <c r="B100" s="15">
        <v>43101</v>
      </c>
      <c r="C100" s="9" t="s">
        <v>4281</v>
      </c>
      <c r="D100" s="9" t="s">
        <v>4196</v>
      </c>
      <c r="E100" s="9" t="s">
        <v>330</v>
      </c>
      <c r="F100" s="9" t="s">
        <v>38</v>
      </c>
      <c r="G100" s="38">
        <v>43535</v>
      </c>
      <c r="H100" s="26"/>
      <c r="I100" s="7"/>
      <c r="J100" s="26"/>
    </row>
    <row r="101" spans="1:10" ht="13">
      <c r="A101" s="7" t="s">
        <v>4282</v>
      </c>
      <c r="B101" s="15">
        <v>43101</v>
      </c>
      <c r="C101" s="9" t="s">
        <v>4283</v>
      </c>
      <c r="D101" s="9" t="s">
        <v>4196</v>
      </c>
      <c r="E101" s="9" t="s">
        <v>37</v>
      </c>
      <c r="F101" s="9" t="s">
        <v>38</v>
      </c>
      <c r="G101" s="38">
        <v>43875</v>
      </c>
      <c r="H101" s="26"/>
      <c r="I101" s="7"/>
      <c r="J101" s="26"/>
    </row>
    <row r="102" spans="1:10" ht="13">
      <c r="A102" s="7" t="s">
        <v>1507</v>
      </c>
      <c r="B102" s="15">
        <v>43101</v>
      </c>
      <c r="C102" s="9" t="s">
        <v>4284</v>
      </c>
      <c r="D102" s="9" t="s">
        <v>4211</v>
      </c>
      <c r="E102" s="9" t="s">
        <v>37</v>
      </c>
      <c r="F102" s="9" t="s">
        <v>38</v>
      </c>
      <c r="G102" s="26"/>
      <c r="H102" s="26"/>
      <c r="I102" s="7"/>
      <c r="J102" s="26"/>
    </row>
    <row r="103" spans="1:10" ht="13">
      <c r="A103" s="7" t="s">
        <v>646</v>
      </c>
      <c r="B103" s="15">
        <v>43101</v>
      </c>
      <c r="C103" s="9" t="s">
        <v>647</v>
      </c>
      <c r="D103" s="9" t="s">
        <v>4211</v>
      </c>
      <c r="E103" s="9" t="s">
        <v>131</v>
      </c>
      <c r="F103" s="9" t="s">
        <v>38</v>
      </c>
      <c r="G103" s="38">
        <v>43511</v>
      </c>
      <c r="H103" s="26"/>
      <c r="I103" s="7"/>
      <c r="J103" s="26"/>
    </row>
    <row r="104" spans="1:10" ht="13">
      <c r="A104" s="7" t="s">
        <v>4285</v>
      </c>
      <c r="B104" s="15">
        <v>43101</v>
      </c>
      <c r="C104" s="9" t="s">
        <v>207</v>
      </c>
      <c r="D104" s="9" t="s">
        <v>4211</v>
      </c>
      <c r="E104" s="9" t="s">
        <v>37</v>
      </c>
      <c r="F104" s="9" t="s">
        <v>38</v>
      </c>
      <c r="G104" s="38">
        <v>43511</v>
      </c>
      <c r="H104" s="26"/>
      <c r="I104" s="7"/>
      <c r="J104" s="26"/>
    </row>
    <row r="105" spans="1:10" ht="13">
      <c r="A105" s="7" t="s">
        <v>4286</v>
      </c>
      <c r="B105" s="15">
        <v>43101</v>
      </c>
      <c r="C105" s="9" t="s">
        <v>2235</v>
      </c>
      <c r="D105" s="9" t="s">
        <v>4199</v>
      </c>
      <c r="E105" s="9" t="s">
        <v>37</v>
      </c>
      <c r="F105" s="9" t="s">
        <v>38</v>
      </c>
      <c r="G105" s="38">
        <v>43544</v>
      </c>
      <c r="H105" s="26"/>
      <c r="I105" s="7"/>
      <c r="J105" s="26"/>
    </row>
    <row r="106" spans="1:10" ht="13">
      <c r="A106" s="7" t="s">
        <v>4287</v>
      </c>
      <c r="B106" s="15">
        <v>43101</v>
      </c>
      <c r="C106" s="9" t="s">
        <v>417</v>
      </c>
      <c r="D106" s="9" t="s">
        <v>4211</v>
      </c>
      <c r="E106" s="9" t="s">
        <v>37</v>
      </c>
      <c r="F106" s="9" t="s">
        <v>38</v>
      </c>
      <c r="G106" s="38">
        <v>43511</v>
      </c>
      <c r="H106" s="26"/>
      <c r="I106" s="7"/>
      <c r="J106" s="26"/>
    </row>
    <row r="107" spans="1:10" ht="13">
      <c r="A107" s="7" t="s">
        <v>301</v>
      </c>
      <c r="B107" s="15">
        <v>43101</v>
      </c>
      <c r="C107" s="9" t="s">
        <v>303</v>
      </c>
      <c r="D107" s="9" t="s">
        <v>4211</v>
      </c>
      <c r="E107" s="9" t="s">
        <v>37</v>
      </c>
      <c r="F107" s="9" t="s">
        <v>38</v>
      </c>
      <c r="G107" s="38"/>
      <c r="H107" s="26"/>
      <c r="I107" s="7"/>
      <c r="J107" s="9">
        <v>1</v>
      </c>
    </row>
    <row r="108" spans="1:10" ht="13">
      <c r="A108" s="7" t="s">
        <v>4288</v>
      </c>
      <c r="B108" s="15">
        <v>43101</v>
      </c>
      <c r="C108" s="9" t="s">
        <v>188</v>
      </c>
      <c r="D108" s="9" t="s">
        <v>4199</v>
      </c>
      <c r="E108" s="9" t="s">
        <v>37</v>
      </c>
      <c r="F108" s="9" t="s">
        <v>53</v>
      </c>
      <c r="G108" s="38"/>
      <c r="H108" s="26"/>
      <c r="I108" s="7"/>
      <c r="J108" s="26"/>
    </row>
    <row r="109" spans="1:10" ht="13">
      <c r="A109" s="7" t="s">
        <v>4289</v>
      </c>
      <c r="B109" s="15">
        <v>43101</v>
      </c>
      <c r="C109" s="9" t="s">
        <v>775</v>
      </c>
      <c r="D109" s="9" t="s">
        <v>4211</v>
      </c>
      <c r="E109" s="9" t="s">
        <v>131</v>
      </c>
      <c r="F109" s="9" t="s">
        <v>53</v>
      </c>
      <c r="G109" s="38">
        <v>43511</v>
      </c>
      <c r="H109" s="26"/>
      <c r="I109" s="7"/>
      <c r="J109" s="26"/>
    </row>
    <row r="110" spans="1:10" ht="13">
      <c r="A110" s="7" t="s">
        <v>4290</v>
      </c>
      <c r="B110" s="15">
        <v>43047</v>
      </c>
      <c r="C110" s="9" t="s">
        <v>154</v>
      </c>
      <c r="D110" s="9" t="s">
        <v>4196</v>
      </c>
      <c r="E110" s="9" t="s">
        <v>131</v>
      </c>
      <c r="F110" s="9" t="s">
        <v>38</v>
      </c>
      <c r="G110" s="38">
        <v>43176</v>
      </c>
      <c r="H110" s="26">
        <f>ROUND(((G110-B110)/365)*12,0)</f>
        <v>4</v>
      </c>
      <c r="I110" s="7"/>
      <c r="J110" s="26"/>
    </row>
    <row r="111" spans="1:10" ht="13">
      <c r="A111" s="7" t="s">
        <v>650</v>
      </c>
      <c r="B111" s="15">
        <v>43047</v>
      </c>
      <c r="C111" s="9" t="s">
        <v>621</v>
      </c>
      <c r="D111" s="9" t="s">
        <v>4196</v>
      </c>
      <c r="E111" s="9" t="s">
        <v>37</v>
      </c>
      <c r="F111" s="9" t="s">
        <v>53</v>
      </c>
      <c r="G111" s="26"/>
      <c r="H111" s="26"/>
      <c r="I111" s="7"/>
      <c r="J111" s="26"/>
    </row>
    <row r="112" spans="1:10" ht="13">
      <c r="A112" s="7" t="s">
        <v>4291</v>
      </c>
      <c r="B112" s="15">
        <v>43042</v>
      </c>
      <c r="C112" s="9" t="s">
        <v>40</v>
      </c>
      <c r="D112" s="9" t="s">
        <v>4196</v>
      </c>
      <c r="E112" s="9" t="s">
        <v>37</v>
      </c>
      <c r="F112" s="9" t="s">
        <v>38</v>
      </c>
      <c r="G112" s="38">
        <v>43515</v>
      </c>
      <c r="H112" s="26">
        <f t="shared" ref="H112:H113" si="6">ROUND(((G112-B112)/365)*12,0)</f>
        <v>16</v>
      </c>
      <c r="I112" s="7"/>
      <c r="J112" s="26"/>
    </row>
    <row r="113" spans="1:10" ht="13">
      <c r="A113" s="7" t="s">
        <v>4292</v>
      </c>
      <c r="B113" s="15">
        <v>43040</v>
      </c>
      <c r="C113" s="9" t="s">
        <v>216</v>
      </c>
      <c r="D113" s="9" t="s">
        <v>4199</v>
      </c>
      <c r="E113" s="9" t="s">
        <v>330</v>
      </c>
      <c r="F113" s="9" t="s">
        <v>38</v>
      </c>
      <c r="G113" s="38">
        <v>43511</v>
      </c>
      <c r="H113" s="26">
        <f t="shared" si="6"/>
        <v>15</v>
      </c>
      <c r="I113" s="7"/>
      <c r="J113" s="26"/>
    </row>
    <row r="114" spans="1:10" ht="13">
      <c r="A114" s="7" t="s">
        <v>654</v>
      </c>
      <c r="B114" s="15">
        <v>43011</v>
      </c>
      <c r="C114" s="9" t="s">
        <v>152</v>
      </c>
      <c r="D114" s="9" t="s">
        <v>4211</v>
      </c>
      <c r="E114" s="9" t="s">
        <v>37</v>
      </c>
      <c r="F114" s="9" t="s">
        <v>38</v>
      </c>
      <c r="G114" s="26"/>
      <c r="H114" s="26"/>
      <c r="I114" s="7"/>
      <c r="J114" s="26"/>
    </row>
    <row r="115" spans="1:10" ht="13">
      <c r="A115" s="7" t="s">
        <v>4293</v>
      </c>
      <c r="B115" s="15">
        <v>43009</v>
      </c>
      <c r="C115" s="9" t="s">
        <v>263</v>
      </c>
      <c r="D115" s="9" t="s">
        <v>4199</v>
      </c>
      <c r="E115" s="9" t="s">
        <v>37</v>
      </c>
      <c r="F115" s="9" t="s">
        <v>38</v>
      </c>
      <c r="G115" s="38">
        <v>43511</v>
      </c>
      <c r="H115" s="26">
        <f t="shared" ref="H115:H121" si="7">ROUND(((G115-B115)/365)*12,0)</f>
        <v>17</v>
      </c>
      <c r="I115" s="7" t="s">
        <v>139</v>
      </c>
      <c r="J115" s="26"/>
    </row>
    <row r="116" spans="1:10" ht="13">
      <c r="A116" s="7" t="s">
        <v>3398</v>
      </c>
      <c r="B116" s="15">
        <v>43009</v>
      </c>
      <c r="C116" s="9" t="s">
        <v>207</v>
      </c>
      <c r="D116" s="9" t="s">
        <v>4199</v>
      </c>
      <c r="E116" s="9" t="s">
        <v>37</v>
      </c>
      <c r="F116" s="9" t="s">
        <v>53</v>
      </c>
      <c r="G116" s="38">
        <v>43511</v>
      </c>
      <c r="H116" s="26">
        <f t="shared" si="7"/>
        <v>17</v>
      </c>
      <c r="I116" s="7"/>
      <c r="J116" s="26"/>
    </row>
    <row r="117" spans="1:10" ht="13">
      <c r="A117" s="7" t="s">
        <v>4294</v>
      </c>
      <c r="B117" s="15">
        <v>43009</v>
      </c>
      <c r="C117" s="9" t="s">
        <v>689</v>
      </c>
      <c r="D117" s="9" t="s">
        <v>4196</v>
      </c>
      <c r="E117" s="9" t="s">
        <v>37</v>
      </c>
      <c r="F117" s="9" t="s">
        <v>38</v>
      </c>
      <c r="G117" s="38">
        <v>43518</v>
      </c>
      <c r="H117" s="26">
        <f t="shared" si="7"/>
        <v>17</v>
      </c>
      <c r="I117" s="7"/>
      <c r="J117" s="26"/>
    </row>
    <row r="118" spans="1:10" ht="13">
      <c r="A118" s="7" t="s">
        <v>4295</v>
      </c>
      <c r="B118" s="15">
        <v>43009</v>
      </c>
      <c r="C118" s="9" t="s">
        <v>2307</v>
      </c>
      <c r="D118" s="9" t="s">
        <v>4199</v>
      </c>
      <c r="E118" s="9" t="s">
        <v>37</v>
      </c>
      <c r="F118" s="9" t="s">
        <v>38</v>
      </c>
      <c r="G118" s="38">
        <v>43511</v>
      </c>
      <c r="H118" s="26">
        <f t="shared" si="7"/>
        <v>17</v>
      </c>
      <c r="I118" s="7"/>
      <c r="J118" s="9"/>
    </row>
    <row r="119" spans="1:10" ht="13">
      <c r="A119" s="7" t="s">
        <v>676</v>
      </c>
      <c r="B119" s="15">
        <v>42979</v>
      </c>
      <c r="C119" s="9" t="s">
        <v>677</v>
      </c>
      <c r="D119" s="9" t="s">
        <v>4211</v>
      </c>
      <c r="E119" s="9" t="s">
        <v>37</v>
      </c>
      <c r="F119" s="9" t="s">
        <v>38</v>
      </c>
      <c r="G119" s="38">
        <v>43567</v>
      </c>
      <c r="H119" s="26">
        <f t="shared" si="7"/>
        <v>19</v>
      </c>
      <c r="I119" s="7" t="s">
        <v>46</v>
      </c>
      <c r="J119" s="9"/>
    </row>
    <row r="120" spans="1:10" ht="13">
      <c r="A120" s="7" t="s">
        <v>4296</v>
      </c>
      <c r="B120" s="15">
        <v>42970</v>
      </c>
      <c r="C120" s="9" t="s">
        <v>974</v>
      </c>
      <c r="D120" s="9" t="s">
        <v>4196</v>
      </c>
      <c r="E120" s="9" t="s">
        <v>37</v>
      </c>
      <c r="F120" s="9" t="s">
        <v>38</v>
      </c>
      <c r="G120" s="38">
        <v>43513</v>
      </c>
      <c r="H120" s="26">
        <f t="shared" si="7"/>
        <v>18</v>
      </c>
      <c r="I120" s="7"/>
      <c r="J120" s="26"/>
    </row>
    <row r="121" spans="1:10" ht="13">
      <c r="A121" s="7" t="s">
        <v>4297</v>
      </c>
      <c r="B121" s="15">
        <v>42948</v>
      </c>
      <c r="C121" s="9" t="s">
        <v>4298</v>
      </c>
      <c r="D121" s="9" t="s">
        <v>4199</v>
      </c>
      <c r="E121" s="9" t="s">
        <v>37</v>
      </c>
      <c r="F121" s="9" t="s">
        <v>38</v>
      </c>
      <c r="G121" s="38">
        <v>43204</v>
      </c>
      <c r="H121" s="26">
        <f t="shared" si="7"/>
        <v>8</v>
      </c>
      <c r="I121" s="7"/>
      <c r="J121" s="26"/>
    </row>
    <row r="122" spans="1:10" ht="13">
      <c r="A122" s="7" t="s">
        <v>4299</v>
      </c>
      <c r="B122" s="15">
        <v>42948</v>
      </c>
      <c r="C122" s="9" t="s">
        <v>1294</v>
      </c>
      <c r="D122" s="9" t="s">
        <v>4211</v>
      </c>
      <c r="E122" s="9" t="s">
        <v>37</v>
      </c>
      <c r="F122" s="9" t="s">
        <v>38</v>
      </c>
      <c r="G122" s="26"/>
      <c r="H122" s="26"/>
      <c r="I122" s="7"/>
      <c r="J122" s="9">
        <v>1</v>
      </c>
    </row>
    <row r="123" spans="1:10" ht="13">
      <c r="A123" s="7" t="s">
        <v>4300</v>
      </c>
      <c r="B123" s="15">
        <v>42944</v>
      </c>
      <c r="C123" s="9" t="s">
        <v>482</v>
      </c>
      <c r="D123" s="9" t="s">
        <v>4196</v>
      </c>
      <c r="E123" s="9" t="s">
        <v>37</v>
      </c>
      <c r="F123" s="9" t="s">
        <v>53</v>
      </c>
      <c r="G123" s="26"/>
      <c r="H123" s="26"/>
      <c r="I123" s="7"/>
      <c r="J123" s="9">
        <v>1</v>
      </c>
    </row>
    <row r="124" spans="1:10" ht="13">
      <c r="A124" s="7" t="s">
        <v>4301</v>
      </c>
      <c r="B124" s="15">
        <v>42928</v>
      </c>
      <c r="C124" s="9" t="s">
        <v>872</v>
      </c>
      <c r="D124" s="9" t="s">
        <v>4199</v>
      </c>
      <c r="E124" s="9" t="s">
        <v>37</v>
      </c>
      <c r="F124" s="9" t="s">
        <v>38</v>
      </c>
      <c r="G124" s="38">
        <v>43512</v>
      </c>
      <c r="H124" s="26">
        <f t="shared" ref="H124:H126" si="8">ROUND(((G124-B124)/365)*12,0)</f>
        <v>19</v>
      </c>
      <c r="I124" s="7" t="s">
        <v>42</v>
      </c>
      <c r="J124" s="26"/>
    </row>
    <row r="125" spans="1:10" ht="13">
      <c r="A125" s="7" t="s">
        <v>730</v>
      </c>
      <c r="B125" s="15">
        <v>42909</v>
      </c>
      <c r="C125" s="9" t="s">
        <v>285</v>
      </c>
      <c r="D125" s="9" t="s">
        <v>4196</v>
      </c>
      <c r="E125" s="9" t="s">
        <v>37</v>
      </c>
      <c r="F125" s="9" t="s">
        <v>53</v>
      </c>
      <c r="G125" s="38">
        <v>43327</v>
      </c>
      <c r="H125" s="26">
        <f t="shared" si="8"/>
        <v>14</v>
      </c>
      <c r="I125" s="7" t="s">
        <v>139</v>
      </c>
      <c r="J125" s="26"/>
    </row>
    <row r="126" spans="1:10" ht="13">
      <c r="A126" s="7" t="s">
        <v>753</v>
      </c>
      <c r="B126" s="15">
        <v>42887</v>
      </c>
      <c r="C126" s="9" t="s">
        <v>302</v>
      </c>
      <c r="D126" s="9" t="s">
        <v>4199</v>
      </c>
      <c r="E126" s="9" t="s">
        <v>37</v>
      </c>
      <c r="F126" s="9" t="s">
        <v>38</v>
      </c>
      <c r="G126" s="38">
        <v>43201</v>
      </c>
      <c r="H126" s="26">
        <f t="shared" si="8"/>
        <v>10</v>
      </c>
      <c r="J126" s="26"/>
    </row>
    <row r="127" spans="1:10" ht="13">
      <c r="A127" s="7" t="s">
        <v>4302</v>
      </c>
      <c r="B127" s="15">
        <v>42887</v>
      </c>
      <c r="C127" s="9" t="s">
        <v>4303</v>
      </c>
      <c r="D127" s="9" t="s">
        <v>4199</v>
      </c>
      <c r="E127" s="9" t="s">
        <v>37</v>
      </c>
      <c r="F127" s="9" t="s">
        <v>38</v>
      </c>
      <c r="G127" s="26"/>
      <c r="H127" s="26"/>
      <c r="J127" s="9">
        <v>1</v>
      </c>
    </row>
    <row r="128" spans="1:10" ht="13">
      <c r="A128" s="7" t="s">
        <v>751</v>
      </c>
      <c r="B128" s="15">
        <v>42887</v>
      </c>
      <c r="C128" s="9" t="s">
        <v>335</v>
      </c>
      <c r="D128" s="9" t="s">
        <v>4196</v>
      </c>
      <c r="E128" s="9" t="s">
        <v>37</v>
      </c>
      <c r="F128" s="9" t="s">
        <v>53</v>
      </c>
      <c r="G128" s="38">
        <v>43511</v>
      </c>
      <c r="H128" s="26">
        <f t="shared" ref="H128:H164" si="9">ROUND(((G128-B128)/365)*12,0)</f>
        <v>21</v>
      </c>
      <c r="J128" s="26"/>
    </row>
    <row r="129" spans="1:10" ht="13">
      <c r="A129" s="7" t="s">
        <v>762</v>
      </c>
      <c r="B129" s="15">
        <v>42886</v>
      </c>
      <c r="C129" s="9" t="s">
        <v>763</v>
      </c>
      <c r="D129" s="9" t="s">
        <v>4211</v>
      </c>
      <c r="E129" s="9" t="s">
        <v>37</v>
      </c>
      <c r="F129" s="9" t="s">
        <v>38</v>
      </c>
      <c r="G129" s="38">
        <v>43274</v>
      </c>
      <c r="H129" s="26">
        <f t="shared" si="9"/>
        <v>13</v>
      </c>
      <c r="J129" s="26"/>
    </row>
    <row r="130" spans="1:10" ht="13">
      <c r="A130" s="7" t="s">
        <v>4304</v>
      </c>
      <c r="B130" s="15">
        <v>42865</v>
      </c>
      <c r="C130" s="9" t="s">
        <v>2421</v>
      </c>
      <c r="D130" s="9" t="s">
        <v>4206</v>
      </c>
      <c r="E130" s="9" t="s">
        <v>37</v>
      </c>
      <c r="F130" s="9" t="s">
        <v>38</v>
      </c>
      <c r="G130" s="38">
        <v>43512</v>
      </c>
      <c r="H130" s="26">
        <f t="shared" si="9"/>
        <v>21</v>
      </c>
      <c r="I130" s="7"/>
      <c r="J130" s="9"/>
    </row>
    <row r="131" spans="1:10" ht="13">
      <c r="A131" s="7" t="s">
        <v>788</v>
      </c>
      <c r="B131" s="15">
        <v>42858</v>
      </c>
      <c r="C131" s="9" t="s">
        <v>415</v>
      </c>
      <c r="D131" s="9" t="s">
        <v>4211</v>
      </c>
      <c r="E131" s="9" t="s">
        <v>37</v>
      </c>
      <c r="F131" s="9" t="s">
        <v>38</v>
      </c>
      <c r="G131" s="38">
        <v>43273</v>
      </c>
      <c r="H131" s="26">
        <f t="shared" si="9"/>
        <v>14</v>
      </c>
      <c r="I131" s="7" t="s">
        <v>71</v>
      </c>
      <c r="J131" s="26"/>
    </row>
    <row r="132" spans="1:10" ht="13">
      <c r="A132" s="7" t="s">
        <v>798</v>
      </c>
      <c r="B132" s="15">
        <v>42856</v>
      </c>
      <c r="C132" s="9" t="s">
        <v>482</v>
      </c>
      <c r="D132" s="9" t="s">
        <v>4196</v>
      </c>
      <c r="E132" s="9" t="s">
        <v>37</v>
      </c>
      <c r="F132" s="9" t="s">
        <v>38</v>
      </c>
      <c r="G132" s="38">
        <v>43563</v>
      </c>
      <c r="H132" s="26">
        <f t="shared" si="9"/>
        <v>23</v>
      </c>
      <c r="I132" s="7"/>
      <c r="J132" s="26"/>
    </row>
    <row r="133" spans="1:10" ht="13">
      <c r="A133" s="7" t="s">
        <v>802</v>
      </c>
      <c r="B133" s="15">
        <v>42856</v>
      </c>
      <c r="C133" s="9" t="s">
        <v>4305</v>
      </c>
      <c r="D133" s="9" t="s">
        <v>4211</v>
      </c>
      <c r="E133" s="9" t="s">
        <v>37</v>
      </c>
      <c r="F133" s="9" t="s">
        <v>38</v>
      </c>
      <c r="G133" s="38">
        <v>43269</v>
      </c>
      <c r="H133" s="26">
        <f t="shared" si="9"/>
        <v>14</v>
      </c>
      <c r="J133" s="9"/>
    </row>
    <row r="134" spans="1:10" ht="13">
      <c r="A134" s="7" t="s">
        <v>4306</v>
      </c>
      <c r="B134" s="15">
        <v>42856</v>
      </c>
      <c r="C134" s="9" t="s">
        <v>2537</v>
      </c>
      <c r="D134" s="9" t="s">
        <v>4199</v>
      </c>
      <c r="E134" s="9" t="s">
        <v>37</v>
      </c>
      <c r="F134" s="9" t="s">
        <v>53</v>
      </c>
      <c r="G134" s="38">
        <v>43179</v>
      </c>
      <c r="H134" s="26">
        <f t="shared" si="9"/>
        <v>11</v>
      </c>
      <c r="J134" s="26"/>
    </row>
    <row r="135" spans="1:10" ht="13">
      <c r="A135" s="7" t="s">
        <v>4307</v>
      </c>
      <c r="B135" s="15">
        <v>42856</v>
      </c>
      <c r="C135" s="9" t="s">
        <v>1156</v>
      </c>
      <c r="D135" s="9" t="s">
        <v>4211</v>
      </c>
      <c r="E135" s="9" t="s">
        <v>37</v>
      </c>
      <c r="F135" s="9" t="s">
        <v>38</v>
      </c>
      <c r="G135" s="38">
        <v>43513</v>
      </c>
      <c r="H135" s="26">
        <f t="shared" si="9"/>
        <v>22</v>
      </c>
      <c r="J135" s="26"/>
    </row>
    <row r="136" spans="1:10" ht="13">
      <c r="A136" s="7" t="s">
        <v>820</v>
      </c>
      <c r="B136" s="15">
        <v>42838</v>
      </c>
      <c r="C136" s="9" t="s">
        <v>332</v>
      </c>
      <c r="D136" s="9" t="s">
        <v>4196</v>
      </c>
      <c r="E136" s="9" t="s">
        <v>37</v>
      </c>
      <c r="F136" s="9" t="s">
        <v>38</v>
      </c>
      <c r="G136" s="38">
        <v>43233</v>
      </c>
      <c r="H136" s="26">
        <f t="shared" si="9"/>
        <v>13</v>
      </c>
      <c r="J136" s="26"/>
    </row>
    <row r="137" spans="1:10" ht="13">
      <c r="A137" s="7" t="s">
        <v>4308</v>
      </c>
      <c r="B137" s="15">
        <v>42837</v>
      </c>
      <c r="C137" s="9" t="s">
        <v>465</v>
      </c>
      <c r="D137" s="9" t="s">
        <v>4211</v>
      </c>
      <c r="E137" s="9" t="s">
        <v>37</v>
      </c>
      <c r="F137" s="9" t="s">
        <v>38</v>
      </c>
      <c r="G137" s="38">
        <v>43191</v>
      </c>
      <c r="H137" s="26">
        <f t="shared" si="9"/>
        <v>12</v>
      </c>
      <c r="J137" s="26"/>
    </row>
    <row r="138" spans="1:10" ht="13">
      <c r="A138" s="7" t="s">
        <v>4309</v>
      </c>
      <c r="B138" s="15">
        <v>42835</v>
      </c>
      <c r="C138" s="9" t="s">
        <v>2927</v>
      </c>
      <c r="D138" s="9" t="s">
        <v>4211</v>
      </c>
      <c r="E138" s="9" t="s">
        <v>37</v>
      </c>
      <c r="F138" s="9" t="s">
        <v>38</v>
      </c>
      <c r="G138" s="38">
        <v>43148</v>
      </c>
      <c r="H138" s="26">
        <f t="shared" si="9"/>
        <v>10</v>
      </c>
      <c r="J138" s="26"/>
    </row>
    <row r="139" spans="1:10" ht="13">
      <c r="A139" s="7" t="s">
        <v>4310</v>
      </c>
      <c r="B139" s="15">
        <v>42831</v>
      </c>
      <c r="C139" s="9" t="s">
        <v>96</v>
      </c>
      <c r="D139" s="9" t="s">
        <v>4196</v>
      </c>
      <c r="E139" s="9" t="s">
        <v>37</v>
      </c>
      <c r="F139" s="9" t="s">
        <v>38</v>
      </c>
      <c r="G139" s="38">
        <v>43540</v>
      </c>
      <c r="H139" s="26">
        <f t="shared" si="9"/>
        <v>23</v>
      </c>
      <c r="J139" s="26"/>
    </row>
    <row r="140" spans="1:10" ht="13">
      <c r="A140" s="7" t="s">
        <v>830</v>
      </c>
      <c r="B140" s="15">
        <v>42830</v>
      </c>
      <c r="C140" s="9" t="s">
        <v>4266</v>
      </c>
      <c r="D140" s="9" t="s">
        <v>4211</v>
      </c>
      <c r="E140" s="9" t="s">
        <v>274</v>
      </c>
      <c r="F140" s="9" t="s">
        <v>38</v>
      </c>
      <c r="G140" s="38">
        <v>43148</v>
      </c>
      <c r="H140" s="26">
        <f t="shared" si="9"/>
        <v>10</v>
      </c>
      <c r="J140" s="26"/>
    </row>
    <row r="141" spans="1:10" ht="13">
      <c r="A141" s="7" t="s">
        <v>4311</v>
      </c>
      <c r="B141" s="15">
        <v>42829</v>
      </c>
      <c r="C141" s="9" t="s">
        <v>396</v>
      </c>
      <c r="D141" s="9" t="s">
        <v>4199</v>
      </c>
      <c r="E141" s="9" t="s">
        <v>37</v>
      </c>
      <c r="F141" s="9" t="s">
        <v>53</v>
      </c>
      <c r="G141" s="38">
        <v>43536</v>
      </c>
      <c r="H141" s="26">
        <f t="shared" si="9"/>
        <v>23</v>
      </c>
      <c r="I141" s="7"/>
      <c r="J141" s="26"/>
    </row>
    <row r="142" spans="1:10" ht="13">
      <c r="A142" s="7" t="s">
        <v>4312</v>
      </c>
      <c r="B142" s="15">
        <v>42829</v>
      </c>
      <c r="C142" s="9" t="s">
        <v>49</v>
      </c>
      <c r="D142" s="9" t="s">
        <v>4199</v>
      </c>
      <c r="E142" s="9" t="s">
        <v>37</v>
      </c>
      <c r="F142" s="9" t="s">
        <v>53</v>
      </c>
      <c r="G142" s="38">
        <v>43151</v>
      </c>
      <c r="H142" s="26">
        <f t="shared" si="9"/>
        <v>11</v>
      </c>
      <c r="J142" s="26"/>
    </row>
    <row r="143" spans="1:10" ht="13">
      <c r="A143" s="7" t="s">
        <v>4313</v>
      </c>
      <c r="B143" s="15">
        <v>42826</v>
      </c>
      <c r="C143" s="9" t="s">
        <v>332</v>
      </c>
      <c r="D143" s="9" t="s">
        <v>4199</v>
      </c>
      <c r="E143" s="9" t="s">
        <v>37</v>
      </c>
      <c r="F143" s="9" t="s">
        <v>53</v>
      </c>
      <c r="G143" s="38">
        <v>43534</v>
      </c>
      <c r="H143" s="26">
        <f t="shared" si="9"/>
        <v>23</v>
      </c>
      <c r="I143" s="7"/>
      <c r="J143" s="26"/>
    </row>
    <row r="144" spans="1:10" ht="13">
      <c r="A144" s="7" t="s">
        <v>832</v>
      </c>
      <c r="B144" s="15">
        <v>42826</v>
      </c>
      <c r="C144" s="9" t="s">
        <v>199</v>
      </c>
      <c r="D144" s="9" t="s">
        <v>4199</v>
      </c>
      <c r="E144" s="9" t="s">
        <v>37</v>
      </c>
      <c r="F144" s="9" t="s">
        <v>38</v>
      </c>
      <c r="G144" s="38">
        <v>43204</v>
      </c>
      <c r="H144" s="26">
        <f t="shared" si="9"/>
        <v>12</v>
      </c>
      <c r="I144" s="7" t="s">
        <v>191</v>
      </c>
      <c r="J144" s="26"/>
    </row>
    <row r="145" spans="1:10" ht="13">
      <c r="A145" s="7" t="s">
        <v>843</v>
      </c>
      <c r="B145" s="15">
        <v>42826</v>
      </c>
      <c r="C145" s="9" t="s">
        <v>2076</v>
      </c>
      <c r="D145" s="9" t="s">
        <v>4211</v>
      </c>
      <c r="E145" s="9" t="s">
        <v>37</v>
      </c>
      <c r="F145" s="9" t="s">
        <v>38</v>
      </c>
      <c r="G145" s="38">
        <v>43269</v>
      </c>
      <c r="H145" s="26">
        <f t="shared" si="9"/>
        <v>15</v>
      </c>
      <c r="J145" s="26"/>
    </row>
    <row r="146" spans="1:10" ht="13">
      <c r="A146" s="7" t="s">
        <v>4314</v>
      </c>
      <c r="B146" s="15">
        <v>42826</v>
      </c>
      <c r="C146" s="9" t="s">
        <v>207</v>
      </c>
      <c r="D146" s="9" t="s">
        <v>4211</v>
      </c>
      <c r="E146" s="9" t="s">
        <v>37</v>
      </c>
      <c r="F146" s="9" t="s">
        <v>38</v>
      </c>
      <c r="G146" s="38">
        <v>43191</v>
      </c>
      <c r="H146" s="26">
        <f t="shared" si="9"/>
        <v>12</v>
      </c>
      <c r="J146" s="26"/>
    </row>
    <row r="147" spans="1:10" ht="13">
      <c r="A147" s="7" t="s">
        <v>4315</v>
      </c>
      <c r="B147" s="15">
        <v>42826</v>
      </c>
      <c r="C147" s="9" t="s">
        <v>4316</v>
      </c>
      <c r="D147" s="9" t="s">
        <v>4199</v>
      </c>
      <c r="E147" s="9" t="s">
        <v>37</v>
      </c>
      <c r="F147" s="9" t="s">
        <v>38</v>
      </c>
      <c r="G147" s="38">
        <v>43176</v>
      </c>
      <c r="H147" s="26">
        <f t="shared" si="9"/>
        <v>12</v>
      </c>
      <c r="J147" s="26"/>
    </row>
    <row r="148" spans="1:10" ht="13">
      <c r="A148" s="7" t="s">
        <v>834</v>
      </c>
      <c r="B148" s="15">
        <v>42826</v>
      </c>
      <c r="C148" s="9" t="s">
        <v>74</v>
      </c>
      <c r="D148" s="9" t="s">
        <v>4199</v>
      </c>
      <c r="E148" s="9" t="s">
        <v>37</v>
      </c>
      <c r="F148" s="9" t="s">
        <v>38</v>
      </c>
      <c r="G148" s="38">
        <v>43184</v>
      </c>
      <c r="H148" s="26">
        <f t="shared" si="9"/>
        <v>12</v>
      </c>
      <c r="J148" s="26"/>
    </row>
    <row r="149" spans="1:10" ht="13">
      <c r="A149" s="7" t="s">
        <v>855</v>
      </c>
      <c r="B149" s="15">
        <v>42818</v>
      </c>
      <c r="C149" s="9" t="s">
        <v>49</v>
      </c>
      <c r="D149" s="9" t="s">
        <v>4196</v>
      </c>
      <c r="E149" s="9" t="s">
        <v>37</v>
      </c>
      <c r="F149" s="9" t="s">
        <v>38</v>
      </c>
      <c r="G149" s="38">
        <v>43151</v>
      </c>
      <c r="H149" s="26">
        <f t="shared" si="9"/>
        <v>11</v>
      </c>
      <c r="J149" s="26"/>
    </row>
    <row r="150" spans="1:10" ht="13">
      <c r="A150" s="7" t="s">
        <v>2502</v>
      </c>
      <c r="B150" s="15">
        <v>42815</v>
      </c>
      <c r="C150" s="9" t="s">
        <v>337</v>
      </c>
      <c r="D150" s="9" t="s">
        <v>4199</v>
      </c>
      <c r="E150" s="9" t="s">
        <v>37</v>
      </c>
      <c r="F150" s="9" t="s">
        <v>38</v>
      </c>
      <c r="G150" s="38">
        <v>43154</v>
      </c>
      <c r="H150" s="26">
        <f t="shared" si="9"/>
        <v>11</v>
      </c>
      <c r="J150" s="26"/>
    </row>
    <row r="151" spans="1:10" ht="13">
      <c r="A151" s="7" t="s">
        <v>4317</v>
      </c>
      <c r="B151" s="15">
        <v>42815</v>
      </c>
      <c r="C151" s="9" t="s">
        <v>1747</v>
      </c>
      <c r="D151" s="9" t="s">
        <v>4196</v>
      </c>
      <c r="E151" s="9" t="s">
        <v>37</v>
      </c>
      <c r="F151" s="9" t="s">
        <v>38</v>
      </c>
      <c r="G151" s="38">
        <v>43218</v>
      </c>
      <c r="H151" s="26">
        <f t="shared" si="9"/>
        <v>13</v>
      </c>
      <c r="J151" s="26"/>
    </row>
    <row r="152" spans="1:10" ht="13">
      <c r="A152" s="7" t="s">
        <v>4318</v>
      </c>
      <c r="B152" s="15">
        <v>42812</v>
      </c>
      <c r="C152" s="9" t="s">
        <v>4319</v>
      </c>
      <c r="D152" s="9" t="s">
        <v>4211</v>
      </c>
      <c r="E152" s="9" t="s">
        <v>37</v>
      </c>
      <c r="F152" s="9" t="s">
        <v>38</v>
      </c>
      <c r="G152" s="38">
        <v>43175</v>
      </c>
      <c r="H152" s="26">
        <f t="shared" si="9"/>
        <v>12</v>
      </c>
      <c r="J152" s="26"/>
    </row>
    <row r="153" spans="1:10" ht="13">
      <c r="A153" s="7" t="s">
        <v>4320</v>
      </c>
      <c r="B153" s="15">
        <v>42803</v>
      </c>
      <c r="C153" s="9" t="s">
        <v>105</v>
      </c>
      <c r="D153" s="9" t="s">
        <v>4196</v>
      </c>
      <c r="E153" s="9" t="s">
        <v>37</v>
      </c>
      <c r="F153" s="9" t="s">
        <v>53</v>
      </c>
      <c r="G153" s="38">
        <v>43179</v>
      </c>
      <c r="H153" s="26">
        <f t="shared" si="9"/>
        <v>12</v>
      </c>
      <c r="J153" s="26"/>
    </row>
    <row r="154" spans="1:10" ht="13">
      <c r="A154" s="7" t="s">
        <v>4321</v>
      </c>
      <c r="B154" s="15">
        <v>42803</v>
      </c>
      <c r="C154" s="9" t="s">
        <v>216</v>
      </c>
      <c r="D154" s="9" t="s">
        <v>4199</v>
      </c>
      <c r="E154" s="9" t="s">
        <v>37</v>
      </c>
      <c r="F154" s="9" t="s">
        <v>38</v>
      </c>
      <c r="G154" s="38">
        <v>43172</v>
      </c>
      <c r="H154" s="26">
        <f t="shared" si="9"/>
        <v>12</v>
      </c>
      <c r="J154" s="26"/>
    </row>
    <row r="155" spans="1:10" ht="13">
      <c r="A155" s="7" t="s">
        <v>4322</v>
      </c>
      <c r="B155" s="15">
        <v>42802</v>
      </c>
      <c r="C155" s="9" t="s">
        <v>1367</v>
      </c>
      <c r="D155" s="9" t="s">
        <v>4206</v>
      </c>
      <c r="E155" s="9" t="s">
        <v>37</v>
      </c>
      <c r="F155" s="9" t="s">
        <v>38</v>
      </c>
      <c r="G155" s="38">
        <v>43172</v>
      </c>
      <c r="H155" s="26">
        <f t="shared" si="9"/>
        <v>12</v>
      </c>
      <c r="J155" s="26"/>
    </row>
    <row r="156" spans="1:10" ht="13">
      <c r="A156" s="7" t="s">
        <v>864</v>
      </c>
      <c r="B156" s="15">
        <v>42801</v>
      </c>
      <c r="C156" s="9" t="s">
        <v>201</v>
      </c>
      <c r="D156" s="9" t="s">
        <v>4199</v>
      </c>
      <c r="E156" s="9" t="s">
        <v>37</v>
      </c>
      <c r="F156" s="9" t="s">
        <v>38</v>
      </c>
      <c r="G156" s="38">
        <v>43151</v>
      </c>
      <c r="H156" s="26">
        <f t="shared" si="9"/>
        <v>12</v>
      </c>
      <c r="J156" s="26"/>
    </row>
    <row r="157" spans="1:10" ht="13">
      <c r="A157" s="7" t="s">
        <v>871</v>
      </c>
      <c r="B157" s="15">
        <v>42795</v>
      </c>
      <c r="C157" s="9" t="s">
        <v>872</v>
      </c>
      <c r="D157" s="9" t="s">
        <v>4211</v>
      </c>
      <c r="E157" s="9" t="s">
        <v>37</v>
      </c>
      <c r="F157" s="9" t="s">
        <v>38</v>
      </c>
      <c r="G157" s="38">
        <v>43271</v>
      </c>
      <c r="H157" s="26">
        <f t="shared" si="9"/>
        <v>16</v>
      </c>
      <c r="J157" s="26"/>
    </row>
    <row r="158" spans="1:10" ht="13">
      <c r="A158" s="7" t="s">
        <v>4323</v>
      </c>
      <c r="B158" s="15">
        <v>42795</v>
      </c>
      <c r="C158" s="9" t="s">
        <v>105</v>
      </c>
      <c r="D158" s="9" t="s">
        <v>4206</v>
      </c>
      <c r="E158" s="9" t="s">
        <v>37</v>
      </c>
      <c r="F158" s="9" t="s">
        <v>38</v>
      </c>
      <c r="G158" s="38">
        <v>43149</v>
      </c>
      <c r="H158" s="26">
        <f t="shared" si="9"/>
        <v>12</v>
      </c>
      <c r="J158" s="26"/>
    </row>
    <row r="159" spans="1:10" ht="13">
      <c r="A159" s="7" t="s">
        <v>867</v>
      </c>
      <c r="B159" s="15">
        <v>42795</v>
      </c>
      <c r="C159" s="9" t="s">
        <v>689</v>
      </c>
      <c r="D159" s="9" t="s">
        <v>4196</v>
      </c>
      <c r="E159" s="9" t="s">
        <v>37</v>
      </c>
      <c r="F159" s="9" t="s">
        <v>38</v>
      </c>
      <c r="G159" s="38">
        <v>43148</v>
      </c>
      <c r="H159" s="26">
        <f t="shared" si="9"/>
        <v>12</v>
      </c>
      <c r="I159" s="15"/>
      <c r="J159" s="26"/>
    </row>
    <row r="160" spans="1:10" ht="13">
      <c r="A160" s="7" t="s">
        <v>4324</v>
      </c>
      <c r="B160" s="15">
        <v>42795</v>
      </c>
      <c r="C160" s="9" t="s">
        <v>662</v>
      </c>
      <c r="D160" s="9" t="s">
        <v>4199</v>
      </c>
      <c r="E160" s="9" t="s">
        <v>37</v>
      </c>
      <c r="F160" s="9" t="s">
        <v>53</v>
      </c>
      <c r="G160" s="38">
        <v>43147</v>
      </c>
      <c r="H160" s="26">
        <f t="shared" si="9"/>
        <v>12</v>
      </c>
      <c r="J160" s="26"/>
    </row>
    <row r="161" spans="1:10" ht="13">
      <c r="A161" s="7" t="s">
        <v>3399</v>
      </c>
      <c r="B161" s="15">
        <v>42776</v>
      </c>
      <c r="C161" s="9" t="s">
        <v>689</v>
      </c>
      <c r="D161" s="9" t="s">
        <v>4211</v>
      </c>
      <c r="E161" s="9" t="s">
        <v>37</v>
      </c>
      <c r="F161" s="9" t="s">
        <v>38</v>
      </c>
      <c r="G161" s="38">
        <v>43149</v>
      </c>
      <c r="H161" s="26">
        <f t="shared" si="9"/>
        <v>12</v>
      </c>
      <c r="J161" s="26"/>
    </row>
    <row r="162" spans="1:10" ht="13">
      <c r="A162" s="7" t="s">
        <v>3400</v>
      </c>
      <c r="B162" s="8">
        <v>42790</v>
      </c>
      <c r="C162" s="9" t="s">
        <v>564</v>
      </c>
      <c r="D162" s="9" t="s">
        <v>4206</v>
      </c>
      <c r="E162" s="9" t="s">
        <v>37</v>
      </c>
      <c r="F162" s="9" t="s">
        <v>38</v>
      </c>
      <c r="G162" s="38">
        <v>43166</v>
      </c>
      <c r="H162" s="26">
        <f t="shared" si="9"/>
        <v>12</v>
      </c>
      <c r="I162" s="7" t="s">
        <v>191</v>
      </c>
      <c r="J162" s="26"/>
    </row>
    <row r="163" spans="1:10" ht="13">
      <c r="A163" s="7" t="s">
        <v>4325</v>
      </c>
      <c r="B163" s="15">
        <v>42767</v>
      </c>
      <c r="C163" s="9" t="s">
        <v>882</v>
      </c>
      <c r="D163" s="9" t="s">
        <v>4199</v>
      </c>
      <c r="E163" s="9" t="s">
        <v>37</v>
      </c>
      <c r="F163" s="9" t="s">
        <v>53</v>
      </c>
      <c r="G163" s="38">
        <v>43214</v>
      </c>
      <c r="H163" s="26">
        <f t="shared" si="9"/>
        <v>15</v>
      </c>
      <c r="J163" s="26"/>
    </row>
    <row r="164" spans="1:10" ht="13">
      <c r="A164" s="7" t="s">
        <v>885</v>
      </c>
      <c r="B164" s="15">
        <v>42759</v>
      </c>
      <c r="C164" s="9" t="s">
        <v>105</v>
      </c>
      <c r="D164" s="9" t="s">
        <v>4196</v>
      </c>
      <c r="E164" s="9" t="s">
        <v>37</v>
      </c>
      <c r="F164" s="9" t="s">
        <v>38</v>
      </c>
      <c r="G164" s="38">
        <v>43152</v>
      </c>
      <c r="H164" s="26">
        <f t="shared" si="9"/>
        <v>13</v>
      </c>
      <c r="J164" s="26"/>
    </row>
    <row r="165" spans="1:10" ht="13">
      <c r="A165" s="7" t="s">
        <v>950</v>
      </c>
      <c r="B165" s="15">
        <v>42736</v>
      </c>
      <c r="C165" s="9" t="s">
        <v>695</v>
      </c>
      <c r="D165" s="9" t="s">
        <v>4206</v>
      </c>
      <c r="E165" s="9" t="s">
        <v>37</v>
      </c>
      <c r="F165" s="9" t="s">
        <v>38</v>
      </c>
      <c r="G165" s="38">
        <v>43147</v>
      </c>
      <c r="H165" s="26"/>
      <c r="J165" s="9"/>
    </row>
    <row r="166" spans="1:10" ht="13">
      <c r="A166" s="7" t="s">
        <v>4326</v>
      </c>
      <c r="B166" s="15">
        <v>42736</v>
      </c>
      <c r="C166" s="9" t="s">
        <v>275</v>
      </c>
      <c r="D166" s="9" t="s">
        <v>4199</v>
      </c>
      <c r="E166" s="9" t="s">
        <v>37</v>
      </c>
      <c r="F166" s="9" t="s">
        <v>38</v>
      </c>
      <c r="G166" s="38">
        <v>43512</v>
      </c>
      <c r="H166" s="26"/>
      <c r="J166" s="9"/>
    </row>
    <row r="167" spans="1:10" ht="13">
      <c r="A167" s="7" t="s">
        <v>952</v>
      </c>
      <c r="B167" s="15">
        <v>42736</v>
      </c>
      <c r="C167" s="9" t="s">
        <v>188</v>
      </c>
      <c r="D167" s="9" t="s">
        <v>4211</v>
      </c>
      <c r="E167" s="9" t="s">
        <v>37</v>
      </c>
      <c r="F167" s="9" t="s">
        <v>38</v>
      </c>
      <c r="G167" s="26"/>
      <c r="H167" s="26"/>
      <c r="J167" s="9">
        <v>1</v>
      </c>
    </row>
    <row r="168" spans="1:10" ht="13">
      <c r="A168" s="7" t="s">
        <v>4327</v>
      </c>
      <c r="B168" s="15">
        <v>42736</v>
      </c>
      <c r="C168" s="9" t="s">
        <v>97</v>
      </c>
      <c r="D168" s="9" t="s">
        <v>4199</v>
      </c>
      <c r="E168" s="9" t="s">
        <v>37</v>
      </c>
      <c r="F168" s="9" t="s">
        <v>53</v>
      </c>
      <c r="G168" s="38">
        <v>43511</v>
      </c>
      <c r="H168" s="26"/>
      <c r="J168" s="26"/>
    </row>
    <row r="169" spans="1:10" ht="13">
      <c r="A169" s="7" t="s">
        <v>934</v>
      </c>
      <c r="B169" s="15">
        <v>42736</v>
      </c>
      <c r="C169" s="9" t="s">
        <v>935</v>
      </c>
      <c r="D169" s="9" t="s">
        <v>4196</v>
      </c>
      <c r="E169" s="9" t="s">
        <v>37</v>
      </c>
      <c r="F169" s="9" t="s">
        <v>53</v>
      </c>
      <c r="G169" s="38">
        <v>43525</v>
      </c>
      <c r="H169" s="26"/>
      <c r="J169" s="26"/>
    </row>
    <row r="170" spans="1:10" ht="13">
      <c r="A170" s="7" t="s">
        <v>890</v>
      </c>
      <c r="B170" s="15">
        <v>42736</v>
      </c>
      <c r="C170" s="9" t="s">
        <v>891</v>
      </c>
      <c r="D170" s="9" t="s">
        <v>4211</v>
      </c>
      <c r="E170" s="9" t="s">
        <v>37</v>
      </c>
      <c r="F170" s="9" t="s">
        <v>53</v>
      </c>
      <c r="G170" s="38">
        <v>43189</v>
      </c>
      <c r="H170" s="26"/>
      <c r="J170" s="26"/>
    </row>
    <row r="171" spans="1:10" ht="13">
      <c r="A171" s="7" t="s">
        <v>943</v>
      </c>
      <c r="B171" s="15">
        <v>42736</v>
      </c>
      <c r="C171" s="9" t="s">
        <v>279</v>
      </c>
      <c r="D171" s="9" t="s">
        <v>4211</v>
      </c>
      <c r="E171" s="9" t="s">
        <v>37</v>
      </c>
      <c r="F171" s="9" t="s">
        <v>38</v>
      </c>
      <c r="G171" s="38">
        <v>43235</v>
      </c>
      <c r="H171" s="26"/>
      <c r="J171" s="26"/>
    </row>
    <row r="172" spans="1:10" ht="13">
      <c r="A172" s="7" t="s">
        <v>887</v>
      </c>
      <c r="B172" s="15">
        <v>42736</v>
      </c>
      <c r="C172" s="9" t="s">
        <v>478</v>
      </c>
      <c r="D172" s="9" t="s">
        <v>4196</v>
      </c>
      <c r="E172" s="9" t="s">
        <v>37</v>
      </c>
      <c r="F172" s="9" t="s">
        <v>38</v>
      </c>
      <c r="G172" s="38">
        <v>43148</v>
      </c>
      <c r="H172" s="26"/>
      <c r="J172" s="26"/>
    </row>
    <row r="173" spans="1:10" ht="13">
      <c r="A173" s="7" t="s">
        <v>4328</v>
      </c>
      <c r="B173" s="15">
        <v>42736</v>
      </c>
      <c r="C173" s="9" t="s">
        <v>478</v>
      </c>
      <c r="D173" s="9" t="s">
        <v>4329</v>
      </c>
      <c r="E173" s="9" t="s">
        <v>37</v>
      </c>
      <c r="F173" s="9" t="s">
        <v>53</v>
      </c>
      <c r="G173" s="38"/>
      <c r="H173" s="26"/>
      <c r="J173" s="9">
        <v>1</v>
      </c>
    </row>
    <row r="174" spans="1:10" ht="13">
      <c r="A174" s="7" t="s">
        <v>909</v>
      </c>
      <c r="B174" s="15">
        <v>42736</v>
      </c>
      <c r="C174" s="9" t="s">
        <v>1192</v>
      </c>
      <c r="D174" s="9" t="s">
        <v>4196</v>
      </c>
      <c r="E174" s="9" t="s">
        <v>37</v>
      </c>
      <c r="F174" s="9" t="s">
        <v>38</v>
      </c>
      <c r="G174" s="38">
        <v>43149</v>
      </c>
      <c r="H174" s="26"/>
      <c r="J174" s="26"/>
    </row>
    <row r="175" spans="1:10" ht="13">
      <c r="A175" s="7" t="s">
        <v>4330</v>
      </c>
      <c r="B175" s="8">
        <v>42736</v>
      </c>
      <c r="C175" s="9" t="s">
        <v>407</v>
      </c>
      <c r="D175" s="9" t="s">
        <v>4199</v>
      </c>
      <c r="E175" s="9" t="s">
        <v>37</v>
      </c>
      <c r="F175" s="9" t="s">
        <v>38</v>
      </c>
      <c r="G175" s="38">
        <v>43512</v>
      </c>
      <c r="H175" s="26"/>
      <c r="I175" s="7"/>
      <c r="J175" s="26"/>
    </row>
    <row r="176" spans="1:10" ht="13">
      <c r="A176" s="7" t="s">
        <v>931</v>
      </c>
      <c r="B176" s="8">
        <v>42736</v>
      </c>
      <c r="C176" s="9" t="s">
        <v>932</v>
      </c>
      <c r="D176" s="9" t="s">
        <v>4196</v>
      </c>
      <c r="E176" s="9" t="s">
        <v>131</v>
      </c>
      <c r="F176" s="9" t="s">
        <v>38</v>
      </c>
      <c r="G176" s="38">
        <v>43147</v>
      </c>
      <c r="H176" s="26"/>
      <c r="I176" s="7"/>
      <c r="J176" s="26"/>
    </row>
    <row r="177" spans="1:10" ht="13">
      <c r="A177" s="7" t="s">
        <v>4331</v>
      </c>
      <c r="B177" s="8">
        <v>42736</v>
      </c>
      <c r="C177" s="9" t="s">
        <v>851</v>
      </c>
      <c r="D177" s="9" t="s">
        <v>4196</v>
      </c>
      <c r="E177" s="9" t="s">
        <v>37</v>
      </c>
      <c r="F177" s="9" t="s">
        <v>38</v>
      </c>
      <c r="G177" s="38">
        <v>43158</v>
      </c>
      <c r="H177" s="26"/>
      <c r="I177" s="7"/>
      <c r="J177" s="26"/>
    </row>
    <row r="178" spans="1:10" ht="13">
      <c r="A178" s="7" t="s">
        <v>4332</v>
      </c>
      <c r="B178" s="8">
        <v>42736</v>
      </c>
      <c r="C178" s="9" t="s">
        <v>903</v>
      </c>
      <c r="D178" s="9" t="s">
        <v>4196</v>
      </c>
      <c r="E178" s="9" t="s">
        <v>37</v>
      </c>
      <c r="F178" s="9" t="s">
        <v>38</v>
      </c>
      <c r="G178" s="38">
        <v>43511</v>
      </c>
      <c r="H178" s="26"/>
      <c r="I178" s="7"/>
      <c r="J178" s="26"/>
    </row>
    <row r="179" spans="1:10" ht="13">
      <c r="A179" s="7" t="s">
        <v>4333</v>
      </c>
      <c r="B179" s="8">
        <v>42736</v>
      </c>
      <c r="C179" s="9" t="s">
        <v>4334</v>
      </c>
      <c r="D179" s="9" t="s">
        <v>4196</v>
      </c>
      <c r="E179" s="9" t="s">
        <v>37</v>
      </c>
      <c r="F179" s="9" t="s">
        <v>53</v>
      </c>
      <c r="G179" s="38">
        <v>43155</v>
      </c>
      <c r="H179" s="26"/>
      <c r="I179" s="7"/>
      <c r="J179" s="26"/>
    </row>
    <row r="180" spans="1:10" ht="13">
      <c r="A180" s="7" t="s">
        <v>4335</v>
      </c>
      <c r="B180" s="8">
        <v>42736</v>
      </c>
      <c r="C180" s="9" t="s">
        <v>4258</v>
      </c>
      <c r="D180" s="9" t="s">
        <v>4199</v>
      </c>
      <c r="E180" s="9" t="s">
        <v>37</v>
      </c>
      <c r="F180" s="9" t="s">
        <v>53</v>
      </c>
      <c r="G180" s="38">
        <v>43172</v>
      </c>
      <c r="H180" s="26"/>
      <c r="I180" s="7"/>
      <c r="J180" s="26"/>
    </row>
    <row r="181" spans="1:10" ht="13">
      <c r="A181" s="7" t="s">
        <v>4336</v>
      </c>
      <c r="B181" s="8">
        <v>42736</v>
      </c>
      <c r="C181" s="9" t="s">
        <v>2537</v>
      </c>
      <c r="D181" s="9" t="s">
        <v>4206</v>
      </c>
      <c r="E181" s="9" t="s">
        <v>37</v>
      </c>
      <c r="F181" s="9" t="s">
        <v>38</v>
      </c>
      <c r="G181" s="38">
        <v>43183</v>
      </c>
      <c r="H181" s="26"/>
      <c r="I181" s="7"/>
      <c r="J181" s="26"/>
    </row>
    <row r="182" spans="1:10" ht="13">
      <c r="A182" s="7" t="s">
        <v>4337</v>
      </c>
      <c r="B182" s="15">
        <v>42736</v>
      </c>
      <c r="C182" s="9" t="s">
        <v>593</v>
      </c>
      <c r="D182" s="9" t="s">
        <v>4196</v>
      </c>
      <c r="E182" s="9" t="s">
        <v>37</v>
      </c>
      <c r="F182" s="9" t="s">
        <v>38</v>
      </c>
      <c r="G182" s="38">
        <v>43525</v>
      </c>
      <c r="H182" s="26"/>
      <c r="I182" s="7"/>
      <c r="J182" s="26"/>
    </row>
    <row r="183" spans="1:10" ht="13">
      <c r="A183" s="7" t="s">
        <v>971</v>
      </c>
      <c r="B183" s="8">
        <v>42736</v>
      </c>
      <c r="C183" s="9" t="s">
        <v>50</v>
      </c>
      <c r="D183" s="9" t="s">
        <v>4206</v>
      </c>
      <c r="E183" s="9" t="s">
        <v>37</v>
      </c>
      <c r="F183" s="9" t="s">
        <v>38</v>
      </c>
      <c r="G183" s="38">
        <v>43630</v>
      </c>
      <c r="H183" s="26"/>
      <c r="I183" s="7"/>
      <c r="J183" s="26"/>
    </row>
    <row r="184" spans="1:10" ht="13">
      <c r="A184" s="7" t="s">
        <v>4338</v>
      </c>
      <c r="B184" s="8">
        <v>42705</v>
      </c>
      <c r="C184" s="9" t="s">
        <v>4319</v>
      </c>
      <c r="D184" s="9" t="s">
        <v>4199</v>
      </c>
      <c r="E184" s="9" t="s">
        <v>37</v>
      </c>
      <c r="F184" s="9" t="s">
        <v>53</v>
      </c>
      <c r="G184" s="38">
        <v>43149</v>
      </c>
      <c r="H184" s="26">
        <f t="shared" ref="H184:H189" si="10">ROUND(((G184-B184)/365)*12,0)</f>
        <v>15</v>
      </c>
      <c r="I184" s="7"/>
      <c r="J184" s="26"/>
    </row>
    <row r="185" spans="1:10" ht="13">
      <c r="A185" s="7" t="s">
        <v>4339</v>
      </c>
      <c r="B185" s="8">
        <v>42681</v>
      </c>
      <c r="C185" s="9" t="s">
        <v>974</v>
      </c>
      <c r="D185" s="9" t="s">
        <v>4211</v>
      </c>
      <c r="E185" s="9" t="s">
        <v>37</v>
      </c>
      <c r="F185" s="9" t="s">
        <v>53</v>
      </c>
      <c r="G185" s="38">
        <v>43200</v>
      </c>
      <c r="H185" s="26">
        <f t="shared" si="10"/>
        <v>17</v>
      </c>
      <c r="I185" s="7"/>
      <c r="J185" s="26"/>
    </row>
    <row r="186" spans="1:10" ht="13">
      <c r="A186" s="7" t="s">
        <v>978</v>
      </c>
      <c r="B186" s="15">
        <v>42675</v>
      </c>
      <c r="C186" s="9" t="s">
        <v>546</v>
      </c>
      <c r="D186" s="9" t="s">
        <v>4196</v>
      </c>
      <c r="E186" s="9" t="s">
        <v>37</v>
      </c>
      <c r="F186" s="9" t="s">
        <v>38</v>
      </c>
      <c r="G186" s="38">
        <v>43234</v>
      </c>
      <c r="H186" s="26">
        <f t="shared" si="10"/>
        <v>18</v>
      </c>
      <c r="I186" s="7"/>
      <c r="J186" s="26"/>
    </row>
    <row r="187" spans="1:10" ht="13">
      <c r="A187" s="7" t="s">
        <v>4340</v>
      </c>
      <c r="B187" s="8">
        <v>42670</v>
      </c>
      <c r="C187" s="9" t="s">
        <v>2140</v>
      </c>
      <c r="D187" s="9" t="s">
        <v>4196</v>
      </c>
      <c r="E187" s="9" t="s">
        <v>330</v>
      </c>
      <c r="F187" s="9" t="s">
        <v>38</v>
      </c>
      <c r="G187" s="38">
        <v>43147</v>
      </c>
      <c r="H187" s="26">
        <f t="shared" si="10"/>
        <v>16</v>
      </c>
      <c r="I187" s="7"/>
      <c r="J187" s="26"/>
    </row>
    <row r="188" spans="1:10" ht="13">
      <c r="A188" s="7" t="s">
        <v>4341</v>
      </c>
      <c r="B188" s="8">
        <v>42664</v>
      </c>
      <c r="C188" s="9" t="s">
        <v>4342</v>
      </c>
      <c r="D188" s="9" t="s">
        <v>4199</v>
      </c>
      <c r="E188" s="9" t="s">
        <v>37</v>
      </c>
      <c r="F188" s="9" t="s">
        <v>38</v>
      </c>
      <c r="G188" s="38">
        <v>43187</v>
      </c>
      <c r="H188" s="26">
        <f t="shared" si="10"/>
        <v>17</v>
      </c>
      <c r="I188" s="7" t="s">
        <v>191</v>
      </c>
      <c r="J188" s="26"/>
    </row>
    <row r="189" spans="1:10" ht="13">
      <c r="A189" s="7" t="s">
        <v>991</v>
      </c>
      <c r="B189" s="8">
        <v>42647</v>
      </c>
      <c r="C189" s="9" t="s">
        <v>96</v>
      </c>
      <c r="D189" s="9" t="s">
        <v>4211</v>
      </c>
      <c r="E189" s="9" t="s">
        <v>37</v>
      </c>
      <c r="F189" s="9" t="s">
        <v>53</v>
      </c>
      <c r="G189" s="38">
        <v>43198</v>
      </c>
      <c r="H189" s="26">
        <f t="shared" si="10"/>
        <v>18</v>
      </c>
      <c r="J189" s="26"/>
    </row>
    <row r="190" spans="1:10" ht="13">
      <c r="A190" s="7" t="s">
        <v>4343</v>
      </c>
      <c r="B190" s="15">
        <v>42614</v>
      </c>
      <c r="C190" s="9" t="s">
        <v>1769</v>
      </c>
      <c r="D190" s="9" t="s">
        <v>4199</v>
      </c>
      <c r="E190" s="9" t="s">
        <v>37</v>
      </c>
      <c r="F190" s="9" t="s">
        <v>38</v>
      </c>
      <c r="G190" s="26"/>
      <c r="H190" s="26"/>
      <c r="J190" s="9">
        <v>1</v>
      </c>
    </row>
    <row r="191" spans="1:10" ht="13">
      <c r="A191" s="7" t="s">
        <v>1019</v>
      </c>
      <c r="B191" s="15">
        <v>42600</v>
      </c>
      <c r="C191" s="9" t="s">
        <v>74</v>
      </c>
      <c r="D191" s="9" t="s">
        <v>4206</v>
      </c>
      <c r="E191" s="9" t="s">
        <v>37</v>
      </c>
      <c r="F191" s="9" t="s">
        <v>38</v>
      </c>
      <c r="G191" s="26"/>
      <c r="H191" s="26"/>
      <c r="J191" s="9">
        <v>1</v>
      </c>
    </row>
    <row r="192" spans="1:10" ht="13">
      <c r="A192" s="7" t="s">
        <v>4344</v>
      </c>
      <c r="B192" s="15">
        <v>42584</v>
      </c>
      <c r="C192" s="9" t="s">
        <v>105</v>
      </c>
      <c r="D192" s="9" t="s">
        <v>4199</v>
      </c>
      <c r="E192" s="9" t="s">
        <v>37</v>
      </c>
      <c r="F192" s="9" t="s">
        <v>53</v>
      </c>
      <c r="G192" s="26"/>
      <c r="H192" s="26"/>
      <c r="J192" s="9">
        <v>1</v>
      </c>
    </row>
    <row r="193" spans="1:10" ht="13">
      <c r="A193" s="7" t="s">
        <v>1033</v>
      </c>
      <c r="B193" s="8">
        <v>42583</v>
      </c>
      <c r="C193" s="9" t="s">
        <v>40</v>
      </c>
      <c r="D193" s="9" t="s">
        <v>4199</v>
      </c>
      <c r="E193" s="9" t="s">
        <v>149</v>
      </c>
      <c r="F193" s="9" t="s">
        <v>38</v>
      </c>
      <c r="G193" s="38">
        <v>42847</v>
      </c>
      <c r="H193" s="26">
        <f t="shared" ref="H193:H200" si="11">ROUND(((G193-B193)/365)*12,0)</f>
        <v>9</v>
      </c>
      <c r="I193" s="7" t="s">
        <v>139</v>
      </c>
      <c r="J193" s="26"/>
    </row>
    <row r="194" spans="1:10" ht="13">
      <c r="A194" s="7" t="s">
        <v>4345</v>
      </c>
      <c r="B194" s="8">
        <v>42583</v>
      </c>
      <c r="C194" s="9" t="s">
        <v>4346</v>
      </c>
      <c r="D194" s="9" t="s">
        <v>4199</v>
      </c>
      <c r="E194" s="9" t="s">
        <v>330</v>
      </c>
      <c r="F194" s="9" t="s">
        <v>38</v>
      </c>
      <c r="G194" s="38">
        <v>43147</v>
      </c>
      <c r="H194" s="26">
        <f t="shared" si="11"/>
        <v>19</v>
      </c>
      <c r="J194" s="26"/>
    </row>
    <row r="195" spans="1:10" ht="13">
      <c r="A195" s="7" t="s">
        <v>1035</v>
      </c>
      <c r="B195" s="8">
        <v>42583</v>
      </c>
      <c r="C195" s="9" t="s">
        <v>4230</v>
      </c>
      <c r="D195" s="9" t="s">
        <v>4196</v>
      </c>
      <c r="E195" s="9" t="s">
        <v>37</v>
      </c>
      <c r="F195" s="9" t="s">
        <v>38</v>
      </c>
      <c r="G195" s="38">
        <v>43149</v>
      </c>
      <c r="H195" s="26">
        <f t="shared" si="11"/>
        <v>19</v>
      </c>
      <c r="J195" s="26"/>
    </row>
    <row r="196" spans="1:10" ht="13">
      <c r="A196" s="7" t="s">
        <v>4347</v>
      </c>
      <c r="B196" s="8">
        <v>42577</v>
      </c>
      <c r="C196" s="9" t="s">
        <v>621</v>
      </c>
      <c r="D196" s="9" t="s">
        <v>4196</v>
      </c>
      <c r="E196" s="9" t="s">
        <v>37</v>
      </c>
      <c r="F196" s="9" t="s">
        <v>38</v>
      </c>
      <c r="G196" s="38">
        <v>43165</v>
      </c>
      <c r="H196" s="26">
        <f t="shared" si="11"/>
        <v>19</v>
      </c>
      <c r="J196" s="26"/>
    </row>
    <row r="197" spans="1:10" ht="13">
      <c r="A197" s="7" t="s">
        <v>4348</v>
      </c>
      <c r="B197" s="8">
        <v>42557</v>
      </c>
      <c r="C197" s="9" t="s">
        <v>1294</v>
      </c>
      <c r="D197" s="9" t="s">
        <v>4196</v>
      </c>
      <c r="E197" s="9" t="s">
        <v>37</v>
      </c>
      <c r="F197" s="9" t="s">
        <v>53</v>
      </c>
      <c r="G197" s="38">
        <v>43148</v>
      </c>
      <c r="H197" s="26">
        <f t="shared" si="11"/>
        <v>19</v>
      </c>
      <c r="J197" s="26"/>
    </row>
    <row r="198" spans="1:10" ht="13">
      <c r="A198" s="7" t="s">
        <v>4349</v>
      </c>
      <c r="B198" s="8">
        <v>42552</v>
      </c>
      <c r="C198" s="9" t="s">
        <v>2344</v>
      </c>
      <c r="D198" s="9" t="s">
        <v>4199</v>
      </c>
      <c r="E198" s="9" t="s">
        <v>37</v>
      </c>
      <c r="F198" s="9" t="s">
        <v>38</v>
      </c>
      <c r="G198" s="38">
        <v>43151</v>
      </c>
      <c r="H198" s="26">
        <f t="shared" si="11"/>
        <v>20</v>
      </c>
      <c r="J198" s="26"/>
    </row>
    <row r="199" spans="1:10" ht="13">
      <c r="A199" s="7" t="s">
        <v>4350</v>
      </c>
      <c r="B199" s="8">
        <v>42552</v>
      </c>
      <c r="C199" s="9" t="s">
        <v>935</v>
      </c>
      <c r="D199" s="9" t="s">
        <v>4199</v>
      </c>
      <c r="E199" s="9" t="s">
        <v>37</v>
      </c>
      <c r="F199" s="9" t="s">
        <v>53</v>
      </c>
      <c r="G199" s="38">
        <v>43156</v>
      </c>
      <c r="H199" s="26">
        <f t="shared" si="11"/>
        <v>20</v>
      </c>
      <c r="I199" s="7" t="s">
        <v>228</v>
      </c>
      <c r="J199" s="26"/>
    </row>
    <row r="200" spans="1:10" ht="13">
      <c r="A200" s="7" t="s">
        <v>1055</v>
      </c>
      <c r="B200" s="8">
        <v>42552</v>
      </c>
      <c r="C200" s="9" t="s">
        <v>482</v>
      </c>
      <c r="D200" s="9" t="s">
        <v>4211</v>
      </c>
      <c r="E200" s="9" t="s">
        <v>37</v>
      </c>
      <c r="F200" s="9" t="s">
        <v>38</v>
      </c>
      <c r="G200" s="38">
        <v>42923</v>
      </c>
      <c r="H200" s="26">
        <f t="shared" si="11"/>
        <v>12</v>
      </c>
      <c r="J200" s="26"/>
    </row>
    <row r="201" spans="1:10" ht="13">
      <c r="A201" s="7" t="s">
        <v>4351</v>
      </c>
      <c r="B201" s="8">
        <v>42552</v>
      </c>
      <c r="C201" s="9" t="s">
        <v>415</v>
      </c>
      <c r="D201" s="9" t="s">
        <v>4196</v>
      </c>
      <c r="E201" s="9" t="s">
        <v>37</v>
      </c>
      <c r="F201" s="9" t="s">
        <v>53</v>
      </c>
      <c r="G201" s="26"/>
      <c r="H201" s="26"/>
      <c r="I201" s="7"/>
      <c r="J201" s="9">
        <v>1</v>
      </c>
    </row>
    <row r="202" spans="1:10" ht="13">
      <c r="A202" s="7" t="s">
        <v>4352</v>
      </c>
      <c r="B202" s="8">
        <v>42552</v>
      </c>
      <c r="C202" s="9" t="s">
        <v>4353</v>
      </c>
      <c r="D202" s="9" t="s">
        <v>4206</v>
      </c>
      <c r="E202" s="9" t="s">
        <v>37</v>
      </c>
      <c r="F202" s="9" t="s">
        <v>53</v>
      </c>
      <c r="G202" s="38">
        <v>43148</v>
      </c>
      <c r="H202" s="26">
        <f t="shared" ref="H202:H210" si="12">ROUND(((G202-B202)/365)*12,0)</f>
        <v>20</v>
      </c>
      <c r="I202" s="7"/>
      <c r="J202" s="26"/>
    </row>
    <row r="203" spans="1:10" ht="13">
      <c r="A203" s="7" t="s">
        <v>1069</v>
      </c>
      <c r="B203" s="8">
        <v>42543</v>
      </c>
      <c r="C203" s="9" t="s">
        <v>263</v>
      </c>
      <c r="D203" s="9" t="s">
        <v>4211</v>
      </c>
      <c r="E203" s="9" t="s">
        <v>37</v>
      </c>
      <c r="F203" s="9" t="s">
        <v>53</v>
      </c>
      <c r="G203" s="38">
        <v>43292</v>
      </c>
      <c r="H203" s="26">
        <f t="shared" si="12"/>
        <v>25</v>
      </c>
      <c r="I203" s="7" t="s">
        <v>139</v>
      </c>
      <c r="J203" s="26"/>
    </row>
    <row r="204" spans="1:10" ht="13">
      <c r="A204" s="7" t="s">
        <v>620</v>
      </c>
      <c r="B204" s="15">
        <v>42522</v>
      </c>
      <c r="C204" s="9" t="s">
        <v>621</v>
      </c>
      <c r="D204" s="9" t="s">
        <v>4196</v>
      </c>
      <c r="E204" s="9" t="s">
        <v>37</v>
      </c>
      <c r="F204" s="9" t="s">
        <v>38</v>
      </c>
      <c r="G204" s="38">
        <v>43204</v>
      </c>
      <c r="H204" s="26">
        <f t="shared" si="12"/>
        <v>22</v>
      </c>
      <c r="J204" s="26"/>
    </row>
    <row r="205" spans="1:10" ht="13">
      <c r="A205" s="7" t="s">
        <v>1072</v>
      </c>
      <c r="B205" s="8">
        <v>42522</v>
      </c>
      <c r="C205" s="9" t="s">
        <v>216</v>
      </c>
      <c r="D205" s="9" t="s">
        <v>4211</v>
      </c>
      <c r="E205" s="9" t="s">
        <v>37</v>
      </c>
      <c r="F205" s="9" t="s">
        <v>38</v>
      </c>
      <c r="G205" s="38">
        <v>42911</v>
      </c>
      <c r="H205" s="26">
        <f t="shared" si="12"/>
        <v>13</v>
      </c>
      <c r="J205" s="26"/>
    </row>
    <row r="206" spans="1:10" ht="13">
      <c r="A206" s="7" t="s">
        <v>1095</v>
      </c>
      <c r="B206" s="8">
        <v>42514</v>
      </c>
      <c r="C206" s="9" t="s">
        <v>1096</v>
      </c>
      <c r="D206" s="9" t="s">
        <v>4196</v>
      </c>
      <c r="E206" s="9" t="s">
        <v>37</v>
      </c>
      <c r="F206" s="9" t="s">
        <v>38</v>
      </c>
      <c r="G206" s="38">
        <v>43149</v>
      </c>
      <c r="H206" s="26">
        <f t="shared" si="12"/>
        <v>21</v>
      </c>
      <c r="I206" s="7"/>
      <c r="J206" s="26"/>
    </row>
    <row r="207" spans="1:10" ht="13">
      <c r="A207" s="7" t="s">
        <v>1121</v>
      </c>
      <c r="B207" s="8">
        <v>42491</v>
      </c>
      <c r="C207" s="9" t="s">
        <v>417</v>
      </c>
      <c r="D207" s="9" t="s">
        <v>4196</v>
      </c>
      <c r="E207" s="9" t="s">
        <v>37</v>
      </c>
      <c r="F207" s="9" t="s">
        <v>38</v>
      </c>
      <c r="G207" s="38">
        <v>43147</v>
      </c>
      <c r="H207" s="26">
        <f t="shared" si="12"/>
        <v>22</v>
      </c>
      <c r="I207" s="7"/>
      <c r="J207" s="26"/>
    </row>
    <row r="208" spans="1:10" ht="13">
      <c r="A208" s="7" t="s">
        <v>4354</v>
      </c>
      <c r="B208" s="8">
        <v>42491</v>
      </c>
      <c r="C208" s="9" t="s">
        <v>55</v>
      </c>
      <c r="D208" s="9" t="s">
        <v>4206</v>
      </c>
      <c r="E208" s="9" t="s">
        <v>37</v>
      </c>
      <c r="F208" s="9" t="s">
        <v>38</v>
      </c>
      <c r="G208" s="38">
        <v>43149</v>
      </c>
      <c r="H208" s="26">
        <f t="shared" si="12"/>
        <v>22</v>
      </c>
      <c r="I208" s="7"/>
      <c r="J208" s="26"/>
    </row>
    <row r="209" spans="1:10" ht="13">
      <c r="A209" s="7" t="s">
        <v>4355</v>
      </c>
      <c r="B209" s="8">
        <v>42491</v>
      </c>
      <c r="C209" s="9" t="s">
        <v>593</v>
      </c>
      <c r="D209" s="9" t="s">
        <v>4211</v>
      </c>
      <c r="E209" s="9" t="s">
        <v>37</v>
      </c>
      <c r="F209" s="9" t="s">
        <v>38</v>
      </c>
      <c r="G209" s="38">
        <v>42854</v>
      </c>
      <c r="H209" s="26">
        <f t="shared" si="12"/>
        <v>12</v>
      </c>
      <c r="J209" s="26"/>
    </row>
    <row r="210" spans="1:10" ht="13">
      <c r="A210" s="7" t="s">
        <v>1115</v>
      </c>
      <c r="B210" s="8">
        <v>42491</v>
      </c>
      <c r="C210" s="9" t="s">
        <v>564</v>
      </c>
      <c r="D210" s="9" t="s">
        <v>4199</v>
      </c>
      <c r="E210" s="9" t="s">
        <v>37</v>
      </c>
      <c r="F210" s="9" t="s">
        <v>38</v>
      </c>
      <c r="G210" s="38">
        <v>43147</v>
      </c>
      <c r="H210" s="26">
        <f t="shared" si="12"/>
        <v>22</v>
      </c>
      <c r="I210" s="7" t="s">
        <v>191</v>
      </c>
      <c r="J210" s="26"/>
    </row>
    <row r="211" spans="1:10" ht="13">
      <c r="A211" s="7" t="s">
        <v>4356</v>
      </c>
      <c r="B211" s="8">
        <v>42491</v>
      </c>
      <c r="C211" s="9" t="s">
        <v>4357</v>
      </c>
      <c r="D211" s="9" t="s">
        <v>4211</v>
      </c>
      <c r="E211" s="9" t="s">
        <v>37</v>
      </c>
      <c r="F211" s="9" t="s">
        <v>38</v>
      </c>
      <c r="G211" s="26"/>
      <c r="H211" s="26"/>
      <c r="I211" s="7" t="s">
        <v>4358</v>
      </c>
      <c r="J211" s="9">
        <v>1</v>
      </c>
    </row>
    <row r="212" spans="1:10" ht="13">
      <c r="A212" s="7" t="s">
        <v>4359</v>
      </c>
      <c r="B212" s="8">
        <v>42491</v>
      </c>
      <c r="C212" s="9" t="s">
        <v>547</v>
      </c>
      <c r="D212" s="9" t="s">
        <v>4199</v>
      </c>
      <c r="E212" s="9" t="s">
        <v>37</v>
      </c>
      <c r="F212" s="9" t="s">
        <v>53</v>
      </c>
      <c r="G212" s="38">
        <v>43186</v>
      </c>
      <c r="H212" s="26">
        <f t="shared" ref="H212:H215" si="13">ROUND(((G212-B212)/365)*12,0)</f>
        <v>23</v>
      </c>
      <c r="J212" s="26"/>
    </row>
    <row r="213" spans="1:10" ht="13">
      <c r="A213" s="7" t="s">
        <v>4360</v>
      </c>
      <c r="B213" s="8">
        <v>42491</v>
      </c>
      <c r="C213" s="9" t="s">
        <v>4361</v>
      </c>
      <c r="D213" s="9" t="s">
        <v>4196</v>
      </c>
      <c r="E213" s="9" t="s">
        <v>37</v>
      </c>
      <c r="F213" s="9" t="s">
        <v>38</v>
      </c>
      <c r="G213" s="38">
        <v>42810</v>
      </c>
      <c r="H213" s="26">
        <f t="shared" si="13"/>
        <v>10</v>
      </c>
      <c r="J213" s="26"/>
    </row>
    <row r="214" spans="1:10" ht="13">
      <c r="A214" s="7" t="s">
        <v>1123</v>
      </c>
      <c r="B214" s="8">
        <v>42489</v>
      </c>
      <c r="C214" s="9" t="s">
        <v>1124</v>
      </c>
      <c r="D214" s="9" t="s">
        <v>4211</v>
      </c>
      <c r="E214" s="9" t="s">
        <v>37</v>
      </c>
      <c r="F214" s="9" t="s">
        <v>38</v>
      </c>
      <c r="G214" s="38">
        <v>42909</v>
      </c>
      <c r="H214" s="26">
        <f t="shared" si="13"/>
        <v>14</v>
      </c>
      <c r="J214" s="26"/>
    </row>
    <row r="215" spans="1:10" ht="13">
      <c r="A215" s="7" t="s">
        <v>1130</v>
      </c>
      <c r="B215" s="15">
        <v>42480</v>
      </c>
      <c r="C215" s="9" t="s">
        <v>891</v>
      </c>
      <c r="D215" s="9" t="s">
        <v>4196</v>
      </c>
      <c r="E215" s="9" t="s">
        <v>37</v>
      </c>
      <c r="F215" s="9" t="s">
        <v>53</v>
      </c>
      <c r="G215" s="38">
        <v>43147</v>
      </c>
      <c r="H215" s="26">
        <f t="shared" si="13"/>
        <v>22</v>
      </c>
      <c r="J215" s="26"/>
    </row>
    <row r="216" spans="1:10" ht="13">
      <c r="A216" s="7" t="s">
        <v>4362</v>
      </c>
      <c r="B216" s="15">
        <v>42474</v>
      </c>
      <c r="C216" s="9" t="s">
        <v>105</v>
      </c>
      <c r="D216" s="9" t="s">
        <v>4199</v>
      </c>
      <c r="E216" s="9" t="s">
        <v>37</v>
      </c>
      <c r="F216" s="9" t="s">
        <v>38</v>
      </c>
      <c r="G216" s="26"/>
      <c r="H216" s="26"/>
      <c r="J216" s="9">
        <v>1</v>
      </c>
    </row>
    <row r="217" spans="1:10" ht="13">
      <c r="A217" s="7" t="s">
        <v>4363</v>
      </c>
      <c r="B217" s="8">
        <v>42466</v>
      </c>
      <c r="C217" s="9" t="s">
        <v>351</v>
      </c>
      <c r="D217" s="9" t="s">
        <v>4211</v>
      </c>
      <c r="E217" s="9" t="s">
        <v>37</v>
      </c>
      <c r="F217" s="9" t="s">
        <v>53</v>
      </c>
      <c r="G217" s="38">
        <v>42799</v>
      </c>
      <c r="H217" s="26">
        <f>ROUND(((G217-B217)/365)*12,0)</f>
        <v>11</v>
      </c>
      <c r="J217" s="26"/>
    </row>
    <row r="218" spans="1:10" ht="13">
      <c r="A218" s="7" t="s">
        <v>4364</v>
      </c>
      <c r="B218" s="8">
        <v>42461</v>
      </c>
      <c r="C218" s="9" t="s">
        <v>872</v>
      </c>
      <c r="D218" s="9" t="s">
        <v>4211</v>
      </c>
      <c r="E218" s="9" t="s">
        <v>37</v>
      </c>
      <c r="F218" s="9" t="s">
        <v>38</v>
      </c>
      <c r="G218" s="26"/>
      <c r="H218" s="26"/>
      <c r="J218" s="9">
        <v>1</v>
      </c>
    </row>
    <row r="219" spans="1:10" ht="13">
      <c r="A219" s="7" t="s">
        <v>676</v>
      </c>
      <c r="B219" s="8">
        <v>42461</v>
      </c>
      <c r="C219" s="9" t="s">
        <v>677</v>
      </c>
      <c r="D219" s="9" t="s">
        <v>4196</v>
      </c>
      <c r="E219" s="9" t="s">
        <v>37</v>
      </c>
      <c r="F219" s="9" t="s">
        <v>38</v>
      </c>
      <c r="G219" s="38">
        <v>42853</v>
      </c>
      <c r="H219" s="26">
        <f t="shared" ref="H219:H230" si="14">ROUND(((G219-B219)/365)*12,0)</f>
        <v>13</v>
      </c>
      <c r="J219" s="26"/>
    </row>
    <row r="220" spans="1:10" ht="13">
      <c r="A220" s="7" t="s">
        <v>4365</v>
      </c>
      <c r="B220" s="8">
        <v>42461</v>
      </c>
      <c r="C220" s="9" t="s">
        <v>647</v>
      </c>
      <c r="D220" s="9" t="s">
        <v>4211</v>
      </c>
      <c r="E220" s="9" t="s">
        <v>37</v>
      </c>
      <c r="F220" s="9" t="s">
        <v>38</v>
      </c>
      <c r="G220" s="38">
        <v>42783</v>
      </c>
      <c r="H220" s="26">
        <f t="shared" si="14"/>
        <v>11</v>
      </c>
      <c r="I220" s="7"/>
      <c r="J220" s="26"/>
    </row>
    <row r="221" spans="1:10" ht="13">
      <c r="A221" s="7" t="s">
        <v>206</v>
      </c>
      <c r="B221" s="8">
        <v>42460</v>
      </c>
      <c r="C221" s="9" t="s">
        <v>208</v>
      </c>
      <c r="D221" s="9" t="s">
        <v>4211</v>
      </c>
      <c r="E221" s="9" t="s">
        <v>37</v>
      </c>
      <c r="F221" s="9" t="s">
        <v>38</v>
      </c>
      <c r="G221" s="38">
        <v>42868</v>
      </c>
      <c r="H221" s="26">
        <f t="shared" si="14"/>
        <v>13</v>
      </c>
      <c r="I221" s="7" t="s">
        <v>139</v>
      </c>
      <c r="J221" s="26"/>
    </row>
    <row r="222" spans="1:10" ht="13">
      <c r="A222" s="7" t="s">
        <v>4366</v>
      </c>
      <c r="B222" s="8">
        <v>42445</v>
      </c>
      <c r="C222" s="9" t="s">
        <v>4367</v>
      </c>
      <c r="D222" s="9" t="s">
        <v>4196</v>
      </c>
      <c r="E222" s="9" t="s">
        <v>37</v>
      </c>
      <c r="F222" s="9" t="s">
        <v>38</v>
      </c>
      <c r="G222" s="38">
        <v>42797</v>
      </c>
      <c r="H222" s="26">
        <f t="shared" si="14"/>
        <v>12</v>
      </c>
      <c r="I222" s="7"/>
      <c r="J222" s="26"/>
    </row>
    <row r="223" spans="1:10" ht="13">
      <c r="A223" s="7" t="s">
        <v>1176</v>
      </c>
      <c r="B223" s="8">
        <v>42433</v>
      </c>
      <c r="C223" s="9" t="s">
        <v>932</v>
      </c>
      <c r="D223" s="9" t="s">
        <v>4196</v>
      </c>
      <c r="E223" s="9" t="s">
        <v>37</v>
      </c>
      <c r="F223" s="9" t="s">
        <v>38</v>
      </c>
      <c r="G223" s="38">
        <v>43147</v>
      </c>
      <c r="H223" s="26">
        <f t="shared" si="14"/>
        <v>23</v>
      </c>
      <c r="I223" s="7" t="s">
        <v>191</v>
      </c>
      <c r="J223" s="26"/>
    </row>
    <row r="224" spans="1:10" ht="13">
      <c r="A224" s="7" t="s">
        <v>3400</v>
      </c>
      <c r="B224" s="8">
        <v>42430</v>
      </c>
      <c r="C224" s="9" t="s">
        <v>564</v>
      </c>
      <c r="D224" s="9" t="s">
        <v>4211</v>
      </c>
      <c r="E224" s="9" t="s">
        <v>37</v>
      </c>
      <c r="F224" s="9" t="s">
        <v>38</v>
      </c>
      <c r="G224" s="38">
        <v>43166</v>
      </c>
      <c r="H224" s="26">
        <f t="shared" si="14"/>
        <v>24</v>
      </c>
      <c r="J224" s="26"/>
    </row>
    <row r="225" spans="1:10" ht="13">
      <c r="A225" s="7" t="s">
        <v>1182</v>
      </c>
      <c r="B225" s="8">
        <v>42430</v>
      </c>
      <c r="C225" s="9" t="s">
        <v>312</v>
      </c>
      <c r="D225" s="9" t="s">
        <v>4211</v>
      </c>
      <c r="E225" s="9" t="s">
        <v>37</v>
      </c>
      <c r="F225" s="9" t="s">
        <v>38</v>
      </c>
      <c r="G225" s="38">
        <v>42804</v>
      </c>
      <c r="H225" s="26">
        <f t="shared" si="14"/>
        <v>12</v>
      </c>
      <c r="J225" s="26"/>
    </row>
    <row r="226" spans="1:10" ht="13">
      <c r="A226" s="7" t="s">
        <v>1179</v>
      </c>
      <c r="B226" s="15">
        <v>42430</v>
      </c>
      <c r="C226" s="9" t="s">
        <v>341</v>
      </c>
      <c r="D226" s="9" t="s">
        <v>4196</v>
      </c>
      <c r="E226" s="9" t="s">
        <v>37</v>
      </c>
      <c r="F226" s="9" t="s">
        <v>38</v>
      </c>
      <c r="G226" s="38">
        <v>42785</v>
      </c>
      <c r="H226" s="26">
        <f t="shared" si="14"/>
        <v>12</v>
      </c>
      <c r="J226" s="26"/>
    </row>
    <row r="227" spans="1:10" ht="13">
      <c r="A227" s="7" t="s">
        <v>4368</v>
      </c>
      <c r="B227" s="15">
        <v>42430</v>
      </c>
      <c r="C227" s="9" t="s">
        <v>302</v>
      </c>
      <c r="D227" s="9" t="s">
        <v>4206</v>
      </c>
      <c r="E227" s="9" t="s">
        <v>37</v>
      </c>
      <c r="F227" s="9" t="s">
        <v>38</v>
      </c>
      <c r="G227" s="38">
        <v>42783</v>
      </c>
      <c r="H227" s="26">
        <f t="shared" si="14"/>
        <v>12</v>
      </c>
      <c r="I227" s="7"/>
      <c r="J227" s="26"/>
    </row>
    <row r="228" spans="1:10" ht="13">
      <c r="A228" s="7" t="s">
        <v>1187</v>
      </c>
      <c r="B228" s="15">
        <v>42430</v>
      </c>
      <c r="C228" s="9" t="s">
        <v>396</v>
      </c>
      <c r="D228" s="9" t="s">
        <v>4196</v>
      </c>
      <c r="E228" s="9" t="s">
        <v>37</v>
      </c>
      <c r="F228" s="9" t="s">
        <v>53</v>
      </c>
      <c r="G228" s="38">
        <v>42783</v>
      </c>
      <c r="H228" s="26">
        <f t="shared" si="14"/>
        <v>12</v>
      </c>
      <c r="I228" s="7"/>
      <c r="J228" s="26"/>
    </row>
    <row r="229" spans="1:10" ht="13">
      <c r="A229" s="7" t="s">
        <v>1189</v>
      </c>
      <c r="B229" s="15">
        <v>42423</v>
      </c>
      <c r="C229" s="9" t="s">
        <v>415</v>
      </c>
      <c r="D229" s="9" t="s">
        <v>4211</v>
      </c>
      <c r="E229" s="9" t="s">
        <v>37</v>
      </c>
      <c r="F229" s="9" t="s">
        <v>53</v>
      </c>
      <c r="G229" s="38">
        <v>42789</v>
      </c>
      <c r="H229" s="26">
        <f t="shared" si="14"/>
        <v>12</v>
      </c>
      <c r="I229" s="7"/>
      <c r="J229" s="26"/>
    </row>
    <row r="230" spans="1:10" ht="13">
      <c r="A230" s="7" t="s">
        <v>1191</v>
      </c>
      <c r="B230" s="15">
        <v>42413</v>
      </c>
      <c r="C230" s="9" t="s">
        <v>1192</v>
      </c>
      <c r="D230" s="9" t="s">
        <v>4199</v>
      </c>
      <c r="E230" s="9" t="s">
        <v>37</v>
      </c>
      <c r="F230" s="9" t="s">
        <v>38</v>
      </c>
      <c r="G230" s="38">
        <v>43148</v>
      </c>
      <c r="H230" s="26">
        <f t="shared" si="14"/>
        <v>24</v>
      </c>
      <c r="I230" s="7"/>
      <c r="J230" s="26"/>
    </row>
    <row r="231" spans="1:10" ht="13">
      <c r="A231" s="7" t="s">
        <v>1196</v>
      </c>
      <c r="B231" s="15">
        <v>42401</v>
      </c>
      <c r="C231" s="9" t="s">
        <v>2335</v>
      </c>
      <c r="D231" s="9" t="s">
        <v>4211</v>
      </c>
      <c r="E231" s="9" t="s">
        <v>37</v>
      </c>
      <c r="F231" s="9" t="s">
        <v>38</v>
      </c>
      <c r="G231" s="38"/>
      <c r="H231" s="26"/>
      <c r="I231" s="7"/>
      <c r="J231" s="9">
        <v>1</v>
      </c>
    </row>
    <row r="232" spans="1:10" ht="13">
      <c r="A232" s="7" t="s">
        <v>4369</v>
      </c>
      <c r="B232" s="15">
        <v>42388</v>
      </c>
      <c r="C232" s="9" t="s">
        <v>1352</v>
      </c>
      <c r="D232" s="9" t="s">
        <v>4196</v>
      </c>
      <c r="E232" s="9" t="s">
        <v>37</v>
      </c>
      <c r="F232" s="9" t="s">
        <v>38</v>
      </c>
      <c r="G232" s="38">
        <v>42783</v>
      </c>
      <c r="H232" s="26">
        <f>ROUND(((G232-B232)/365)*12,0)</f>
        <v>13</v>
      </c>
      <c r="I232" s="7" t="s">
        <v>4370</v>
      </c>
      <c r="J232" s="26"/>
    </row>
    <row r="233" spans="1:10" ht="13">
      <c r="A233" s="7" t="s">
        <v>1210</v>
      </c>
      <c r="B233" s="15">
        <v>42370</v>
      </c>
      <c r="C233" s="9" t="s">
        <v>312</v>
      </c>
      <c r="D233" s="9" t="s">
        <v>4196</v>
      </c>
      <c r="E233" s="9" t="s">
        <v>37</v>
      </c>
      <c r="F233" s="9" t="s">
        <v>53</v>
      </c>
      <c r="G233" s="38">
        <v>43271</v>
      </c>
      <c r="H233" s="26"/>
      <c r="J233" s="26"/>
    </row>
    <row r="234" spans="1:10" ht="13">
      <c r="A234" s="7" t="s">
        <v>4371</v>
      </c>
      <c r="B234" s="15">
        <v>42370</v>
      </c>
      <c r="C234" s="9" t="s">
        <v>1987</v>
      </c>
      <c r="D234" s="9" t="s">
        <v>4199</v>
      </c>
      <c r="E234" s="9" t="s">
        <v>37</v>
      </c>
      <c r="F234" s="9" t="s">
        <v>38</v>
      </c>
      <c r="G234" s="38">
        <v>42842</v>
      </c>
      <c r="H234" s="26"/>
      <c r="J234" s="26"/>
    </row>
    <row r="235" spans="1:10" ht="13">
      <c r="A235" s="7" t="s">
        <v>1217</v>
      </c>
      <c r="B235" s="15">
        <v>42370</v>
      </c>
      <c r="C235" s="9" t="s">
        <v>1192</v>
      </c>
      <c r="D235" s="9" t="s">
        <v>4211</v>
      </c>
      <c r="E235" s="9" t="s">
        <v>37</v>
      </c>
      <c r="F235" s="9" t="s">
        <v>38</v>
      </c>
      <c r="G235" s="38">
        <v>42783</v>
      </c>
      <c r="H235" s="26"/>
      <c r="J235" s="26"/>
    </row>
    <row r="236" spans="1:10" ht="13">
      <c r="A236" s="7" t="s">
        <v>1240</v>
      </c>
      <c r="B236" s="15">
        <v>42370</v>
      </c>
      <c r="C236" s="9" t="s">
        <v>105</v>
      </c>
      <c r="D236" s="9" t="s">
        <v>4199</v>
      </c>
      <c r="E236" s="9" t="s">
        <v>37</v>
      </c>
      <c r="F236" s="9" t="s">
        <v>53</v>
      </c>
      <c r="G236" s="38">
        <v>43148</v>
      </c>
      <c r="H236" s="26"/>
      <c r="J236" s="26"/>
    </row>
    <row r="237" spans="1:10" ht="13">
      <c r="A237" s="7" t="s">
        <v>1221</v>
      </c>
      <c r="B237" s="15">
        <v>42370</v>
      </c>
      <c r="C237" s="9" t="s">
        <v>396</v>
      </c>
      <c r="D237" s="9" t="s">
        <v>4211</v>
      </c>
      <c r="E237" s="9" t="s">
        <v>37</v>
      </c>
      <c r="F237" s="9" t="s">
        <v>38</v>
      </c>
      <c r="G237" s="38">
        <v>43284</v>
      </c>
      <c r="H237" s="26"/>
      <c r="J237" s="9"/>
    </row>
    <row r="238" spans="1:10" ht="13">
      <c r="A238" s="7" t="s">
        <v>1242</v>
      </c>
      <c r="B238" s="15">
        <v>42370</v>
      </c>
      <c r="C238" s="9" t="s">
        <v>1156</v>
      </c>
      <c r="D238" s="9" t="s">
        <v>4211</v>
      </c>
      <c r="E238" s="9" t="s">
        <v>274</v>
      </c>
      <c r="F238" s="9" t="s">
        <v>38</v>
      </c>
      <c r="G238" s="38">
        <v>42783</v>
      </c>
      <c r="H238" s="26"/>
      <c r="J238" s="9"/>
    </row>
    <row r="239" spans="1:10" ht="13">
      <c r="A239" s="7" t="s">
        <v>4372</v>
      </c>
      <c r="B239" s="15">
        <v>42370</v>
      </c>
      <c r="C239" s="9" t="s">
        <v>677</v>
      </c>
      <c r="D239" s="9" t="s">
        <v>4199</v>
      </c>
      <c r="E239" s="9" t="s">
        <v>37</v>
      </c>
      <c r="F239" s="9" t="s">
        <v>53</v>
      </c>
      <c r="G239" s="26"/>
      <c r="H239" s="26"/>
      <c r="J239" s="9">
        <v>1</v>
      </c>
    </row>
    <row r="240" spans="1:10" ht="13">
      <c r="A240" s="7" t="s">
        <v>1264</v>
      </c>
      <c r="B240" s="15">
        <v>42370</v>
      </c>
      <c r="C240" s="9" t="s">
        <v>4373</v>
      </c>
      <c r="D240" s="9" t="s">
        <v>4206</v>
      </c>
      <c r="E240" s="9" t="s">
        <v>37</v>
      </c>
      <c r="F240" s="9" t="s">
        <v>38</v>
      </c>
      <c r="G240" s="38"/>
      <c r="H240" s="26"/>
      <c r="J240" s="9">
        <v>1</v>
      </c>
    </row>
    <row r="241" spans="1:10" ht="13">
      <c r="A241" s="7" t="s">
        <v>1305</v>
      </c>
      <c r="B241" s="15">
        <v>42370</v>
      </c>
      <c r="C241" s="9" t="s">
        <v>343</v>
      </c>
      <c r="D241" s="9" t="s">
        <v>4196</v>
      </c>
      <c r="E241" s="9" t="s">
        <v>37</v>
      </c>
      <c r="F241" s="9" t="s">
        <v>38</v>
      </c>
      <c r="G241" s="38">
        <v>42785</v>
      </c>
      <c r="H241" s="26"/>
      <c r="J241" s="26"/>
    </row>
    <row r="242" spans="1:10" ht="13">
      <c r="A242" s="7" t="s">
        <v>1255</v>
      </c>
      <c r="B242" s="15">
        <v>42370</v>
      </c>
      <c r="C242" s="9" t="s">
        <v>343</v>
      </c>
      <c r="D242" s="9" t="s">
        <v>4211</v>
      </c>
      <c r="E242" s="9" t="s">
        <v>37</v>
      </c>
      <c r="F242" s="9" t="s">
        <v>38</v>
      </c>
      <c r="G242" s="38">
        <v>42784</v>
      </c>
      <c r="H242" s="26"/>
      <c r="J242" s="26"/>
    </row>
    <row r="243" spans="1:10" ht="13">
      <c r="A243" s="7" t="s">
        <v>1268</v>
      </c>
      <c r="B243" s="15">
        <v>42370</v>
      </c>
      <c r="C243" s="9" t="s">
        <v>154</v>
      </c>
      <c r="D243" s="9" t="s">
        <v>4196</v>
      </c>
      <c r="E243" s="9" t="s">
        <v>37</v>
      </c>
      <c r="F243" s="9" t="s">
        <v>53</v>
      </c>
      <c r="G243" s="38">
        <v>43147</v>
      </c>
      <c r="H243" s="26"/>
      <c r="J243" s="26"/>
    </row>
    <row r="244" spans="1:10" ht="13">
      <c r="A244" s="7" t="s">
        <v>4374</v>
      </c>
      <c r="B244" s="15">
        <v>42370</v>
      </c>
      <c r="C244" s="9" t="s">
        <v>2297</v>
      </c>
      <c r="D244" s="9" t="s">
        <v>4211</v>
      </c>
      <c r="E244" s="9" t="s">
        <v>37</v>
      </c>
      <c r="F244" s="9" t="s">
        <v>38</v>
      </c>
      <c r="G244" s="26"/>
      <c r="H244" s="26"/>
      <c r="J244" s="9">
        <v>1</v>
      </c>
    </row>
    <row r="245" spans="1:10" ht="13">
      <c r="A245" s="7" t="s">
        <v>4375</v>
      </c>
      <c r="B245" s="8">
        <v>42370</v>
      </c>
      <c r="C245" s="9" t="s">
        <v>566</v>
      </c>
      <c r="D245" s="9" t="s">
        <v>4196</v>
      </c>
      <c r="E245" s="9" t="s">
        <v>37</v>
      </c>
      <c r="F245" s="9" t="s">
        <v>38</v>
      </c>
      <c r="G245" s="26"/>
      <c r="H245" s="26"/>
      <c r="J245" s="9">
        <v>1</v>
      </c>
    </row>
    <row r="246" spans="1:10" ht="13">
      <c r="A246" s="7" t="s">
        <v>4376</v>
      </c>
      <c r="B246" s="15">
        <v>42370</v>
      </c>
      <c r="C246" s="9" t="s">
        <v>4284</v>
      </c>
      <c r="D246" s="9" t="s">
        <v>4196</v>
      </c>
      <c r="E246" s="9" t="s">
        <v>37</v>
      </c>
      <c r="F246" s="9" t="s">
        <v>38</v>
      </c>
      <c r="G246" s="38">
        <v>42836</v>
      </c>
      <c r="H246" s="26"/>
      <c r="J246" s="26"/>
    </row>
    <row r="247" spans="1:10" ht="13">
      <c r="A247" s="7" t="s">
        <v>1685</v>
      </c>
      <c r="B247" s="15">
        <v>42370</v>
      </c>
      <c r="C247" s="9" t="s">
        <v>332</v>
      </c>
      <c r="D247" s="9" t="s">
        <v>4199</v>
      </c>
      <c r="E247" s="9" t="s">
        <v>37</v>
      </c>
      <c r="F247" s="9" t="s">
        <v>38</v>
      </c>
      <c r="G247" s="38">
        <v>43156</v>
      </c>
      <c r="H247" s="26"/>
      <c r="J247" s="26"/>
    </row>
    <row r="248" spans="1:10" ht="13">
      <c r="A248" s="7" t="s">
        <v>4377</v>
      </c>
      <c r="B248" s="15">
        <v>42370</v>
      </c>
      <c r="C248" s="9" t="s">
        <v>1743</v>
      </c>
      <c r="D248" s="9" t="s">
        <v>4196</v>
      </c>
      <c r="E248" s="9" t="s">
        <v>37</v>
      </c>
      <c r="F248" s="9" t="s">
        <v>38</v>
      </c>
      <c r="G248" s="38">
        <v>43149</v>
      </c>
      <c r="H248" s="26"/>
      <c r="J248" s="26"/>
    </row>
    <row r="249" spans="1:10" ht="13">
      <c r="A249" s="7" t="s">
        <v>4378</v>
      </c>
      <c r="B249" s="15">
        <v>42370</v>
      </c>
      <c r="C249" s="9" t="s">
        <v>2959</v>
      </c>
      <c r="D249" s="9" t="s">
        <v>4211</v>
      </c>
      <c r="E249" s="9" t="s">
        <v>37</v>
      </c>
      <c r="F249" s="9" t="s">
        <v>53</v>
      </c>
      <c r="G249" s="38">
        <v>43158</v>
      </c>
      <c r="H249" s="26"/>
      <c r="J249" s="26"/>
    </row>
    <row r="250" spans="1:10" ht="13">
      <c r="A250" s="7" t="s">
        <v>4379</v>
      </c>
      <c r="B250" s="15">
        <v>42314</v>
      </c>
      <c r="C250" s="9" t="s">
        <v>105</v>
      </c>
      <c r="D250" s="9" t="s">
        <v>4199</v>
      </c>
      <c r="E250" s="9" t="s">
        <v>37</v>
      </c>
      <c r="F250" s="9" t="s">
        <v>38</v>
      </c>
      <c r="G250" s="38">
        <v>42785</v>
      </c>
      <c r="H250" s="26">
        <f t="shared" ref="H250:H251" si="15">ROUND(((G250-B250)/365)*12,0)</f>
        <v>15</v>
      </c>
      <c r="J250" s="26"/>
    </row>
    <row r="251" spans="1:10" ht="13">
      <c r="A251" s="7" t="s">
        <v>1282</v>
      </c>
      <c r="B251" s="8">
        <v>42306</v>
      </c>
      <c r="C251" s="9" t="s">
        <v>343</v>
      </c>
      <c r="D251" s="9" t="s">
        <v>4199</v>
      </c>
      <c r="E251" s="9" t="s">
        <v>37</v>
      </c>
      <c r="F251" s="9" t="s">
        <v>53</v>
      </c>
      <c r="G251" s="38">
        <v>42784</v>
      </c>
      <c r="H251" s="26">
        <f t="shared" si="15"/>
        <v>16</v>
      </c>
      <c r="J251" s="26"/>
    </row>
    <row r="252" spans="1:10" ht="13">
      <c r="A252" s="7" t="s">
        <v>4380</v>
      </c>
      <c r="B252" s="15">
        <v>42278</v>
      </c>
      <c r="C252" s="9" t="s">
        <v>343</v>
      </c>
      <c r="D252" s="9" t="s">
        <v>4199</v>
      </c>
      <c r="E252" s="9" t="s">
        <v>37</v>
      </c>
      <c r="F252" s="9" t="s">
        <v>38</v>
      </c>
      <c r="G252" s="26"/>
      <c r="H252" s="26"/>
      <c r="J252" s="9">
        <v>1</v>
      </c>
    </row>
    <row r="253" spans="1:10" ht="13">
      <c r="A253" s="7" t="s">
        <v>4381</v>
      </c>
      <c r="B253" s="8">
        <v>42285</v>
      </c>
      <c r="C253" s="9" t="s">
        <v>207</v>
      </c>
      <c r="D253" s="9" t="s">
        <v>4199</v>
      </c>
      <c r="E253" s="9" t="s">
        <v>37</v>
      </c>
      <c r="F253" s="9" t="s">
        <v>53</v>
      </c>
      <c r="G253" s="38">
        <v>42790</v>
      </c>
      <c r="H253" s="26">
        <f t="shared" ref="H253:H288" si="16">ROUND(((G253-B253)/365)*12,0)</f>
        <v>17</v>
      </c>
      <c r="J253" s="26"/>
    </row>
    <row r="254" spans="1:10" ht="13">
      <c r="A254" s="7" t="s">
        <v>4382</v>
      </c>
      <c r="B254" s="8">
        <v>42275</v>
      </c>
      <c r="C254" s="9" t="s">
        <v>4383</v>
      </c>
      <c r="D254" s="9" t="s">
        <v>4199</v>
      </c>
      <c r="E254" s="9" t="s">
        <v>330</v>
      </c>
      <c r="F254" s="9" t="s">
        <v>38</v>
      </c>
      <c r="G254" s="38">
        <v>42783</v>
      </c>
      <c r="H254" s="26">
        <f t="shared" si="16"/>
        <v>17</v>
      </c>
      <c r="I254" s="7" t="s">
        <v>139</v>
      </c>
      <c r="J254" s="26"/>
    </row>
    <row r="255" spans="1:10" ht="13">
      <c r="A255" s="7" t="s">
        <v>1327</v>
      </c>
      <c r="B255" s="8">
        <v>42235</v>
      </c>
      <c r="C255" s="9" t="s">
        <v>230</v>
      </c>
      <c r="D255" s="9" t="s">
        <v>4196</v>
      </c>
      <c r="E255" s="9" t="s">
        <v>37</v>
      </c>
      <c r="F255" s="9" t="s">
        <v>53</v>
      </c>
      <c r="G255" s="38">
        <v>42792</v>
      </c>
      <c r="H255" s="26">
        <f t="shared" si="16"/>
        <v>18</v>
      </c>
      <c r="J255" s="26"/>
    </row>
    <row r="256" spans="1:10" ht="13">
      <c r="A256" s="7" t="s">
        <v>1335</v>
      </c>
      <c r="B256" s="8">
        <v>42221</v>
      </c>
      <c r="C256" s="9" t="s">
        <v>80</v>
      </c>
      <c r="D256" s="9" t="s">
        <v>4211</v>
      </c>
      <c r="E256" s="9" t="s">
        <v>37</v>
      </c>
      <c r="F256" s="9" t="s">
        <v>38</v>
      </c>
      <c r="G256" s="38">
        <v>42558</v>
      </c>
      <c r="H256" s="26">
        <f t="shared" si="16"/>
        <v>11</v>
      </c>
      <c r="I256" s="7" t="s">
        <v>46</v>
      </c>
      <c r="J256" s="26"/>
    </row>
    <row r="257" spans="1:10" ht="13">
      <c r="A257" s="7" t="s">
        <v>1364</v>
      </c>
      <c r="B257" s="8">
        <v>42201</v>
      </c>
      <c r="C257" s="9" t="s">
        <v>154</v>
      </c>
      <c r="D257" s="9" t="s">
        <v>4211</v>
      </c>
      <c r="E257" s="9" t="s">
        <v>37</v>
      </c>
      <c r="F257" s="9" t="s">
        <v>38</v>
      </c>
      <c r="G257" s="38">
        <v>42886</v>
      </c>
      <c r="H257" s="26">
        <f t="shared" si="16"/>
        <v>23</v>
      </c>
      <c r="J257" s="26"/>
    </row>
    <row r="258" spans="1:10" ht="13">
      <c r="A258" s="43" t="s">
        <v>1386</v>
      </c>
      <c r="B258" s="8">
        <v>42186</v>
      </c>
      <c r="C258" s="9" t="s">
        <v>302</v>
      </c>
      <c r="D258" s="9" t="s">
        <v>4199</v>
      </c>
      <c r="E258" s="9" t="s">
        <v>888</v>
      </c>
      <c r="F258" s="9" t="s">
        <v>53</v>
      </c>
      <c r="G258" s="38">
        <v>42419</v>
      </c>
      <c r="H258" s="26">
        <f t="shared" si="16"/>
        <v>8</v>
      </c>
      <c r="J258" s="26"/>
    </row>
    <row r="259" spans="1:10" ht="13">
      <c r="A259" s="43" t="s">
        <v>4384</v>
      </c>
      <c r="B259" s="8">
        <v>42186</v>
      </c>
      <c r="C259" s="9" t="s">
        <v>677</v>
      </c>
      <c r="D259" s="9" t="s">
        <v>4199</v>
      </c>
      <c r="E259" s="9" t="s">
        <v>37</v>
      </c>
      <c r="F259" s="9" t="s">
        <v>38</v>
      </c>
      <c r="G259" s="38">
        <v>42785</v>
      </c>
      <c r="H259" s="26">
        <f t="shared" si="16"/>
        <v>20</v>
      </c>
      <c r="J259" s="26"/>
    </row>
    <row r="260" spans="1:10" ht="13">
      <c r="A260" s="43" t="s">
        <v>1393</v>
      </c>
      <c r="B260" s="8">
        <v>42178</v>
      </c>
      <c r="C260" s="9" t="s">
        <v>50</v>
      </c>
      <c r="D260" s="9" t="s">
        <v>4196</v>
      </c>
      <c r="E260" s="9" t="s">
        <v>37</v>
      </c>
      <c r="F260" s="9" t="s">
        <v>38</v>
      </c>
      <c r="G260" s="38">
        <v>42783</v>
      </c>
      <c r="H260" s="26">
        <f t="shared" si="16"/>
        <v>20</v>
      </c>
      <c r="J260" s="26"/>
    </row>
    <row r="261" spans="1:10" ht="13">
      <c r="A261" s="7" t="s">
        <v>1415</v>
      </c>
      <c r="B261" s="15">
        <v>42157</v>
      </c>
      <c r="C261" s="9" t="s">
        <v>415</v>
      </c>
      <c r="D261" s="9" t="s">
        <v>4199</v>
      </c>
      <c r="E261" s="9" t="s">
        <v>37</v>
      </c>
      <c r="F261" s="9" t="s">
        <v>38</v>
      </c>
      <c r="G261" s="38">
        <v>42801</v>
      </c>
      <c r="H261" s="26">
        <f t="shared" si="16"/>
        <v>21</v>
      </c>
      <c r="I261" s="7" t="s">
        <v>139</v>
      </c>
      <c r="J261" s="26"/>
    </row>
    <row r="262" spans="1:10" ht="13">
      <c r="A262" s="7" t="s">
        <v>4385</v>
      </c>
      <c r="B262" s="15">
        <v>42157</v>
      </c>
      <c r="C262" s="9" t="s">
        <v>207</v>
      </c>
      <c r="D262" s="9" t="s">
        <v>4196</v>
      </c>
      <c r="E262" s="9" t="s">
        <v>37</v>
      </c>
      <c r="F262" s="9" t="s">
        <v>38</v>
      </c>
      <c r="G262" s="38">
        <v>42792</v>
      </c>
      <c r="H262" s="26">
        <f t="shared" si="16"/>
        <v>21</v>
      </c>
      <c r="J262" s="26"/>
    </row>
    <row r="263" spans="1:10" ht="13">
      <c r="A263" s="7" t="s">
        <v>1427</v>
      </c>
      <c r="B263" s="8">
        <v>42151</v>
      </c>
      <c r="C263" s="9" t="s">
        <v>275</v>
      </c>
      <c r="D263" s="9" t="s">
        <v>4211</v>
      </c>
      <c r="E263" s="9" t="s">
        <v>37</v>
      </c>
      <c r="F263" s="9" t="s">
        <v>38</v>
      </c>
      <c r="G263" s="38">
        <v>42581</v>
      </c>
      <c r="H263" s="26">
        <f t="shared" si="16"/>
        <v>14</v>
      </c>
      <c r="J263" s="26"/>
    </row>
    <row r="264" spans="1:10" ht="13">
      <c r="A264" s="7" t="s">
        <v>4386</v>
      </c>
      <c r="B264" s="8">
        <v>42137</v>
      </c>
      <c r="C264" s="9" t="s">
        <v>4387</v>
      </c>
      <c r="D264" s="9" t="s">
        <v>4196</v>
      </c>
      <c r="E264" s="9" t="s">
        <v>37</v>
      </c>
      <c r="F264" s="9" t="s">
        <v>38</v>
      </c>
      <c r="G264" s="38">
        <v>42781</v>
      </c>
      <c r="H264" s="26">
        <f t="shared" si="16"/>
        <v>21</v>
      </c>
      <c r="J264" s="26"/>
    </row>
    <row r="265" spans="1:10" ht="13">
      <c r="A265" s="7" t="s">
        <v>4388</v>
      </c>
      <c r="B265" s="8">
        <v>42128</v>
      </c>
      <c r="C265" s="9" t="s">
        <v>313</v>
      </c>
      <c r="D265" s="9" t="s">
        <v>4211</v>
      </c>
      <c r="E265" s="9" t="s">
        <v>37</v>
      </c>
      <c r="F265" s="9" t="s">
        <v>38</v>
      </c>
      <c r="G265" s="38">
        <v>42784</v>
      </c>
      <c r="H265" s="26">
        <f t="shared" si="16"/>
        <v>22</v>
      </c>
      <c r="I265" s="7" t="s">
        <v>4389</v>
      </c>
      <c r="J265" s="26"/>
    </row>
    <row r="266" spans="1:10" ht="13">
      <c r="A266" s="7" t="s">
        <v>4390</v>
      </c>
      <c r="B266" s="8">
        <v>42125</v>
      </c>
      <c r="C266" s="9" t="s">
        <v>312</v>
      </c>
      <c r="D266" s="9" t="s">
        <v>4199</v>
      </c>
      <c r="E266" s="9" t="s">
        <v>37</v>
      </c>
      <c r="F266" s="9" t="s">
        <v>38</v>
      </c>
      <c r="G266" s="38">
        <v>42809</v>
      </c>
      <c r="H266" s="26">
        <f t="shared" si="16"/>
        <v>22</v>
      </c>
      <c r="J266" s="26"/>
    </row>
    <row r="267" spans="1:10" ht="13">
      <c r="A267" s="7" t="s">
        <v>1454</v>
      </c>
      <c r="B267" s="8">
        <v>42125</v>
      </c>
      <c r="C267" s="9" t="s">
        <v>302</v>
      </c>
      <c r="D267" s="9" t="s">
        <v>4199</v>
      </c>
      <c r="E267" s="9" t="s">
        <v>37</v>
      </c>
      <c r="F267" s="9" t="s">
        <v>38</v>
      </c>
      <c r="G267" s="38">
        <v>42787</v>
      </c>
      <c r="H267" s="26">
        <f t="shared" si="16"/>
        <v>22</v>
      </c>
      <c r="J267" s="26"/>
    </row>
    <row r="268" spans="1:10" ht="13">
      <c r="A268" s="7" t="s">
        <v>4391</v>
      </c>
      <c r="B268" s="15">
        <v>42125</v>
      </c>
      <c r="C268" s="9" t="s">
        <v>1785</v>
      </c>
      <c r="D268" s="9" t="s">
        <v>4196</v>
      </c>
      <c r="E268" s="9" t="s">
        <v>37</v>
      </c>
      <c r="F268" s="9" t="s">
        <v>38</v>
      </c>
      <c r="G268" s="38">
        <v>42505</v>
      </c>
      <c r="H268" s="26">
        <f t="shared" si="16"/>
        <v>12</v>
      </c>
      <c r="J268" s="26"/>
    </row>
    <row r="269" spans="1:10" ht="13">
      <c r="A269" s="7" t="s">
        <v>1502</v>
      </c>
      <c r="B269" s="8">
        <v>42095</v>
      </c>
      <c r="C269" s="9" t="s">
        <v>1503</v>
      </c>
      <c r="D269" s="9" t="s">
        <v>4196</v>
      </c>
      <c r="E269" s="9" t="s">
        <v>37</v>
      </c>
      <c r="F269" s="9" t="s">
        <v>38</v>
      </c>
      <c r="G269" s="38">
        <v>42784</v>
      </c>
      <c r="H269" s="26">
        <f t="shared" si="16"/>
        <v>23</v>
      </c>
      <c r="I269" s="7" t="s">
        <v>139</v>
      </c>
      <c r="J269" s="26"/>
    </row>
    <row r="270" spans="1:10" ht="13">
      <c r="A270" s="7" t="s">
        <v>1473</v>
      </c>
      <c r="B270" s="8">
        <v>42108</v>
      </c>
      <c r="C270" s="9" t="s">
        <v>152</v>
      </c>
      <c r="D270" s="9" t="s">
        <v>4211</v>
      </c>
      <c r="E270" s="9" t="s">
        <v>37</v>
      </c>
      <c r="F270" s="9" t="s">
        <v>38</v>
      </c>
      <c r="G270" s="38">
        <v>42538</v>
      </c>
      <c r="H270" s="26">
        <f t="shared" si="16"/>
        <v>14</v>
      </c>
      <c r="I270" s="7" t="s">
        <v>139</v>
      </c>
      <c r="J270" s="26"/>
    </row>
    <row r="271" spans="1:10" ht="13">
      <c r="A271" s="7" t="s">
        <v>1475</v>
      </c>
      <c r="B271" s="8">
        <v>42108</v>
      </c>
      <c r="C271" s="9" t="s">
        <v>896</v>
      </c>
      <c r="D271" s="9" t="s">
        <v>4211</v>
      </c>
      <c r="E271" s="9" t="s">
        <v>37</v>
      </c>
      <c r="F271" s="9" t="s">
        <v>38</v>
      </c>
      <c r="G271" s="38">
        <v>42538</v>
      </c>
      <c r="H271" s="26">
        <f t="shared" si="16"/>
        <v>14</v>
      </c>
      <c r="J271" s="26"/>
    </row>
    <row r="272" spans="1:10" ht="13">
      <c r="A272" s="7" t="s">
        <v>1494</v>
      </c>
      <c r="B272" s="8">
        <v>42100</v>
      </c>
      <c r="C272" s="9" t="s">
        <v>4266</v>
      </c>
      <c r="D272" s="9" t="s">
        <v>4211</v>
      </c>
      <c r="E272" s="9" t="s">
        <v>37</v>
      </c>
      <c r="F272" s="9" t="s">
        <v>38</v>
      </c>
      <c r="G272" s="38">
        <v>42578</v>
      </c>
      <c r="H272" s="26">
        <f t="shared" si="16"/>
        <v>16</v>
      </c>
      <c r="J272" s="26"/>
    </row>
    <row r="273" spans="1:10" ht="13">
      <c r="A273" s="7" t="s">
        <v>1510</v>
      </c>
      <c r="B273" s="15">
        <v>42095</v>
      </c>
      <c r="C273" s="9" t="s">
        <v>415</v>
      </c>
      <c r="D273" s="9" t="s">
        <v>4196</v>
      </c>
      <c r="E273" s="9" t="s">
        <v>37</v>
      </c>
      <c r="F273" s="9" t="s">
        <v>38</v>
      </c>
      <c r="G273" s="38">
        <v>42784</v>
      </c>
      <c r="H273" s="26">
        <f t="shared" si="16"/>
        <v>23</v>
      </c>
      <c r="I273" s="7" t="s">
        <v>139</v>
      </c>
      <c r="J273" s="26"/>
    </row>
    <row r="274" spans="1:10" ht="13">
      <c r="A274" s="7" t="s">
        <v>4392</v>
      </c>
      <c r="B274" s="8">
        <v>42095</v>
      </c>
      <c r="C274" s="9" t="s">
        <v>325</v>
      </c>
      <c r="D274" s="9" t="s">
        <v>4196</v>
      </c>
      <c r="E274" s="9" t="s">
        <v>37</v>
      </c>
      <c r="F274" s="9" t="s">
        <v>38</v>
      </c>
      <c r="G274" s="38">
        <v>42784</v>
      </c>
      <c r="H274" s="26">
        <f t="shared" si="16"/>
        <v>23</v>
      </c>
      <c r="J274" s="26"/>
    </row>
    <row r="275" spans="1:10" ht="13">
      <c r="A275" s="7" t="s">
        <v>1507</v>
      </c>
      <c r="B275" s="8">
        <v>42095</v>
      </c>
      <c r="C275" s="9" t="s">
        <v>1508</v>
      </c>
      <c r="D275" s="9" t="s">
        <v>4196</v>
      </c>
      <c r="E275" s="9" t="s">
        <v>37</v>
      </c>
      <c r="F275" s="9" t="s">
        <v>53</v>
      </c>
      <c r="G275" s="38">
        <v>42785</v>
      </c>
      <c r="H275" s="26">
        <f t="shared" si="16"/>
        <v>23</v>
      </c>
      <c r="J275" s="26"/>
    </row>
    <row r="276" spans="1:10" ht="13">
      <c r="A276" s="7" t="s">
        <v>4393</v>
      </c>
      <c r="B276" s="8">
        <v>42090</v>
      </c>
      <c r="C276" s="9" t="s">
        <v>332</v>
      </c>
      <c r="D276" s="9" t="s">
        <v>4196</v>
      </c>
      <c r="E276" s="9" t="s">
        <v>274</v>
      </c>
      <c r="F276" s="9" t="s">
        <v>38</v>
      </c>
      <c r="G276" s="38">
        <v>42420</v>
      </c>
      <c r="H276" s="26">
        <f t="shared" si="16"/>
        <v>11</v>
      </c>
      <c r="J276" s="26"/>
    </row>
    <row r="277" spans="1:10" ht="13">
      <c r="A277" s="7" t="s">
        <v>1520</v>
      </c>
      <c r="B277" s="8">
        <v>42083</v>
      </c>
      <c r="C277" s="9" t="s">
        <v>201</v>
      </c>
      <c r="D277" s="9" t="s">
        <v>4211</v>
      </c>
      <c r="E277" s="9" t="s">
        <v>37</v>
      </c>
      <c r="F277" s="9" t="s">
        <v>53</v>
      </c>
      <c r="G277" s="38">
        <v>42495</v>
      </c>
      <c r="H277" s="26">
        <f t="shared" si="16"/>
        <v>14</v>
      </c>
      <c r="J277" s="26"/>
    </row>
    <row r="278" spans="1:10" ht="13">
      <c r="A278" s="7" t="s">
        <v>4394</v>
      </c>
      <c r="B278" s="15">
        <v>42083</v>
      </c>
      <c r="C278" s="9" t="s">
        <v>351</v>
      </c>
      <c r="D278" s="9" t="s">
        <v>4211</v>
      </c>
      <c r="E278" s="9" t="s">
        <v>37</v>
      </c>
      <c r="F278" s="9" t="s">
        <v>53</v>
      </c>
      <c r="G278" s="38">
        <v>42420</v>
      </c>
      <c r="H278" s="26">
        <f t="shared" si="16"/>
        <v>11</v>
      </c>
      <c r="J278" s="26"/>
    </row>
    <row r="279" spans="1:10" ht="13">
      <c r="A279" s="7" t="s">
        <v>1521</v>
      </c>
      <c r="B279" s="8">
        <v>42083</v>
      </c>
      <c r="C279" s="9" t="s">
        <v>657</v>
      </c>
      <c r="D279" s="9" t="s">
        <v>4196</v>
      </c>
      <c r="E279" s="9" t="s">
        <v>37</v>
      </c>
      <c r="F279" s="9" t="s">
        <v>38</v>
      </c>
      <c r="G279" s="38">
        <v>42551</v>
      </c>
      <c r="H279" s="26">
        <f t="shared" si="16"/>
        <v>15</v>
      </c>
      <c r="I279" s="7" t="s">
        <v>46</v>
      </c>
      <c r="J279" s="26"/>
    </row>
    <row r="280" spans="1:10" ht="13">
      <c r="A280" s="7" t="s">
        <v>4395</v>
      </c>
      <c r="B280" s="15">
        <v>42073</v>
      </c>
      <c r="C280" s="9" t="s">
        <v>396</v>
      </c>
      <c r="D280" s="9" t="s">
        <v>4196</v>
      </c>
      <c r="E280" s="9" t="s">
        <v>37</v>
      </c>
      <c r="F280" s="9" t="s">
        <v>38</v>
      </c>
      <c r="G280" s="38">
        <v>42421</v>
      </c>
      <c r="H280" s="26">
        <f t="shared" si="16"/>
        <v>11</v>
      </c>
      <c r="J280" s="26"/>
    </row>
    <row r="281" spans="1:10" ht="13">
      <c r="A281" s="7" t="s">
        <v>1533</v>
      </c>
      <c r="B281" s="8">
        <v>42066</v>
      </c>
      <c r="C281" s="9" t="s">
        <v>4205</v>
      </c>
      <c r="D281" s="9" t="s">
        <v>4211</v>
      </c>
      <c r="E281" s="9" t="s">
        <v>37</v>
      </c>
      <c r="F281" s="9" t="s">
        <v>38</v>
      </c>
      <c r="G281" s="38">
        <v>42421</v>
      </c>
      <c r="H281" s="26">
        <f t="shared" si="16"/>
        <v>12</v>
      </c>
      <c r="I281" s="7" t="s">
        <v>139</v>
      </c>
      <c r="J281" s="26"/>
    </row>
    <row r="282" spans="1:10" ht="13">
      <c r="A282" s="7" t="s">
        <v>1542</v>
      </c>
      <c r="B282" s="8">
        <v>42064</v>
      </c>
      <c r="C282" s="9" t="s">
        <v>1008</v>
      </c>
      <c r="D282" s="9" t="s">
        <v>4196</v>
      </c>
      <c r="E282" s="9" t="s">
        <v>37</v>
      </c>
      <c r="F282" s="9" t="s">
        <v>38</v>
      </c>
      <c r="G282" s="38">
        <v>42420</v>
      </c>
      <c r="H282" s="26">
        <f t="shared" si="16"/>
        <v>12</v>
      </c>
      <c r="J282" s="26"/>
    </row>
    <row r="283" spans="1:10" ht="13">
      <c r="A283" s="7" t="s">
        <v>1535</v>
      </c>
      <c r="B283" s="8">
        <v>42064</v>
      </c>
      <c r="C283" s="9" t="s">
        <v>932</v>
      </c>
      <c r="D283" s="9" t="s">
        <v>4211</v>
      </c>
      <c r="E283" s="9" t="s">
        <v>37</v>
      </c>
      <c r="F283" s="9" t="s">
        <v>53</v>
      </c>
      <c r="G283" s="38">
        <v>42420</v>
      </c>
      <c r="H283" s="26">
        <f t="shared" si="16"/>
        <v>12</v>
      </c>
      <c r="J283" s="26"/>
    </row>
    <row r="284" spans="1:10" ht="13">
      <c r="A284" s="7" t="s">
        <v>4396</v>
      </c>
      <c r="B284" s="15">
        <v>42064</v>
      </c>
      <c r="C284" s="9" t="s">
        <v>220</v>
      </c>
      <c r="D284" s="9" t="s">
        <v>4196</v>
      </c>
      <c r="E284" s="9" t="s">
        <v>37</v>
      </c>
      <c r="F284" s="9" t="s">
        <v>38</v>
      </c>
      <c r="G284" s="38">
        <v>42784</v>
      </c>
      <c r="H284" s="26">
        <f t="shared" si="16"/>
        <v>24</v>
      </c>
      <c r="J284" s="26"/>
    </row>
    <row r="285" spans="1:10" ht="13">
      <c r="A285" s="7" t="s">
        <v>4397</v>
      </c>
      <c r="B285" s="15">
        <v>42064</v>
      </c>
      <c r="C285" s="9" t="s">
        <v>188</v>
      </c>
      <c r="D285" s="9" t="s">
        <v>4196</v>
      </c>
      <c r="E285" s="9" t="s">
        <v>37</v>
      </c>
      <c r="F285" s="9" t="s">
        <v>38</v>
      </c>
      <c r="G285" s="38">
        <v>42455</v>
      </c>
      <c r="H285" s="26">
        <f t="shared" si="16"/>
        <v>13</v>
      </c>
      <c r="I285" s="7"/>
      <c r="J285" s="26"/>
    </row>
    <row r="286" spans="1:10" ht="13">
      <c r="A286" s="7" t="s">
        <v>1537</v>
      </c>
      <c r="B286" s="15">
        <v>42064</v>
      </c>
      <c r="C286" s="9" t="s">
        <v>1538</v>
      </c>
      <c r="D286" s="9" t="s">
        <v>4211</v>
      </c>
      <c r="E286" s="9" t="s">
        <v>37</v>
      </c>
      <c r="F286" s="9" t="s">
        <v>38</v>
      </c>
      <c r="G286" s="38">
        <v>42438</v>
      </c>
      <c r="H286" s="26">
        <f t="shared" si="16"/>
        <v>12</v>
      </c>
      <c r="I286" s="7"/>
      <c r="J286" s="26"/>
    </row>
    <row r="287" spans="1:10" ht="13">
      <c r="A287" s="7" t="s">
        <v>1551</v>
      </c>
      <c r="B287" s="15">
        <v>42036</v>
      </c>
      <c r="C287" s="9" t="s">
        <v>564</v>
      </c>
      <c r="D287" s="9" t="s">
        <v>4196</v>
      </c>
      <c r="E287" s="9" t="s">
        <v>37</v>
      </c>
      <c r="F287" s="9" t="s">
        <v>38</v>
      </c>
      <c r="G287" s="38">
        <v>42423</v>
      </c>
      <c r="H287" s="26">
        <f t="shared" si="16"/>
        <v>13</v>
      </c>
      <c r="I287" s="7" t="s">
        <v>191</v>
      </c>
      <c r="J287" s="26"/>
    </row>
    <row r="288" spans="1:10" ht="13">
      <c r="A288" s="7" t="s">
        <v>4398</v>
      </c>
      <c r="B288" s="15">
        <v>42036</v>
      </c>
      <c r="C288" s="9" t="s">
        <v>4215</v>
      </c>
      <c r="D288" s="9" t="s">
        <v>4211</v>
      </c>
      <c r="E288" s="9" t="s">
        <v>37</v>
      </c>
      <c r="F288" s="9" t="s">
        <v>38</v>
      </c>
      <c r="G288" s="38">
        <v>42785</v>
      </c>
      <c r="H288" s="26">
        <f t="shared" si="16"/>
        <v>25</v>
      </c>
      <c r="J288" s="26"/>
    </row>
    <row r="289" spans="1:10" ht="13">
      <c r="A289" s="7" t="s">
        <v>4399</v>
      </c>
      <c r="B289" s="15">
        <v>42005</v>
      </c>
      <c r="C289" s="9" t="s">
        <v>368</v>
      </c>
      <c r="D289" s="9" t="s">
        <v>4196</v>
      </c>
      <c r="E289" s="9" t="s">
        <v>37</v>
      </c>
      <c r="F289" s="9" t="s">
        <v>38</v>
      </c>
      <c r="G289" s="38">
        <v>42823</v>
      </c>
      <c r="H289" s="26"/>
      <c r="J289" s="26"/>
    </row>
    <row r="290" spans="1:10" ht="13">
      <c r="A290" s="7" t="s">
        <v>4400</v>
      </c>
      <c r="B290" s="15">
        <v>42005</v>
      </c>
      <c r="C290" s="9" t="s">
        <v>404</v>
      </c>
      <c r="D290" s="9" t="s">
        <v>4211</v>
      </c>
      <c r="E290" s="9" t="s">
        <v>37</v>
      </c>
      <c r="F290" s="9" t="s">
        <v>53</v>
      </c>
      <c r="G290" s="38">
        <v>42785</v>
      </c>
      <c r="H290" s="26"/>
      <c r="J290" s="26"/>
    </row>
    <row r="291" spans="1:10" ht="13">
      <c r="A291" s="7" t="s">
        <v>4401</v>
      </c>
      <c r="B291" s="15">
        <v>42005</v>
      </c>
      <c r="C291" s="9" t="s">
        <v>2297</v>
      </c>
      <c r="D291" s="9" t="s">
        <v>4199</v>
      </c>
      <c r="E291" s="9" t="s">
        <v>37</v>
      </c>
      <c r="F291" s="9" t="s">
        <v>53</v>
      </c>
      <c r="G291" s="38">
        <v>42785</v>
      </c>
      <c r="H291" s="26"/>
      <c r="J291" s="26"/>
    </row>
    <row r="292" spans="1:10" ht="13">
      <c r="A292" s="7" t="s">
        <v>1604</v>
      </c>
      <c r="B292" s="15">
        <v>42005</v>
      </c>
      <c r="C292" s="9" t="s">
        <v>695</v>
      </c>
      <c r="D292" s="9" t="s">
        <v>4199</v>
      </c>
      <c r="E292" s="9" t="s">
        <v>37</v>
      </c>
      <c r="F292" s="9" t="s">
        <v>38</v>
      </c>
      <c r="G292" s="38">
        <v>42784</v>
      </c>
      <c r="H292" s="26"/>
      <c r="J292" s="26"/>
    </row>
    <row r="293" spans="1:10" ht="13">
      <c r="A293" s="7" t="s">
        <v>1572</v>
      </c>
      <c r="B293" s="15">
        <v>42005</v>
      </c>
      <c r="C293" s="9" t="s">
        <v>695</v>
      </c>
      <c r="D293" s="9" t="s">
        <v>4211</v>
      </c>
      <c r="E293" s="9" t="s">
        <v>37</v>
      </c>
      <c r="F293" s="9" t="s">
        <v>38</v>
      </c>
      <c r="G293" s="38">
        <v>42459</v>
      </c>
      <c r="H293" s="26"/>
      <c r="J293" s="26"/>
    </row>
    <row r="294" spans="1:10" ht="13">
      <c r="A294" s="7" t="s">
        <v>4402</v>
      </c>
      <c r="B294" s="15">
        <v>42005</v>
      </c>
      <c r="C294" s="9" t="s">
        <v>404</v>
      </c>
      <c r="D294" s="9" t="s">
        <v>4196</v>
      </c>
      <c r="E294" s="9" t="s">
        <v>37</v>
      </c>
      <c r="F294" s="9" t="s">
        <v>38</v>
      </c>
      <c r="G294" s="38">
        <v>42420</v>
      </c>
      <c r="H294" s="26"/>
      <c r="J294" s="26"/>
    </row>
    <row r="295" spans="1:10" ht="13">
      <c r="A295" s="7" t="s">
        <v>1558</v>
      </c>
      <c r="B295" s="15">
        <v>42005</v>
      </c>
      <c r="C295" s="9" t="s">
        <v>1559</v>
      </c>
      <c r="D295" s="9" t="s">
        <v>4199</v>
      </c>
      <c r="E295" s="9" t="s">
        <v>37</v>
      </c>
      <c r="F295" s="9" t="s">
        <v>38</v>
      </c>
      <c r="G295" s="38">
        <v>42433</v>
      </c>
      <c r="H295" s="26"/>
      <c r="J295" s="26"/>
    </row>
    <row r="296" spans="1:10" ht="13">
      <c r="C296" s="26"/>
      <c r="D296" s="26"/>
      <c r="E296" s="26"/>
      <c r="F296" s="26"/>
      <c r="G296" s="26"/>
      <c r="H296" s="26"/>
      <c r="J296" s="26"/>
    </row>
    <row r="297" spans="1:10" ht="13">
      <c r="C297" s="26"/>
      <c r="D297" s="26"/>
      <c r="E297" s="26"/>
      <c r="F297" s="26"/>
      <c r="G297" s="26"/>
      <c r="H297" s="26"/>
      <c r="J297" s="26"/>
    </row>
    <row r="298" spans="1:10" ht="13">
      <c r="C298" s="26"/>
      <c r="D298" s="26"/>
      <c r="E298" s="26"/>
      <c r="F298" s="26"/>
      <c r="G298" s="26"/>
      <c r="H298" s="26"/>
      <c r="J298" s="26"/>
    </row>
    <row r="299" spans="1:10" ht="13">
      <c r="C299" s="26"/>
      <c r="D299" s="26"/>
      <c r="E299" s="26"/>
      <c r="F299" s="26"/>
      <c r="G299" s="26"/>
      <c r="H299" s="26"/>
      <c r="J299" s="26"/>
    </row>
    <row r="300" spans="1:10" ht="13">
      <c r="C300" s="26"/>
      <c r="D300" s="26"/>
      <c r="E300" s="26"/>
      <c r="F300" s="26"/>
      <c r="G300" s="26"/>
      <c r="H300" s="26"/>
      <c r="J300" s="26"/>
    </row>
    <row r="301" spans="1:10" ht="13">
      <c r="C301" s="26"/>
      <c r="D301" s="26"/>
      <c r="E301" s="26"/>
      <c r="F301" s="26"/>
      <c r="G301" s="26"/>
      <c r="H301" s="26"/>
      <c r="J301" s="26"/>
    </row>
    <row r="302" spans="1:10" ht="13">
      <c r="C302" s="26"/>
      <c r="D302" s="26"/>
      <c r="E302" s="26"/>
      <c r="F302" s="26"/>
      <c r="G302" s="26"/>
      <c r="H302" s="26"/>
      <c r="J302" s="26"/>
    </row>
    <row r="303" spans="1:10" ht="13">
      <c r="C303" s="26"/>
      <c r="D303" s="26"/>
      <c r="E303" s="26"/>
      <c r="F303" s="26"/>
      <c r="G303" s="26"/>
      <c r="H303" s="26"/>
      <c r="J303" s="26"/>
    </row>
    <row r="304" spans="1:10" ht="13">
      <c r="C304" s="26"/>
      <c r="D304" s="26"/>
      <c r="E304" s="26"/>
      <c r="F304" s="26"/>
      <c r="G304" s="26"/>
      <c r="H304" s="26"/>
      <c r="J304" s="26"/>
    </row>
    <row r="305" spans="3:10" ht="13">
      <c r="C305" s="26"/>
      <c r="D305" s="26"/>
      <c r="E305" s="26"/>
      <c r="F305" s="26"/>
      <c r="G305" s="26"/>
      <c r="H305" s="26"/>
      <c r="J305" s="26"/>
    </row>
    <row r="306" spans="3:10" ht="13">
      <c r="C306" s="26"/>
      <c r="D306" s="26"/>
      <c r="E306" s="26"/>
      <c r="F306" s="26"/>
      <c r="G306" s="26"/>
      <c r="H306" s="26"/>
      <c r="J306" s="26"/>
    </row>
    <row r="307" spans="3:10" ht="13">
      <c r="C307" s="26"/>
      <c r="D307" s="26"/>
      <c r="E307" s="26"/>
      <c r="F307" s="26"/>
      <c r="G307" s="26"/>
      <c r="H307" s="26"/>
      <c r="J307" s="26"/>
    </row>
    <row r="308" spans="3:10" ht="13">
      <c r="C308" s="26"/>
      <c r="D308" s="26"/>
      <c r="E308" s="26"/>
      <c r="F308" s="26"/>
      <c r="G308" s="26"/>
      <c r="H308" s="26"/>
      <c r="J308" s="26"/>
    </row>
    <row r="309" spans="3:10" ht="13">
      <c r="C309" s="26"/>
      <c r="D309" s="26"/>
      <c r="E309" s="26"/>
      <c r="F309" s="26"/>
      <c r="G309" s="26"/>
      <c r="H309" s="26"/>
      <c r="J309" s="26"/>
    </row>
  </sheetData>
  <conditionalFormatting sqref="G2:G309">
    <cfRule type="expression" dxfId="3" priority="1">
      <formula>J2=1</formula>
    </cfRule>
  </conditionalFormatting>
  <conditionalFormatting sqref="H2:H309">
    <cfRule type="expression" dxfId="2" priority="2">
      <formula>J2=1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G30"/>
  <sheetViews>
    <sheetView workbookViewId="0"/>
  </sheetViews>
  <sheetFormatPr baseColWidth="10" defaultColWidth="14.5" defaultRowHeight="15.75" customHeight="1"/>
  <cols>
    <col min="1" max="1" width="17.1640625" customWidth="1"/>
    <col min="2" max="2" width="15.5" customWidth="1"/>
    <col min="3" max="3" width="5.83203125" customWidth="1"/>
    <col min="4" max="4" width="8.5" customWidth="1"/>
    <col min="5" max="5" width="9.83203125" customWidth="1"/>
    <col min="6" max="6" width="13.33203125" customWidth="1"/>
  </cols>
  <sheetData>
    <row r="1" spans="1:6" ht="15.75" customHeight="1">
      <c r="A1" s="1" t="s">
        <v>0</v>
      </c>
      <c r="B1" s="1" t="s">
        <v>1</v>
      </c>
      <c r="C1" s="2" t="s">
        <v>2</v>
      </c>
      <c r="D1" s="2" t="s">
        <v>4</v>
      </c>
      <c r="E1" s="2" t="s">
        <v>4403</v>
      </c>
      <c r="F1" s="2" t="s">
        <v>4404</v>
      </c>
    </row>
    <row r="2" spans="1:6" ht="15.75" customHeight="1">
      <c r="A2" s="7" t="s">
        <v>4217</v>
      </c>
      <c r="B2" s="15">
        <v>43651</v>
      </c>
      <c r="C2" s="9" t="s">
        <v>35</v>
      </c>
      <c r="D2" s="9" t="s">
        <v>37</v>
      </c>
      <c r="E2" s="9">
        <v>2019</v>
      </c>
      <c r="F2" s="9">
        <v>1141</v>
      </c>
    </row>
    <row r="3" spans="1:6" ht="15.75" customHeight="1">
      <c r="A3" s="7" t="s">
        <v>4232</v>
      </c>
      <c r="B3" s="8">
        <v>43494</v>
      </c>
      <c r="C3" s="9" t="s">
        <v>114</v>
      </c>
      <c r="D3" s="9" t="s">
        <v>37</v>
      </c>
      <c r="E3" s="9">
        <v>2019</v>
      </c>
      <c r="F3" s="9">
        <v>807</v>
      </c>
    </row>
    <row r="4" spans="1:6" ht="15.75" customHeight="1">
      <c r="A4" s="7" t="s">
        <v>4405</v>
      </c>
      <c r="B4" s="15">
        <v>43466</v>
      </c>
      <c r="C4" s="9" t="s">
        <v>257</v>
      </c>
      <c r="D4" s="9" t="s">
        <v>37</v>
      </c>
      <c r="E4" s="9">
        <v>2019</v>
      </c>
      <c r="F4" s="9">
        <v>638</v>
      </c>
    </row>
    <row r="5" spans="1:6" ht="15.75" customHeight="1">
      <c r="A5" s="7" t="s">
        <v>4406</v>
      </c>
      <c r="B5" s="15">
        <v>43101</v>
      </c>
      <c r="C5" s="9" t="s">
        <v>340</v>
      </c>
      <c r="D5" s="9" t="s">
        <v>888</v>
      </c>
      <c r="E5" s="9">
        <v>2019</v>
      </c>
      <c r="F5" s="9">
        <v>1057</v>
      </c>
    </row>
    <row r="6" spans="1:6" ht="15.75" customHeight="1">
      <c r="A6" s="7" t="s">
        <v>4407</v>
      </c>
      <c r="B6" s="15">
        <v>43101</v>
      </c>
      <c r="C6" s="9" t="s">
        <v>48</v>
      </c>
      <c r="D6" s="9" t="s">
        <v>37</v>
      </c>
      <c r="E6" s="9">
        <v>2019</v>
      </c>
      <c r="F6" s="9">
        <v>1073</v>
      </c>
    </row>
    <row r="7" spans="1:6" ht="15.75" customHeight="1">
      <c r="A7" s="7" t="s">
        <v>4295</v>
      </c>
      <c r="B7" s="15">
        <v>43009</v>
      </c>
      <c r="C7" s="9" t="s">
        <v>107</v>
      </c>
      <c r="D7" s="9" t="s">
        <v>37</v>
      </c>
      <c r="E7" s="9">
        <v>2019</v>
      </c>
      <c r="F7" s="9">
        <v>1215</v>
      </c>
    </row>
    <row r="8" spans="1:6" ht="15.75" customHeight="1">
      <c r="A8" s="7" t="s">
        <v>4408</v>
      </c>
      <c r="B8" s="15">
        <v>42984</v>
      </c>
      <c r="C8" s="9" t="s">
        <v>57</v>
      </c>
      <c r="D8" s="9" t="s">
        <v>131</v>
      </c>
      <c r="E8" s="9">
        <v>2019</v>
      </c>
      <c r="F8" s="9">
        <v>1115</v>
      </c>
    </row>
    <row r="9" spans="1:6" ht="15.75" customHeight="1">
      <c r="A9" s="7" t="s">
        <v>4409</v>
      </c>
      <c r="B9" s="15">
        <v>42736</v>
      </c>
      <c r="C9" s="9" t="s">
        <v>124</v>
      </c>
      <c r="D9" s="9" t="s">
        <v>37</v>
      </c>
      <c r="E9" s="9">
        <v>2018</v>
      </c>
      <c r="F9" s="9">
        <v>1187</v>
      </c>
    </row>
    <row r="10" spans="1:6" ht="15.75" customHeight="1">
      <c r="A10" s="7" t="s">
        <v>3823</v>
      </c>
      <c r="B10" s="15">
        <v>42370</v>
      </c>
      <c r="C10" s="9" t="s">
        <v>107</v>
      </c>
      <c r="D10" s="9" t="s">
        <v>37</v>
      </c>
      <c r="E10" s="9">
        <v>2018</v>
      </c>
      <c r="F10" s="9">
        <v>697</v>
      </c>
    </row>
    <row r="11" spans="1:6" ht="15.75" customHeight="1">
      <c r="A11" s="43" t="s">
        <v>4410</v>
      </c>
      <c r="B11" s="8">
        <v>42370</v>
      </c>
      <c r="C11" s="9" t="s">
        <v>164</v>
      </c>
      <c r="D11" s="9" t="s">
        <v>37</v>
      </c>
      <c r="E11" s="9">
        <v>2017</v>
      </c>
      <c r="F11" s="9">
        <v>975</v>
      </c>
    </row>
    <row r="12" spans="1:6" ht="15.75" customHeight="1">
      <c r="A12" s="7" t="s">
        <v>4411</v>
      </c>
      <c r="B12" s="8">
        <v>42125</v>
      </c>
      <c r="C12" s="9" t="s">
        <v>62</v>
      </c>
      <c r="D12" s="9" t="s">
        <v>160</v>
      </c>
      <c r="E12" s="9">
        <v>2016</v>
      </c>
      <c r="F12" s="9">
        <v>1016</v>
      </c>
    </row>
    <row r="13" spans="1:6" ht="15.75" customHeight="1">
      <c r="A13" s="7" t="s">
        <v>4412</v>
      </c>
      <c r="B13" s="8">
        <v>41913</v>
      </c>
      <c r="C13" s="9" t="s">
        <v>323</v>
      </c>
      <c r="D13" s="9" t="s">
        <v>37</v>
      </c>
      <c r="E13" s="9">
        <v>2016</v>
      </c>
      <c r="F13" s="9">
        <v>1109</v>
      </c>
    </row>
    <row r="14" spans="1:6" ht="15.75" customHeight="1">
      <c r="A14" s="7" t="s">
        <v>4413</v>
      </c>
      <c r="B14" s="8">
        <v>41807</v>
      </c>
      <c r="C14" s="9" t="s">
        <v>329</v>
      </c>
      <c r="D14" s="9" t="s">
        <v>274</v>
      </c>
      <c r="E14" s="9">
        <v>2014</v>
      </c>
      <c r="F14" s="9">
        <v>903</v>
      </c>
    </row>
    <row r="15" spans="1:6" ht="15.75" customHeight="1">
      <c r="A15" s="7" t="s">
        <v>4375</v>
      </c>
      <c r="B15" s="8">
        <v>42370</v>
      </c>
      <c r="C15" s="9" t="s">
        <v>107</v>
      </c>
      <c r="D15" s="9" t="s">
        <v>37</v>
      </c>
      <c r="E15" s="9">
        <v>2013</v>
      </c>
      <c r="F15" s="9">
        <v>1124</v>
      </c>
    </row>
    <row r="16" spans="1:6" ht="15.75" customHeight="1">
      <c r="A16" s="7" t="s">
        <v>4375</v>
      </c>
      <c r="B16" s="8">
        <v>41703</v>
      </c>
      <c r="C16" s="9" t="s">
        <v>107</v>
      </c>
      <c r="D16" s="9" t="s">
        <v>37</v>
      </c>
      <c r="E16" s="9">
        <v>2013</v>
      </c>
      <c r="F16" s="9">
        <v>1124</v>
      </c>
    </row>
    <row r="17" spans="1:7" ht="15.75" customHeight="1">
      <c r="A17" s="7" t="s">
        <v>4414</v>
      </c>
      <c r="B17" s="8">
        <v>41275</v>
      </c>
      <c r="C17" s="9" t="s">
        <v>44</v>
      </c>
      <c r="D17" s="9" t="s">
        <v>37</v>
      </c>
      <c r="E17" s="9">
        <v>2012</v>
      </c>
      <c r="F17" s="9">
        <v>1188</v>
      </c>
    </row>
    <row r="18" spans="1:7" ht="15.75" customHeight="1">
      <c r="A18" s="7" t="s">
        <v>4415</v>
      </c>
      <c r="B18" s="8">
        <v>41821</v>
      </c>
      <c r="C18" s="9" t="s">
        <v>107</v>
      </c>
      <c r="D18" s="9" t="s">
        <v>37</v>
      </c>
      <c r="E18" s="9">
        <v>2010</v>
      </c>
      <c r="F18" s="9">
        <v>865</v>
      </c>
    </row>
    <row r="19" spans="1:7" ht="13">
      <c r="B19" s="15"/>
      <c r="C19" s="9"/>
      <c r="D19" s="9"/>
      <c r="E19" s="9"/>
      <c r="F19" s="9"/>
    </row>
    <row r="20" spans="1:7" ht="13">
      <c r="B20" s="15"/>
      <c r="C20" s="9"/>
      <c r="D20" s="9"/>
      <c r="E20" s="9"/>
      <c r="F20" s="9"/>
    </row>
    <row r="21" spans="1:7" ht="13">
      <c r="B21" s="15"/>
      <c r="C21" s="9"/>
      <c r="D21" s="9"/>
      <c r="E21" s="9"/>
      <c r="F21" s="9"/>
      <c r="G21" s="9"/>
    </row>
    <row r="22" spans="1:7" ht="13">
      <c r="C22" s="26"/>
      <c r="D22" s="26"/>
      <c r="E22" s="26"/>
      <c r="F22" s="26"/>
    </row>
    <row r="23" spans="1:7" ht="13">
      <c r="C23" s="26"/>
      <c r="D23" s="26"/>
      <c r="E23" s="26"/>
      <c r="F23" s="26"/>
    </row>
    <row r="24" spans="1:7" ht="13">
      <c r="C24" s="26"/>
      <c r="D24" s="26"/>
      <c r="E24" s="26"/>
      <c r="F24" s="26"/>
    </row>
    <row r="25" spans="1:7" ht="13">
      <c r="C25" s="26"/>
      <c r="D25" s="26"/>
      <c r="E25" s="26"/>
      <c r="F25" s="26"/>
    </row>
    <row r="26" spans="1:7" ht="13">
      <c r="C26" s="26"/>
      <c r="D26" s="26"/>
      <c r="E26" s="26"/>
      <c r="F26" s="26"/>
    </row>
    <row r="27" spans="1:7" ht="13">
      <c r="C27" s="26"/>
      <c r="D27" s="26"/>
      <c r="E27" s="26"/>
      <c r="F27" s="26"/>
    </row>
    <row r="28" spans="1:7" ht="13">
      <c r="C28" s="26"/>
      <c r="D28" s="26"/>
      <c r="E28" s="26"/>
      <c r="F28" s="26"/>
    </row>
    <row r="29" spans="1:7" ht="13">
      <c r="C29" s="26"/>
      <c r="D29" s="26"/>
      <c r="E29" s="26"/>
      <c r="F29" s="26"/>
    </row>
    <row r="30" spans="1:7" ht="13">
      <c r="C30" s="26"/>
      <c r="D30" s="26"/>
      <c r="E30" s="26"/>
      <c r="F30"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K44"/>
  <sheetViews>
    <sheetView workbookViewId="0"/>
  </sheetViews>
  <sheetFormatPr baseColWidth="10" defaultColWidth="14.5" defaultRowHeight="15.75" customHeight="1"/>
  <cols>
    <col min="1" max="1" width="18" customWidth="1"/>
    <col min="2" max="2" width="53" customWidth="1"/>
  </cols>
  <sheetData>
    <row r="1" spans="1:3" ht="13">
      <c r="A1" s="1" t="s">
        <v>0</v>
      </c>
      <c r="B1" s="1" t="s">
        <v>3330</v>
      </c>
      <c r="C1" s="1" t="s">
        <v>4416</v>
      </c>
    </row>
    <row r="2" spans="1:3" ht="13">
      <c r="A2" s="7" t="s">
        <v>4417</v>
      </c>
    </row>
    <row r="3" spans="1:3" ht="13">
      <c r="A3" s="7" t="s">
        <v>4418</v>
      </c>
      <c r="B3" s="7" t="s">
        <v>4419</v>
      </c>
    </row>
    <row r="4" spans="1:3" ht="13">
      <c r="A4" s="7" t="s">
        <v>4420</v>
      </c>
      <c r="B4" s="7" t="s">
        <v>4421</v>
      </c>
    </row>
    <row r="5" spans="1:3" ht="13">
      <c r="A5" s="7" t="s">
        <v>4422</v>
      </c>
    </row>
    <row r="6" spans="1:3" ht="13">
      <c r="A6" s="7" t="s">
        <v>2957</v>
      </c>
    </row>
    <row r="7" spans="1:3" ht="13">
      <c r="A7" s="7" t="s">
        <v>2807</v>
      </c>
    </row>
    <row r="8" spans="1:3" ht="13">
      <c r="A8" s="7" t="s">
        <v>4423</v>
      </c>
    </row>
    <row r="9" spans="1:3" ht="13">
      <c r="A9" s="7" t="s">
        <v>3158</v>
      </c>
      <c r="B9" s="7" t="s">
        <v>4424</v>
      </c>
      <c r="C9" s="91" t="s">
        <v>4425</v>
      </c>
    </row>
    <row r="10" spans="1:3" ht="13">
      <c r="A10" s="7" t="s">
        <v>2118</v>
      </c>
      <c r="B10" s="7" t="s">
        <v>4426</v>
      </c>
    </row>
    <row r="11" spans="1:3" ht="13">
      <c r="A11" s="7" t="s">
        <v>2949</v>
      </c>
      <c r="B11" s="7" t="s">
        <v>4427</v>
      </c>
    </row>
    <row r="12" spans="1:3" ht="13">
      <c r="A12" s="7" t="s">
        <v>2276</v>
      </c>
      <c r="B12" s="7" t="s">
        <v>4428</v>
      </c>
      <c r="C12" s="91" t="s">
        <v>4429</v>
      </c>
    </row>
    <row r="13" spans="1:3" ht="13">
      <c r="A13" s="7" t="s">
        <v>3202</v>
      </c>
      <c r="B13" s="7" t="s">
        <v>4430</v>
      </c>
    </row>
    <row r="14" spans="1:3" ht="13">
      <c r="A14" s="7" t="s">
        <v>3185</v>
      </c>
      <c r="B14" s="7" t="s">
        <v>4431</v>
      </c>
    </row>
    <row r="15" spans="1:3" ht="13">
      <c r="A15" s="7" t="s">
        <v>4432</v>
      </c>
      <c r="B15" s="7" t="s">
        <v>4433</v>
      </c>
    </row>
    <row r="16" spans="1:3" ht="15" customHeight="1">
      <c r="A16" s="7" t="s">
        <v>4434</v>
      </c>
    </row>
    <row r="17" spans="1:3" ht="15" customHeight="1">
      <c r="A17" s="7" t="s">
        <v>4435</v>
      </c>
    </row>
    <row r="18" spans="1:3" ht="13">
      <c r="A18" s="7" t="s">
        <v>3636</v>
      </c>
      <c r="B18" s="7" t="s">
        <v>4436</v>
      </c>
    </row>
    <row r="19" spans="1:3" ht="13">
      <c r="A19" s="7" t="s">
        <v>377</v>
      </c>
      <c r="B19" s="7" t="s">
        <v>4437</v>
      </c>
    </row>
    <row r="20" spans="1:3" ht="13">
      <c r="A20" s="7" t="s">
        <v>2936</v>
      </c>
      <c r="B20" s="7" t="s">
        <v>4438</v>
      </c>
    </row>
    <row r="21" spans="1:3" ht="13">
      <c r="A21" s="7" t="s">
        <v>3197</v>
      </c>
      <c r="B21" s="7" t="s">
        <v>4439</v>
      </c>
      <c r="C21" s="91" t="s">
        <v>4440</v>
      </c>
    </row>
    <row r="22" spans="1:3" ht="13">
      <c r="A22" s="7" t="s">
        <v>4441</v>
      </c>
    </row>
    <row r="23" spans="1:3" ht="13">
      <c r="A23" s="7" t="s">
        <v>2908</v>
      </c>
    </row>
    <row r="24" spans="1:3" ht="13">
      <c r="A24" s="7" t="s">
        <v>4442</v>
      </c>
    </row>
    <row r="25" spans="1:3" ht="13">
      <c r="A25" s="7" t="s">
        <v>4443</v>
      </c>
    </row>
    <row r="26" spans="1:3" ht="13">
      <c r="A26" s="7" t="s">
        <v>2491</v>
      </c>
      <c r="B26" s="7" t="s">
        <v>4444</v>
      </c>
    </row>
    <row r="27" spans="1:3" ht="13">
      <c r="A27" s="7" t="s">
        <v>4445</v>
      </c>
      <c r="B27" s="7" t="s">
        <v>4446</v>
      </c>
    </row>
    <row r="28" spans="1:3" ht="13">
      <c r="A28" s="7" t="s">
        <v>4447</v>
      </c>
      <c r="B28" s="7" t="s">
        <v>4448</v>
      </c>
    </row>
    <row r="29" spans="1:3" ht="13">
      <c r="A29" s="7" t="s">
        <v>4449</v>
      </c>
    </row>
    <row r="30" spans="1:3" ht="13">
      <c r="A30" s="7" t="s">
        <v>3212</v>
      </c>
      <c r="B30" s="7" t="s">
        <v>4450</v>
      </c>
      <c r="C30" s="91" t="s">
        <v>4451</v>
      </c>
    </row>
    <row r="31" spans="1:3" ht="13">
      <c r="A31" s="7" t="s">
        <v>3212</v>
      </c>
      <c r="B31" s="7" t="s">
        <v>4452</v>
      </c>
      <c r="C31" s="91" t="s">
        <v>4451</v>
      </c>
    </row>
    <row r="32" spans="1:3" ht="13">
      <c r="A32" s="7" t="s">
        <v>3212</v>
      </c>
      <c r="B32" s="7" t="s">
        <v>4453</v>
      </c>
      <c r="C32" s="91" t="s">
        <v>4451</v>
      </c>
    </row>
    <row r="33" spans="1:11" ht="13">
      <c r="A33" s="7" t="s">
        <v>3212</v>
      </c>
      <c r="B33" s="7" t="s">
        <v>4454</v>
      </c>
      <c r="C33" s="91" t="s">
        <v>4451</v>
      </c>
    </row>
    <row r="34" spans="1:11" ht="13">
      <c r="A34" s="7" t="s">
        <v>4455</v>
      </c>
    </row>
    <row r="35" spans="1:11" ht="13">
      <c r="A35" s="7" t="s">
        <v>4456</v>
      </c>
      <c r="B35" s="7" t="s">
        <v>4457</v>
      </c>
    </row>
    <row r="36" spans="1:11" ht="13">
      <c r="A36" s="7" t="s">
        <v>4458</v>
      </c>
      <c r="B36" s="7" t="s">
        <v>4448</v>
      </c>
    </row>
    <row r="37" spans="1:11" ht="13">
      <c r="A37" s="7" t="s">
        <v>4459</v>
      </c>
      <c r="B37" s="7" t="s">
        <v>4460</v>
      </c>
    </row>
    <row r="38" spans="1:11" ht="13">
      <c r="A38" s="7" t="s">
        <v>4461</v>
      </c>
    </row>
    <row r="39" spans="1:11" ht="13">
      <c r="A39" s="7" t="s">
        <v>2752</v>
      </c>
    </row>
    <row r="40" spans="1:11" ht="13">
      <c r="A40" s="7" t="s">
        <v>4462</v>
      </c>
    </row>
    <row r="41" spans="1:11" ht="13">
      <c r="A41" s="7" t="s">
        <v>4463</v>
      </c>
      <c r="B41" s="7" t="s">
        <v>4464</v>
      </c>
    </row>
    <row r="42" spans="1:11" ht="13">
      <c r="A42" s="7" t="s">
        <v>2920</v>
      </c>
      <c r="B42" s="7" t="s">
        <v>4465</v>
      </c>
      <c r="C42" s="91" t="s">
        <v>4466</v>
      </c>
    </row>
    <row r="43" spans="1:11" ht="13">
      <c r="A43" s="7" t="s">
        <v>4467</v>
      </c>
      <c r="B43" s="7" t="s">
        <v>4468</v>
      </c>
    </row>
    <row r="44" spans="1:11" ht="13">
      <c r="A44" s="7" t="s">
        <v>3627</v>
      </c>
      <c r="B44" s="7" t="s">
        <v>4469</v>
      </c>
      <c r="C44" s="91" t="s">
        <v>4470</v>
      </c>
      <c r="F44" s="91" t="s">
        <v>4471</v>
      </c>
      <c r="K44" s="91" t="s">
        <v>4472</v>
      </c>
    </row>
  </sheetData>
  <hyperlinks>
    <hyperlink ref="C9" r:id="rId1" xr:uid="{00000000-0004-0000-0D00-000000000000}"/>
    <hyperlink ref="C12" r:id="rId2" xr:uid="{00000000-0004-0000-0D00-000001000000}"/>
    <hyperlink ref="C21" r:id="rId3" xr:uid="{00000000-0004-0000-0D00-000002000000}"/>
    <hyperlink ref="C30" r:id="rId4" location="v=onepage&amp;q=Rijo&amp;f=false" xr:uid="{00000000-0004-0000-0D00-000003000000}"/>
    <hyperlink ref="C31" r:id="rId5" location="v=onepage&amp;q=Rijo&amp;f=false" xr:uid="{00000000-0004-0000-0D00-000004000000}"/>
    <hyperlink ref="C32" r:id="rId6" location="v=onepage&amp;q=Rijo&amp;f=false" xr:uid="{00000000-0004-0000-0D00-000005000000}"/>
    <hyperlink ref="C33" r:id="rId7" location="v=onepage&amp;q=Rijo&amp;f=false" xr:uid="{00000000-0004-0000-0D00-000006000000}"/>
    <hyperlink ref="C42" r:id="rId8" xr:uid="{00000000-0004-0000-0D00-000007000000}"/>
    <hyperlink ref="C44" r:id="rId9" xr:uid="{00000000-0004-0000-0D00-000008000000}"/>
    <hyperlink ref="F44" r:id="rId10" xr:uid="{00000000-0004-0000-0D00-000009000000}"/>
    <hyperlink ref="K44" r:id="rId11" xr:uid="{00000000-0004-0000-0D00-00000A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N44"/>
  <sheetViews>
    <sheetView workbookViewId="0">
      <selection sqref="A1:N1"/>
    </sheetView>
  </sheetViews>
  <sheetFormatPr baseColWidth="10" defaultColWidth="14.5" defaultRowHeight="15.75" customHeight="1"/>
  <cols>
    <col min="1" max="1" width="14.5" customWidth="1"/>
    <col min="7" max="14" width="14.5" customWidth="1"/>
  </cols>
  <sheetData>
    <row r="1" spans="1:14" ht="13">
      <c r="A1" s="168" t="s">
        <v>4473</v>
      </c>
      <c r="B1" s="169"/>
      <c r="C1" s="169"/>
      <c r="D1" s="169"/>
      <c r="E1" s="169"/>
      <c r="F1" s="169"/>
      <c r="G1" s="169"/>
      <c r="H1" s="169"/>
      <c r="I1" s="169"/>
      <c r="J1" s="169"/>
      <c r="K1" s="169"/>
      <c r="L1" s="169"/>
      <c r="M1" s="169"/>
      <c r="N1" s="170"/>
    </row>
    <row r="2" spans="1:14" ht="13" hidden="1">
      <c r="A2" s="92"/>
      <c r="B2" s="7"/>
      <c r="C2" s="7">
        <v>1</v>
      </c>
      <c r="D2" s="7">
        <v>4</v>
      </c>
      <c r="E2" s="7">
        <v>7</v>
      </c>
      <c r="F2" s="7">
        <v>10</v>
      </c>
      <c r="G2" s="7">
        <v>1</v>
      </c>
      <c r="N2" s="93"/>
    </row>
    <row r="3" spans="1:14" ht="1.5" hidden="1" customHeight="1">
      <c r="A3" s="92"/>
      <c r="B3" s="7"/>
      <c r="C3" s="7">
        <v>3</v>
      </c>
      <c r="D3" s="7">
        <v>6</v>
      </c>
      <c r="E3" s="7">
        <v>9</v>
      </c>
      <c r="F3" s="7">
        <v>12</v>
      </c>
      <c r="G3" s="7">
        <v>12</v>
      </c>
      <c r="N3" s="93"/>
    </row>
    <row r="4" spans="1:14" ht="13">
      <c r="A4" s="171" t="s">
        <v>4474</v>
      </c>
      <c r="B4" s="173" t="s">
        <v>4475</v>
      </c>
      <c r="C4" s="171" t="s">
        <v>4476</v>
      </c>
      <c r="D4" s="169"/>
      <c r="E4" s="169"/>
      <c r="F4" s="170"/>
      <c r="G4" s="168" t="s">
        <v>4476</v>
      </c>
      <c r="H4" s="169"/>
      <c r="I4" s="169"/>
      <c r="J4" s="169"/>
      <c r="K4" s="170"/>
      <c r="L4" s="175" t="s">
        <v>4477</v>
      </c>
      <c r="M4" s="169"/>
      <c r="N4" s="170"/>
    </row>
    <row r="5" spans="1:14" ht="13">
      <c r="A5" s="172"/>
      <c r="B5" s="174"/>
      <c r="C5" s="94" t="s">
        <v>4478</v>
      </c>
      <c r="D5" s="95" t="s">
        <v>4479</v>
      </c>
      <c r="E5" s="95" t="s">
        <v>4480</v>
      </c>
      <c r="F5" s="96" t="s">
        <v>4481</v>
      </c>
      <c r="G5" s="97" t="s">
        <v>4482</v>
      </c>
      <c r="H5" s="98" t="s">
        <v>4483</v>
      </c>
      <c r="I5" s="98" t="s">
        <v>4484</v>
      </c>
      <c r="J5" s="98" t="s">
        <v>4485</v>
      </c>
      <c r="K5" s="98" t="s">
        <v>4486</v>
      </c>
      <c r="L5" s="97" t="s">
        <v>4482</v>
      </c>
      <c r="M5" s="98" t="s">
        <v>4485</v>
      </c>
      <c r="N5" s="99" t="s">
        <v>4486</v>
      </c>
    </row>
    <row r="6" spans="1:14" ht="13">
      <c r="A6" s="100">
        <v>2016</v>
      </c>
      <c r="B6" s="101">
        <v>2017</v>
      </c>
      <c r="C6" s="102">
        <f>IF(COUNTIFS('TJ List'!$O:$O,"&gt;0",'TJ List'!$V:$V,"&gt;="&amp;$A6,'TJ List'!$V:$V,"&lt;="&amp;$B6,'TJ List'!$W:$W,"&gt;="&amp;C$2,'TJ List'!$W:$W,"&lt;="&amp;C$3)&gt;0,SUMIFS('TJ List'!$O:$O,'TJ List'!$V:$V,"&gt;="&amp;$A6,'TJ List'!$V:$V,"&lt;="&amp;$B6,'TJ List'!$W:$W,"&gt;="&amp;C$2,'TJ List'!$W:$W,"&lt;="&amp;C$3)/COUNTIFS('TJ List'!$O:$O,"&gt;0",'TJ List'!$V:$V,"&gt;="&amp;$A6,'TJ List'!$V:$V,"&lt;="&amp;$B6,'TJ List'!$W:$W,"&gt;="&amp;C$2,'TJ List'!$W:$W,"&lt;="&amp;C$3),"N/A")</f>
        <v>24.787234042553191</v>
      </c>
      <c r="D6" s="102">
        <f>IF(COUNTIFS('TJ List'!$O:$O,"&gt;0",'TJ List'!$V:$V,"&gt;="&amp;$A6,'TJ List'!$V:$V,"&lt;="&amp;$B6,'TJ List'!$W:$W,"&gt;="&amp;D$2,'TJ List'!$W:$W,"&lt;="&amp;D$3)&gt;0,SUMIFS('TJ List'!$O:$O,'TJ List'!$V:$V,"&gt;="&amp;$A6,'TJ List'!$V:$V,"&lt;="&amp;$B6,'TJ List'!$W:$W,"&gt;="&amp;D$2,'TJ List'!$W:$W,"&lt;="&amp;D$3)/COUNTIFS('TJ List'!$O:$O,"&gt;0",'TJ List'!$V:$V,"&gt;="&amp;$A6,'TJ List'!$V:$V,"&lt;="&amp;$B6,'TJ List'!$W:$W,"&gt;="&amp;D$2,'TJ List'!$W:$W,"&lt;="&amp;D$3),"N/A")</f>
        <v>18.965116279069768</v>
      </c>
      <c r="E6" s="102">
        <f>IF(COUNTIFS('TJ List'!$O:$O,"&gt;0",'TJ List'!$V:$V,"&gt;="&amp;$A6,'TJ List'!$V:$V,"&lt;="&amp;$B6,'TJ List'!$W:$W,"&gt;="&amp;E$2,'TJ List'!$W:$W,"&lt;="&amp;E$3)&gt;0,SUMIFS('TJ List'!$O:$O,'TJ List'!$V:$V,"&gt;="&amp;$A6,'TJ List'!$V:$V,"&lt;="&amp;$B6,'TJ List'!$W:$W,"&gt;="&amp;E$2,'TJ List'!$W:$W,"&lt;="&amp;E$3)/COUNTIFS('TJ List'!$O:$O,"&gt;0",'TJ List'!$V:$V,"&gt;="&amp;$A6,'TJ List'!$V:$V,"&lt;="&amp;$B6,'TJ List'!$W:$W,"&gt;="&amp;E$2,'TJ List'!$W:$W,"&lt;="&amp;E$3),"N/A")</f>
        <v>18.74468085106383</v>
      </c>
      <c r="F6" s="103">
        <f>IF(COUNTIFS('TJ List'!$O:$O,"&gt;0",'TJ List'!$V:$V,"&gt;="&amp;$A6,'TJ List'!$V:$V,"&lt;="&amp;$B6,'TJ List'!$W:$W,"&gt;="&amp;F$2,'TJ List'!$W:$W,"&lt;="&amp;F$3)&gt;0,SUMIFS('TJ List'!$O:$O,'TJ List'!$V:$V,"&gt;="&amp;$A6,'TJ List'!$V:$V,"&lt;="&amp;$B6,'TJ List'!$W:$W,"&gt;="&amp;F$2,'TJ List'!$W:$W,"&lt;="&amp;F$3)/COUNTIFS('TJ List'!$O:$O,"&gt;0",'TJ List'!$V:$V,"&gt;="&amp;$A6,'TJ List'!$V:$V,"&lt;="&amp;$B6,'TJ List'!$W:$W,"&gt;="&amp;F$2,'TJ List'!$W:$W,"&lt;="&amp;F$3),"N/A")</f>
        <v>17.444444444444443</v>
      </c>
      <c r="G6" s="104" t="e">
        <f t="array" aca="1" ref="G6" ca="1">AVERAGE(INDIRECT(CONCATENATE(ADDRESS(ROW(INDEX('TJ List'!A:A,MATCH(43100,'TJ List'!E:E,-1)+1,0)),12,1,TRUE,"TJ List"),":",ADDRESS(ROW(INDEX('TJ List'!A:A,MATCH(42369,'TJ List'!E:E,-1),0)),12))))</f>
        <v>#DIV/0!</v>
      </c>
      <c r="H6" s="105" t="e">
        <f t="array" aca="1" ref="H6" ca="1">MEDIAN(INDIRECT(CONCATENATE(ADDRESS(ROW(INDEX('TJ List'!A:A,MATCH(43100,'TJ List'!E:E,-1)+1,0)),12,1,TRUE,"TJ List"),":",ADDRESS(ROW(INDEX('TJ List'!A:A,MATCH(42369,'TJ List'!E:E,-1),0)),12))))</f>
        <v>#NUM!</v>
      </c>
      <c r="I6" s="105" t="e">
        <f t="array" aca="1" ref="I6" ca="1">MODE(INDIRECT(CONCATENATE(ADDRESS(ROW(INDEX('TJ List'!A:A,MATCH(43100,'TJ List'!E:E,-1)+1,0)),12,1,TRUE,"TJ List"),":",ADDRESS(ROW(INDEX('TJ List'!A:A,MATCH(42369,'TJ List'!E:E,-1),0)),12))))</f>
        <v>#N/A</v>
      </c>
      <c r="J6" s="106">
        <f t="array" aca="1" ref="J6" ca="1">COUNTIFS(INDIRECT(CONCATENATE(ADDRESS(ROW(INDEX('TJ List'!A:A,MATCH(43100,'TJ List'!E:E,-1)+1,0)),11,1,TRUE,"TJ List"),":",ADDRESS(ROW(INDEX('TJ List'!A:A,MATCH(42369,'TJ List'!E:E,-1),0)),11))),"&gt;0")/COUNTIFS(INDIRECT(CONCATENATE(ADDRESS(ROW(INDEX('TJ List'!A:A,MATCH(43100,'TJ List'!E:E,-1)+1,0)),1,1,TRUE,"TJ List"),":",ADDRESS(ROW(INDEX('TJ List'!A:A,MATCH(42369,'TJ List'!E:E,-1),0)),1))),"&lt;&gt;0")</f>
        <v>0</v>
      </c>
      <c r="K6" s="107">
        <f t="array" aca="1" ref="K6" ca="1">COUNTIFS(INDIRECT(CONCATENATE(ADDRESS(ROW(INDEX('TJ List'!A:A,MATCH(43100,'TJ List'!E:E,-1)+1,0)),11,1,TRUE,"TJ List"),":",ADDRESS(ROW(INDEX('TJ List'!A:A,MATCH(42369,'TJ List'!E:E,-1),0)),11))),"&lt;&gt;X")</f>
        <v>302</v>
      </c>
      <c r="L6" s="108" t="e">
        <f t="array" aca="1" ref="L6" ca="1">AVERAGEIFS(INDIRECT(CONCATENATE(ADDRESS(ROW(INDEX('TJ List'!A:A,MATCH(43100,'TJ List'!E:E,-1)+1,0)),12,1,TRUE,"TJ List"),":",ADDRESS(ROW(INDEX('TJ List'!A:A,MATCH(42369,'TJ List'!E:E,-1),0)),12))),INDIRECT(CONCATENATE(ADDRESS(ROW(INDEX('TJ List'!A:A,MATCH(43100,'TJ List'!E:E,-1)+1,0)),4,1,TRUE,"TJ List"),":",ADDRESS(ROW(INDEX('TJ List'!A:A,MATCH(42369,'TJ List'!E:E,-1),0)),4))),"MLB",INDIRECT(CONCATENATE(ADDRESS(ROW(INDEX('TJ List'!A:A,MATCH(43100,'TJ List'!E:E,-1)+1,0)),12,1,TRUE,"TJ List"),":",ADDRESS(ROW(INDEX('TJ List'!A:A,MATCH(42369,'TJ List'!E:E,-1),0)),12))),"&gt;0")</f>
        <v>#DIV/0!</v>
      </c>
      <c r="M6" s="106" t="e">
        <f t="array" aca="1" ref="M6" ca="1">COUNTIFS(INDIRECT(CONCATENATE(ADDRESS(ROW(INDEX('TJ List'!A:A,MATCH(43100,'TJ List'!E:E,-1)+1,0)),11,1,TRUE,"TJ List"),":",ADDRESS(ROW(INDEX('TJ List'!A:A,MATCH(42369,'TJ List'!E:E,-1),0)),11))),"&gt;0",INDIRECT(CONCATENATE(ADDRESS(ROW(INDEX('TJ List'!A:A,MATCH(43100,'TJ List'!E:E,-1)+1,0)),4,1,TRUE,"TJ List"),":",ADDRESS(ROW(INDEX('TJ List'!A:A,MATCH(42369,'TJ List'!E:E,-1),0)),4))),"MLB")/COUNTIFS(INDIRECT(CONCATENATE(ADDRESS(ROW(INDEX('TJ List'!A:A,MATCH(43100,'TJ List'!E:E,-1)+1,0)),1,1,TRUE,"TJ List"),":",ADDRESS(ROW(INDEX('TJ List'!A:A,MATCH(42369,'TJ List'!E:E,-1),0)),1))),"&lt;&gt;0",INDIRECT(CONCATENATE(ADDRESS(ROW(INDEX('TJ List'!A:A,MATCH(43100,'TJ List'!E:E,-1)+1,0)),4,1,TRUE,"TJ List"),":",ADDRESS(ROW(INDEX('TJ List'!A:A,MATCH(42369,'TJ List'!E:E,-1),0)),4))),"MLB")</f>
        <v>#DIV/0!</v>
      </c>
      <c r="N6" s="109">
        <f t="array" aca="1" ref="N6" ca="1">COUNTIFS(INDIRECT(CONCATENATE(ADDRESS(ROW(INDEX('TJ List'!A:A,MATCH(43100,'TJ List'!E:E,-1)+1,0)),11,1,TRUE,"TJ List"),":",ADDRESS(ROW(INDEX('TJ List'!A:A,MATCH(42369,'TJ List'!E:E,-1),0)),11))),"&lt;&gt;X",INDIRECT(CONCATENATE(ADDRESS(ROW(INDEX('TJ List'!A:A,MATCH(43100,'TJ List'!E:E,-1)+1,0)),4,1,TRUE,"TJ List"),":",ADDRESS(ROW(INDEX('TJ List'!A:A,MATCH(42369,'TJ List'!E:E,-1),0)),4))),"MLB")</f>
        <v>0</v>
      </c>
    </row>
    <row r="7" spans="1:14" ht="13">
      <c r="A7" s="100">
        <v>2014</v>
      </c>
      <c r="B7" s="101">
        <v>2015</v>
      </c>
      <c r="C7" s="102">
        <f>IF(COUNTIFS('TJ List'!$O:$O,"&gt;0",'TJ List'!$V:$V,"&gt;="&amp;$A7,'TJ List'!$V:$V,"&lt;="&amp;$B7,'TJ List'!$W:$W,"&gt;="&amp;C$2,'TJ List'!$W:$W,"&lt;="&amp;C$3)&gt;0,SUMIFS('TJ List'!$O:$O,'TJ List'!$V:$V,"&gt;="&amp;$A7,'TJ List'!$V:$V,"&lt;="&amp;$B7,'TJ List'!$W:$W,"&gt;="&amp;C$2,'TJ List'!$W:$W,"&lt;="&amp;C$3)/COUNTIFS('TJ List'!$O:$O,"&gt;0",'TJ List'!$V:$V,"&gt;="&amp;$A7,'TJ List'!$V:$V,"&lt;="&amp;$B7,'TJ List'!$W:$W,"&gt;="&amp;C$2,'TJ List'!$W:$W,"&lt;="&amp;C$3),"N/A")</f>
        <v>25.894117647058824</v>
      </c>
      <c r="D7" s="102">
        <f>IF(COUNTIFS('TJ List'!$O:$O,"&gt;0",'TJ List'!$V:$V,"&gt;="&amp;$A7,'TJ List'!$V:$V,"&lt;="&amp;$B7,'TJ List'!$W:$W,"&gt;="&amp;D$2,'TJ List'!$W:$W,"&lt;="&amp;D$3)&gt;0,SUMIFS('TJ List'!$O:$O,'TJ List'!$V:$V,"&gt;="&amp;$A7,'TJ List'!$V:$V,"&lt;="&amp;$B7,'TJ List'!$W:$W,"&gt;="&amp;D$2,'TJ List'!$W:$W,"&lt;="&amp;D$3)/COUNTIFS('TJ List'!$O:$O,"&gt;0",'TJ List'!$V:$V,"&gt;="&amp;$A7,'TJ List'!$V:$V,"&lt;="&amp;$B7,'TJ List'!$W:$W,"&gt;="&amp;D$2,'TJ List'!$W:$W,"&lt;="&amp;D$3),"N/A")</f>
        <v>19.609523809523811</v>
      </c>
      <c r="E7" s="102">
        <f>IF(COUNTIFS('TJ List'!$O:$O,"&gt;0",'TJ List'!$V:$V,"&gt;="&amp;$A7,'TJ List'!$V:$V,"&lt;="&amp;$B7,'TJ List'!$W:$W,"&gt;="&amp;E$2,'TJ List'!$W:$W,"&lt;="&amp;E$3)&gt;0,SUMIFS('TJ List'!$O:$O,'TJ List'!$V:$V,"&gt;="&amp;$A7,'TJ List'!$V:$V,"&lt;="&amp;$B7,'TJ List'!$W:$W,"&gt;="&amp;E$2,'TJ List'!$W:$W,"&lt;="&amp;E$3)/COUNTIFS('TJ List'!$O:$O,"&gt;0",'TJ List'!$V:$V,"&gt;="&amp;$A7,'TJ List'!$V:$V,"&lt;="&amp;$B7,'TJ List'!$W:$W,"&gt;="&amp;E$2,'TJ List'!$W:$W,"&lt;="&amp;E$3),"N/A")</f>
        <v>19.897058823529413</v>
      </c>
      <c r="F7" s="103">
        <f>IF(COUNTIFS('TJ List'!$O:$O,"&gt;0",'TJ List'!$V:$V,"&gt;="&amp;$A7,'TJ List'!$V:$V,"&lt;="&amp;$B7,'TJ List'!$W:$W,"&gt;="&amp;F$2,'TJ List'!$W:$W,"&lt;="&amp;F$3)&gt;0,SUMIFS('TJ List'!$O:$O,'TJ List'!$V:$V,"&gt;="&amp;$A7,'TJ List'!$V:$V,"&lt;="&amp;$B7,'TJ List'!$W:$W,"&gt;="&amp;F$2,'TJ List'!$W:$W,"&lt;="&amp;F$3)/COUNTIFS('TJ List'!$O:$O,"&gt;0",'TJ List'!$V:$V,"&gt;="&amp;$A7,'TJ List'!$V:$V,"&lt;="&amp;$B7,'TJ List'!$W:$W,"&gt;="&amp;F$2,'TJ List'!$W:$W,"&lt;="&amp;F$3),"N/A")</f>
        <v>27.083333333333332</v>
      </c>
      <c r="G7" s="104" t="e">
        <f t="array" aca="1" ref="G7" ca="1">AVERAGE(INDIRECT(CONCATENATE(ADDRESS(ROW(INDEX('TJ List'!A:A,MATCH(42369,'TJ List'!E:E,-1)+1,0)),12,1,TRUE,"TJ List"),":",ADDRESS(ROW(INDEX('TJ List'!A:A,MATCH(41639,'TJ List'!E:E,-1),0)),12))))</f>
        <v>#DIV/0!</v>
      </c>
      <c r="H7" s="105" t="e">
        <f t="array" aca="1" ref="H7" ca="1">MEDIAN(INDIRECT(CONCATENATE(ADDRESS(ROW(INDEX('TJ List'!A:A,MATCH(42369,'TJ List'!E:E,-1)+1,0)),12,1,TRUE,"TJ List"),":",ADDRESS(ROW(INDEX('TJ List'!A:A,MATCH(41639,'TJ List'!E:E,-1),0)),12))))</f>
        <v>#NUM!</v>
      </c>
      <c r="I7" s="105" t="e">
        <f t="array" aca="1" ref="I7" ca="1">MODE(INDIRECT(CONCATENATE(ADDRESS(ROW(INDEX('TJ List'!A:A,MATCH(42369,'TJ List'!E:E,-1)+1,0)),12,1,TRUE,"TJ List"),":",ADDRESS(ROW(INDEX('TJ List'!A:A,MATCH(41639,'TJ List'!E:E,-1),0)),12))))</f>
        <v>#N/A</v>
      </c>
      <c r="J7" s="106">
        <f t="array" aca="1" ref="J7" ca="1">COUNTIFS(INDIRECT(CONCATENATE(ADDRESS(ROW(INDEX('TJ List'!A:A,MATCH(42369,'TJ List'!E:E,-1)+1,0)),11,1,TRUE,"TJ List"),":",ADDRESS(ROW(INDEX('TJ List'!A:A,MATCH(41639,'TJ List'!E:E,-1),0)),11))),"&gt;0")/COUNTIFS(INDIRECT(CONCATENATE(ADDRESS(ROW(INDEX('TJ List'!A:A,MATCH(42369,'TJ List'!E:E,-1)+1,0)),1,1,TRUE,"TJ List"),":",ADDRESS(ROW(INDEX('TJ List'!A:A,MATCH(41639,'TJ List'!E:E,-1),0)),1))),"&lt;&gt;0")</f>
        <v>0</v>
      </c>
      <c r="K7" s="107">
        <f t="array" aca="1" ref="K7" ca="1">COUNTIFS(INDIRECT(CONCATENATE(ADDRESS(ROW(INDEX('TJ List'!A:A,MATCH(42369,'TJ List'!E:E,-1)+1,0)),11,1,TRUE,"TJ List"),":",ADDRESS(ROW(INDEX('TJ List'!A:A,MATCH(41639,'TJ List'!E:E,-1),0)),11))),"&lt;&gt;X")</f>
        <v>321</v>
      </c>
      <c r="L7" s="108" t="e">
        <f t="array" aca="1" ref="L7" ca="1">AVERAGEIFS(INDIRECT(CONCATENATE(ADDRESS(ROW(INDEX('TJ List'!A:A,MATCH(42369,'TJ List'!E:E,-1)+1,0)),12,1,TRUE,"TJ List"),":",ADDRESS(ROW(INDEX('TJ List'!A:A,MATCH(41639,'TJ List'!E:E,-1),0)),12))),INDIRECT(CONCATENATE(ADDRESS(ROW(INDEX('TJ List'!A:A,MATCH(42369,'TJ List'!E:E,-1)+1,0)),4,1,TRUE,"TJ List"),":",ADDRESS(ROW(INDEX('TJ List'!A:A,MATCH(41639,'TJ List'!E:E,-1),0)),4))),"MLB",INDIRECT(CONCATENATE(ADDRESS(ROW(INDEX('TJ List'!A:A,MATCH(42369,'TJ List'!E:E,-1)+1,0)),12,1,TRUE,"TJ List"),":",ADDRESS(ROW(INDEX('TJ List'!A:A,MATCH(41639,'TJ List'!E:E,-1),0)),12))),"&gt;0")</f>
        <v>#DIV/0!</v>
      </c>
      <c r="M7" s="106" t="e">
        <f t="array" aca="1" ref="M7" ca="1">COUNTIFS(INDIRECT(CONCATENATE(ADDRESS(ROW(INDEX('TJ List'!A:A,MATCH(42369,'TJ List'!E:E,-1)+1,0)),11,1,TRUE,"TJ List"),":",ADDRESS(ROW(INDEX('TJ List'!A:A,MATCH(41639,'TJ List'!E:E,-1),0)),11))),"&gt;0",INDIRECT(CONCATENATE(ADDRESS(ROW(INDEX('TJ List'!A:A,MATCH(42369,'TJ List'!E:E,-1)+1,0)),4,1,TRUE,"TJ List"),":",ADDRESS(ROW(INDEX('TJ List'!A:A,MATCH(41639,'TJ List'!E:E,-1),0)),4))),"MLB")/COUNTIFS(INDIRECT(CONCATENATE(ADDRESS(ROW(INDEX('TJ List'!A:A,MATCH(42369,'TJ List'!E:E,-1)+1,0)),1,1,TRUE,"TJ List"),":",ADDRESS(ROW(INDEX('TJ List'!A:A,MATCH(41639,'TJ List'!E:E,-1),0)),1))),"&lt;&gt;0",INDIRECT(CONCATENATE(ADDRESS(ROW(INDEX('TJ List'!A:A,MATCH(42369,'TJ List'!E:E,-1)+1,0)),4,1,TRUE,"TJ List"),":",ADDRESS(ROW(INDEX('TJ List'!A:A,MATCH(41639,'TJ List'!E:E,-1),0)),4))),"MLB")</f>
        <v>#DIV/0!</v>
      </c>
      <c r="N7" s="109">
        <f t="array" aca="1" ref="N7" ca="1">COUNTIFS(INDIRECT(CONCATENATE(ADDRESS(ROW(INDEX('TJ List'!A:A,MATCH(42369,'TJ List'!E:E,-1)+1,0)),11,1,TRUE,"TJ List"),":",ADDRESS(ROW(INDEX('TJ List'!A:A,MATCH(41639,'TJ List'!E:E,-1),0)),11))),"&lt;&gt;X",INDIRECT(CONCATENATE(ADDRESS(ROW(INDEX('TJ List'!A:A,MATCH(42369,'TJ List'!E:E,-1)+1,0)),4,1,TRUE,"TJ List"),":",ADDRESS(ROW(INDEX('TJ List'!A:A,MATCH(41639,'TJ List'!E:E,-1),0)),4))),"MLB")</f>
        <v>0</v>
      </c>
    </row>
    <row r="8" spans="1:14" ht="13">
      <c r="A8" s="100">
        <v>2012</v>
      </c>
      <c r="B8" s="101">
        <v>2013</v>
      </c>
      <c r="C8" s="102">
        <f>IF(COUNTIFS('TJ List'!$O:$O,"&gt;0",'TJ List'!$V:$V,"&gt;="&amp;$A8,'TJ List'!$V:$V,"&lt;="&amp;$B8,'TJ List'!$W:$W,"&gt;="&amp;C$2,'TJ List'!$W:$W,"&lt;="&amp;C$3)&gt;0,SUMIFS('TJ List'!$O:$O,'TJ List'!$V:$V,"&gt;="&amp;$A8,'TJ List'!$V:$V,"&lt;="&amp;$B8,'TJ List'!$W:$W,"&gt;="&amp;C$2,'TJ List'!$W:$W,"&lt;="&amp;C$3)/COUNTIFS('TJ List'!$O:$O,"&gt;0",'TJ List'!$V:$V,"&gt;="&amp;$A8,'TJ List'!$V:$V,"&lt;="&amp;$B8,'TJ List'!$W:$W,"&gt;="&amp;C$2,'TJ List'!$W:$W,"&lt;="&amp;C$3),"N/A")</f>
        <v>30.795454545454547</v>
      </c>
      <c r="D8" s="102">
        <f>IF(COUNTIFS('TJ List'!$O:$O,"&gt;0",'TJ List'!$V:$V,"&gt;="&amp;$A8,'TJ List'!$V:$V,"&lt;="&amp;$B8,'TJ List'!$W:$W,"&gt;="&amp;D$2,'TJ List'!$W:$W,"&lt;="&amp;D$3)&gt;0,SUMIFS('TJ List'!$O:$O,'TJ List'!$V:$V,"&gt;="&amp;$A8,'TJ List'!$V:$V,"&lt;="&amp;$B8,'TJ List'!$W:$W,"&gt;="&amp;D$2,'TJ List'!$W:$W,"&lt;="&amp;D$3)/COUNTIFS('TJ List'!$O:$O,"&gt;0",'TJ List'!$V:$V,"&gt;="&amp;$A8,'TJ List'!$V:$V,"&lt;="&amp;$B8,'TJ List'!$W:$W,"&gt;="&amp;D$2,'TJ List'!$W:$W,"&lt;="&amp;D$3),"N/A")</f>
        <v>20.960526315789473</v>
      </c>
      <c r="E8" s="102">
        <f>IF(COUNTIFS('TJ List'!$O:$O,"&gt;0",'TJ List'!$V:$V,"&gt;="&amp;$A8,'TJ List'!$V:$V,"&lt;="&amp;$B8,'TJ List'!$W:$W,"&gt;="&amp;E$2,'TJ List'!$W:$W,"&lt;="&amp;E$3)&gt;0,SUMIFS('TJ List'!$O:$O,'TJ List'!$V:$V,"&gt;="&amp;$A8,'TJ List'!$V:$V,"&lt;="&amp;$B8,'TJ List'!$W:$W,"&gt;="&amp;E$2,'TJ List'!$W:$W,"&lt;="&amp;E$3)/COUNTIFS('TJ List'!$O:$O,"&gt;0",'TJ List'!$V:$V,"&gt;="&amp;$A8,'TJ List'!$V:$V,"&lt;="&amp;$B8,'TJ List'!$W:$W,"&gt;="&amp;E$2,'TJ List'!$W:$W,"&lt;="&amp;E$3),"N/A")</f>
        <v>19.092592592592592</v>
      </c>
      <c r="F8" s="103">
        <f>IF(COUNTIFS('TJ List'!$O:$O,"&gt;0",'TJ List'!$V:$V,"&gt;="&amp;$A8,'TJ List'!$V:$V,"&lt;="&amp;$B8,'TJ List'!$W:$W,"&gt;="&amp;F$2,'TJ List'!$W:$W,"&lt;="&amp;F$3)&gt;0,SUMIFS('TJ List'!$O:$O,'TJ List'!$V:$V,"&gt;="&amp;$A8,'TJ List'!$V:$V,"&lt;="&amp;$B8,'TJ List'!$W:$W,"&gt;="&amp;F$2,'TJ List'!$W:$W,"&lt;="&amp;F$3)/COUNTIFS('TJ List'!$O:$O,"&gt;0",'TJ List'!$V:$V,"&gt;="&amp;$A8,'TJ List'!$V:$V,"&lt;="&amp;$B8,'TJ List'!$W:$W,"&gt;="&amp;F$2,'TJ List'!$W:$W,"&lt;="&amp;F$3),"N/A")</f>
        <v>20.894736842105264</v>
      </c>
      <c r="G8" s="104" t="e">
        <f t="array" aca="1" ref="G8" ca="1">AVERAGE(INDIRECT(CONCATENATE(ADDRESS(ROW(INDEX('TJ List'!A:A,MATCH(41639,'TJ List'!E:E,-1)+1,0)),12,1,TRUE,"TJ List"),":",ADDRESS(ROW(INDEX('TJ List'!A:A,MATCH(40908,'TJ List'!E:E,-1),0)),12))))</f>
        <v>#DIV/0!</v>
      </c>
      <c r="H8" s="105" t="e">
        <f t="array" aca="1" ref="H8" ca="1">MEDIAN(INDIRECT(CONCATENATE(ADDRESS(ROW(INDEX('TJ List'!A:A,MATCH(41639,'TJ List'!E:E,-1)+1,0)),12,1,TRUE,"TJ List"),":",ADDRESS(ROW(INDEX('TJ List'!A:A,MATCH(40908,'TJ List'!E:E,-1),0)),12))))</f>
        <v>#NUM!</v>
      </c>
      <c r="I8" s="105" t="e">
        <f t="array" aca="1" ref="I8" ca="1">MODE(INDIRECT(CONCATENATE(ADDRESS(ROW(INDEX('TJ List'!A:A,MATCH(41639,'TJ List'!E:E,-1)+1,0)),12,1,TRUE,"TJ List"),":",ADDRESS(ROW(INDEX('TJ List'!A:A,MATCH(40908,'TJ List'!E:E,-1),0)),12))))</f>
        <v>#N/A</v>
      </c>
      <c r="J8" s="106">
        <f t="array" aca="1" ref="J8" ca="1">COUNTIFS(INDIRECT(CONCATENATE(ADDRESS(ROW(INDEX('TJ List'!A:A,MATCH(41639,'TJ List'!E:E,-1)+1,0)),11,1,TRUE,"TJ List"),":",ADDRESS(ROW(INDEX('TJ List'!A:A,MATCH(40908,'TJ List'!E:E,-1),0)),11))),"&gt;0")/COUNTIFS(INDIRECT(CONCATENATE(ADDRESS(ROW(INDEX('TJ List'!A:A,MATCH(41639,'TJ List'!E:E,-1)+1,0)),1,1,TRUE,"TJ List"),":",ADDRESS(ROW(INDEX('TJ List'!A:A,MATCH(40908,'TJ List'!E:E,-1),0)),1))),"&lt;&gt;0")</f>
        <v>0</v>
      </c>
      <c r="K8" s="107">
        <f t="array" aca="1" ref="K8" ca="1">COUNTIFS(INDIRECT(CONCATENATE(ADDRESS(ROW(INDEX('TJ List'!A:A,MATCH(41639,'TJ List'!E:E,-1)+1,0)),11,1,TRUE,"TJ List"),":",ADDRESS(ROW(INDEX('TJ List'!A:A,MATCH(40908,'TJ List'!E:E,-1),0)),11))),"&lt;&gt;X")</f>
        <v>225</v>
      </c>
      <c r="L8" s="108" t="e">
        <f t="array" aca="1" ref="L8" ca="1">AVERAGEIFS(INDIRECT(CONCATENATE(ADDRESS(ROW(INDEX('TJ List'!A:A,MATCH(41639,'TJ List'!E:E,-1)+1,0)),12,1,TRUE,"TJ List"),":",ADDRESS(ROW(INDEX('TJ List'!A:A,MATCH(40908,'TJ List'!E:E,-1),0)),12))),INDIRECT(CONCATENATE(ADDRESS(ROW(INDEX('TJ List'!A:A,MATCH(41639,'TJ List'!E:E,-1)+1,0)),4,1,TRUE,"TJ List"),":",ADDRESS(ROW(INDEX('TJ List'!A:A,MATCH(40908,'TJ List'!E:E,-1),0)),4))),"MLB",INDIRECT(CONCATENATE(ADDRESS(ROW(INDEX('TJ List'!A:A,MATCH(41639,'TJ List'!E:E,-1)+1,0)),12,1,TRUE,"TJ List"),":",ADDRESS(ROW(INDEX('TJ List'!A:A,MATCH(40908,'TJ List'!E:E,-1),0)),12))),"&gt;0")</f>
        <v>#DIV/0!</v>
      </c>
      <c r="M8" s="106" t="e">
        <f t="array" aca="1" ref="M8" ca="1">COUNTIFS(INDIRECT(CONCATENATE(ADDRESS(ROW(INDEX('TJ List'!A:A,MATCH(41639,'TJ List'!E:E,-1)+1,0)),11,1,TRUE,"TJ List"),":",ADDRESS(ROW(INDEX('TJ List'!A:A,MATCH(40908,'TJ List'!E:E,-1),0)),11))),"&gt;0",INDIRECT(CONCATENATE(ADDRESS(ROW(INDEX('TJ List'!A:A,MATCH(41639,'TJ List'!E:E,-1)+1,0)),4,1,TRUE,"TJ List"),":",ADDRESS(ROW(INDEX('TJ List'!A:A,MATCH(40908,'TJ List'!E:E,-1),0)),4))),"MLB")/COUNTIFS(INDIRECT(CONCATENATE(ADDRESS(ROW(INDEX('TJ List'!A:A,MATCH(41639,'TJ List'!E:E,-1)+1,0)),1,1,TRUE,"TJ List"),":",ADDRESS(ROW(INDEX('TJ List'!A:A,MATCH(40908,'TJ List'!E:E,-1),0)),1))),"&lt;&gt;0",INDIRECT(CONCATENATE(ADDRESS(ROW(INDEX('TJ List'!A:A,MATCH(41639,'TJ List'!E:E,-1)+1,0)),4,1,TRUE,"TJ List"),":",ADDRESS(ROW(INDEX('TJ List'!A:A,MATCH(40908,'TJ List'!E:E,-1),0)),4))),"MLB")</f>
        <v>#DIV/0!</v>
      </c>
      <c r="N8" s="109">
        <f t="array" aca="1" ref="N8" ca="1">COUNTIFS(INDIRECT(CONCATENATE(ADDRESS(ROW(INDEX('TJ List'!A:A,MATCH(41639,'TJ List'!E:E,-1)+1,0)),11,1,TRUE,"TJ List"),":",ADDRESS(ROW(INDEX('TJ List'!A:A,MATCH(40908,'TJ List'!E:E,-1),0)),11))),"&lt;&gt;X",INDIRECT(CONCATENATE(ADDRESS(ROW(INDEX('TJ List'!A:A,MATCH(41639,'TJ List'!E:E,-1)+1,0)),4,1,TRUE,"TJ List"),":",ADDRESS(ROW(INDEX('TJ List'!A:A,MATCH(40908,'TJ List'!E:E,-1),0)),4))),"MLB")</f>
        <v>0</v>
      </c>
    </row>
    <row r="9" spans="1:14" ht="13">
      <c r="A9" s="100">
        <v>2010</v>
      </c>
      <c r="B9" s="101">
        <v>2011</v>
      </c>
      <c r="C9" s="102">
        <f>IF(COUNTIFS('TJ List'!$O:$O,"&gt;0",'TJ List'!$V:$V,"&gt;="&amp;$A9,'TJ List'!$V:$V,"&lt;="&amp;$B9,'TJ List'!$W:$W,"&gt;="&amp;C$2,'TJ List'!$W:$W,"&lt;="&amp;C$3)&gt;0,SUMIFS('TJ List'!$O:$O,'TJ List'!$V:$V,"&gt;="&amp;$A9,'TJ List'!$V:$V,"&lt;="&amp;$B9,'TJ List'!$W:$W,"&gt;="&amp;C$2,'TJ List'!$W:$W,"&lt;="&amp;C$3)/COUNTIFS('TJ List'!$O:$O,"&gt;0",'TJ List'!$V:$V,"&gt;="&amp;$A9,'TJ List'!$V:$V,"&lt;="&amp;$B9,'TJ List'!$W:$W,"&gt;="&amp;C$2,'TJ List'!$W:$W,"&lt;="&amp;C$3),"N/A")</f>
        <v>27.344262295081968</v>
      </c>
      <c r="D9" s="102">
        <f>IF(COUNTIFS('TJ List'!$O:$O,"&gt;0",'TJ List'!$V:$V,"&gt;="&amp;$A9,'TJ List'!$V:$V,"&lt;="&amp;$B9,'TJ List'!$W:$W,"&gt;="&amp;D$2,'TJ List'!$W:$W,"&lt;="&amp;D$3)&gt;0,SUMIFS('TJ List'!$O:$O,'TJ List'!$V:$V,"&gt;="&amp;$A9,'TJ List'!$V:$V,"&lt;="&amp;$B9,'TJ List'!$W:$W,"&gt;="&amp;D$2,'TJ List'!$W:$W,"&lt;="&amp;D$3)/COUNTIFS('TJ List'!$O:$O,"&gt;0",'TJ List'!$V:$V,"&gt;="&amp;$A9,'TJ List'!$V:$V,"&lt;="&amp;$B9,'TJ List'!$W:$W,"&gt;="&amp;D$2,'TJ List'!$W:$W,"&lt;="&amp;D$3),"N/A")</f>
        <v>19.727272727272727</v>
      </c>
      <c r="E9" s="102">
        <f>IF(COUNTIFS('TJ List'!$O:$O,"&gt;0",'TJ List'!$V:$V,"&gt;="&amp;$A9,'TJ List'!$V:$V,"&lt;="&amp;$B9,'TJ List'!$W:$W,"&gt;="&amp;E$2,'TJ List'!$W:$W,"&lt;="&amp;E$3)&gt;0,SUMIFS('TJ List'!$O:$O,'TJ List'!$V:$V,"&gt;="&amp;$A9,'TJ List'!$V:$V,"&lt;="&amp;$B9,'TJ List'!$W:$W,"&gt;="&amp;E$2,'TJ List'!$W:$W,"&lt;="&amp;E$3)/COUNTIFS('TJ List'!$O:$O,"&gt;0",'TJ List'!$V:$V,"&gt;="&amp;$A9,'TJ List'!$V:$V,"&lt;="&amp;$B9,'TJ List'!$W:$W,"&gt;="&amp;E$2,'TJ List'!$W:$W,"&lt;="&amp;E$3),"N/A")</f>
        <v>18.621621621621621</v>
      </c>
      <c r="F9" s="103">
        <f>IF(COUNTIFS('TJ List'!$O:$O,"&gt;0",'TJ List'!$V:$V,"&gt;="&amp;$A9,'TJ List'!$V:$V,"&lt;="&amp;$B9,'TJ List'!$W:$W,"&gt;="&amp;F$2,'TJ List'!$W:$W,"&lt;="&amp;F$3)&gt;0,SUMIFS('TJ List'!$O:$O,'TJ List'!$V:$V,"&gt;="&amp;$A9,'TJ List'!$V:$V,"&lt;="&amp;$B9,'TJ List'!$W:$W,"&gt;="&amp;F$2,'TJ List'!$W:$W,"&lt;="&amp;F$3)/COUNTIFS('TJ List'!$O:$O,"&gt;0",'TJ List'!$V:$V,"&gt;="&amp;$A9,'TJ List'!$V:$V,"&lt;="&amp;$B9,'TJ List'!$W:$W,"&gt;="&amp;F$2,'TJ List'!$W:$W,"&lt;="&amp;F$3),"N/A")</f>
        <v>21.583333333333332</v>
      </c>
      <c r="G9" s="104" t="e">
        <f t="array" aca="1" ref="G9" ca="1">AVERAGE(INDIRECT(CONCATENATE(ADDRESS(ROW(INDEX('TJ List'!A:A,MATCH(40908,'TJ List'!E:E,-1)+1,0)),12,1,TRUE,"TJ List"),":",ADDRESS(ROW(INDEX('TJ List'!A:A,MATCH(40178,'TJ List'!E:E,-1),0)),12))))</f>
        <v>#DIV/0!</v>
      </c>
      <c r="H9" s="105" t="e">
        <f t="array" aca="1" ref="H9" ca="1">MEDIAN(INDIRECT(CONCATENATE(ADDRESS(ROW(INDEX('TJ List'!A:A,MATCH(40908,'TJ List'!E:E,-1)+1,0)),12,1,TRUE,"TJ List"),":",ADDRESS(ROW(INDEX('TJ List'!A:A,MATCH(40178,'TJ List'!E:E,-1),0)),12))))</f>
        <v>#NUM!</v>
      </c>
      <c r="I9" s="105" t="e">
        <f t="array" aca="1" ref="I9" ca="1">MODE(INDIRECT(CONCATENATE(ADDRESS(ROW(INDEX('TJ List'!A:A,MATCH(40908,'TJ List'!E:E,-1)+1,0)),12,1,TRUE,"TJ List"),":",ADDRESS(ROW(INDEX('TJ List'!A:A,MATCH(40178,'TJ List'!E:E,-1),0)),12))))</f>
        <v>#N/A</v>
      </c>
      <c r="J9" s="106">
        <f t="array" aca="1" ref="J9" ca="1">COUNTIFS(INDIRECT(CONCATENATE(ADDRESS(ROW(INDEX('TJ List'!A:A,MATCH(40908,'TJ List'!E:E,-1)+1,0)),11,1,TRUE,"TJ List"),":",ADDRESS(ROW(INDEX('TJ List'!A:A,MATCH(40178,'TJ List'!E:E,-1),0)),11))),"&gt;0")/COUNTIFS(INDIRECT(CONCATENATE(ADDRESS(ROW(INDEX('TJ List'!A:A,MATCH(40908,'TJ List'!E:E,-1)+1,0)),1,1,TRUE,"TJ List"),":",ADDRESS(ROW(INDEX('TJ List'!A:A,MATCH(40178,'TJ List'!E:E,-1),0)),1))),"&lt;&gt;0")</f>
        <v>0</v>
      </c>
      <c r="K9" s="107">
        <f t="array" aca="1" ref="K9" ca="1">COUNTIFS(INDIRECT(CONCATENATE(ADDRESS(ROW(INDEX('TJ List'!A:A,MATCH(40908,'TJ List'!E:E,-1)+1,0)),11,1,TRUE,"TJ List"),":",ADDRESS(ROW(INDEX('TJ List'!A:A,MATCH(40178,'TJ List'!E:E,-1),0)),11))),"&lt;&gt;X")</f>
        <v>160</v>
      </c>
      <c r="L9" s="108" t="e">
        <f t="array" aca="1" ref="L9" ca="1">AVERAGEIFS(INDIRECT(CONCATENATE(ADDRESS(ROW(INDEX('TJ List'!A:A,MATCH(40908,'TJ List'!E:E,-1)+1,0)),12,1,TRUE,"TJ List"),":",ADDRESS(ROW(INDEX('TJ List'!A:A,MATCH(40178,'TJ List'!E:E,-1),0)),12))),INDIRECT(CONCATENATE(ADDRESS(ROW(INDEX('TJ List'!A:A,MATCH(40908,'TJ List'!E:E,-1)+1,0)),4,1,TRUE,"TJ List"),":",ADDRESS(ROW(INDEX('TJ List'!A:A,MATCH(40178,'TJ List'!E:E,-1),0)),4))),"MLB",INDIRECT(CONCATENATE(ADDRESS(ROW(INDEX('TJ List'!A:A,MATCH(40908,'TJ List'!E:E,-1)+1,0)),12,1,TRUE,"TJ List"),":",ADDRESS(ROW(INDEX('TJ List'!A:A,MATCH(40178,'TJ List'!E:E,-1),0)),12))),"&gt;0")</f>
        <v>#DIV/0!</v>
      </c>
      <c r="M9" s="106" t="e">
        <f t="array" aca="1" ref="M9" ca="1">COUNTIFS(INDIRECT(CONCATENATE(ADDRESS(ROW(INDEX('TJ List'!A:A,MATCH(40908,'TJ List'!E:E,-1)+1,0)),11,1,TRUE,"TJ List"),":",ADDRESS(ROW(INDEX('TJ List'!A:A,MATCH(40178,'TJ List'!E:E,-1),0)),11))),"&gt;0",INDIRECT(CONCATENATE(ADDRESS(ROW(INDEX('TJ List'!A:A,MATCH(40908,'TJ List'!E:E,-1)+1,0)),4,1,TRUE,"TJ List"),":",ADDRESS(ROW(INDEX('TJ List'!A:A,MATCH(40178,'TJ List'!E:E,-1),0)),4))),"MLB")/COUNTIFS(INDIRECT(CONCATENATE(ADDRESS(ROW(INDEX('TJ List'!A:A,MATCH(40908,'TJ List'!E:E,-1)+1,0)),1,1,TRUE,"TJ List"),":",ADDRESS(ROW(INDEX('TJ List'!A:A,MATCH(40178,'TJ List'!E:E,-1),0)),1))),"&lt;&gt;0",INDIRECT(CONCATENATE(ADDRESS(ROW(INDEX('TJ List'!A:A,MATCH(40908,'TJ List'!E:E,-1)+1,0)),4,1,TRUE,"TJ List"),":",ADDRESS(ROW(INDEX('TJ List'!A:A,MATCH(40178,'TJ List'!E:E,-1),0)),4))),"MLB")</f>
        <v>#DIV/0!</v>
      </c>
      <c r="N9" s="109">
        <f t="array" aca="1" ref="N9" ca="1">COUNTIFS(INDIRECT(CONCATENATE(ADDRESS(ROW(INDEX('TJ List'!A:A,MATCH(40908,'TJ List'!E:E,-1)+1,0)),11,1,TRUE,"TJ List"),":",ADDRESS(ROW(INDEX('TJ List'!A:A,MATCH(40178,'TJ List'!E:E,-1),0)),11))),"&lt;&gt;X",INDIRECT(CONCATENATE(ADDRESS(ROW(INDEX('TJ List'!A:A,MATCH(40908,'TJ List'!E:E,-1)+1,0)),4,1,TRUE,"TJ List"),":",ADDRESS(ROW(INDEX('TJ List'!A:A,MATCH(40178,'TJ List'!E:E,-1),0)),4))),"MLB")</f>
        <v>0</v>
      </c>
    </row>
    <row r="10" spans="1:14" ht="13">
      <c r="A10" s="100">
        <v>2008</v>
      </c>
      <c r="B10" s="101">
        <v>2009</v>
      </c>
      <c r="C10" s="102">
        <f>IF(COUNTIFS('TJ List'!$O:$O,"&gt;0",'TJ List'!$V:$V,"&gt;="&amp;$A10,'TJ List'!$V:$V,"&lt;="&amp;$B10,'TJ List'!$W:$W,"&gt;="&amp;C$2,'TJ List'!$W:$W,"&lt;="&amp;C$3)&gt;0,SUMIFS('TJ List'!$O:$O,'TJ List'!$V:$V,"&gt;="&amp;$A10,'TJ List'!$V:$V,"&lt;="&amp;$B10,'TJ List'!$W:$W,"&gt;="&amp;C$2,'TJ List'!$W:$W,"&lt;="&amp;C$3)/COUNTIFS('TJ List'!$O:$O,"&gt;0",'TJ List'!$V:$V,"&gt;="&amp;$A10,'TJ List'!$V:$V,"&lt;="&amp;$B10,'TJ List'!$W:$W,"&gt;="&amp;C$2,'TJ List'!$W:$W,"&lt;="&amp;C$3),"N/A")</f>
        <v>30.325581395348838</v>
      </c>
      <c r="D10" s="102">
        <f>IF(COUNTIFS('TJ List'!$O:$O,"&gt;0",'TJ List'!$V:$V,"&gt;="&amp;$A10,'TJ List'!$V:$V,"&lt;="&amp;$B10,'TJ List'!$W:$W,"&gt;="&amp;D$2,'TJ List'!$W:$W,"&lt;="&amp;D$3)&gt;0,SUMIFS('TJ List'!$O:$O,'TJ List'!$V:$V,"&gt;="&amp;$A10,'TJ List'!$V:$V,"&lt;="&amp;$B10,'TJ List'!$W:$W,"&gt;="&amp;D$2,'TJ List'!$W:$W,"&lt;="&amp;D$3)/COUNTIFS('TJ List'!$O:$O,"&gt;0",'TJ List'!$V:$V,"&gt;="&amp;$A10,'TJ List'!$V:$V,"&lt;="&amp;$B10,'TJ List'!$W:$W,"&gt;="&amp;D$2,'TJ List'!$W:$W,"&lt;="&amp;D$3),"N/A")</f>
        <v>20.25</v>
      </c>
      <c r="E10" s="102">
        <f>IF(COUNTIFS('TJ List'!$O:$O,"&gt;0",'TJ List'!$V:$V,"&gt;="&amp;$A10,'TJ List'!$V:$V,"&lt;="&amp;$B10,'TJ List'!$W:$W,"&gt;="&amp;E$2,'TJ List'!$W:$W,"&lt;="&amp;E$3)&gt;0,SUMIFS('TJ List'!$O:$O,'TJ List'!$V:$V,"&gt;="&amp;$A10,'TJ List'!$V:$V,"&lt;="&amp;$B10,'TJ List'!$W:$W,"&gt;="&amp;E$2,'TJ List'!$W:$W,"&lt;="&amp;E$3)/COUNTIFS('TJ List'!$O:$O,"&gt;0",'TJ List'!$V:$V,"&gt;="&amp;$A10,'TJ List'!$V:$V,"&lt;="&amp;$B10,'TJ List'!$W:$W,"&gt;="&amp;E$2,'TJ List'!$W:$W,"&lt;="&amp;E$3),"N/A")</f>
        <v>17.285714285714285</v>
      </c>
      <c r="F10" s="103">
        <f>IF(COUNTIFS('TJ List'!$O:$O,"&gt;0",'TJ List'!$V:$V,"&gt;="&amp;$A10,'TJ List'!$V:$V,"&lt;="&amp;$B10,'TJ List'!$W:$W,"&gt;="&amp;F$2,'TJ List'!$W:$W,"&lt;="&amp;F$3)&gt;0,SUMIFS('TJ List'!$O:$O,'TJ List'!$V:$V,"&gt;="&amp;$A10,'TJ List'!$V:$V,"&lt;="&amp;$B10,'TJ List'!$W:$W,"&gt;="&amp;F$2,'TJ List'!$W:$W,"&lt;="&amp;F$3)/COUNTIFS('TJ List'!$O:$O,"&gt;0",'TJ List'!$V:$V,"&gt;="&amp;$A10,'TJ List'!$V:$V,"&lt;="&amp;$B10,'TJ List'!$W:$W,"&gt;="&amp;F$2,'TJ List'!$W:$W,"&lt;="&amp;F$3),"N/A")</f>
        <v>21.333333333333332</v>
      </c>
      <c r="G10" s="104" t="e">
        <f t="array" aca="1" ref="G10" ca="1">AVERAGE(INDIRECT(CONCATENATE(ADDRESS(ROW(INDEX('TJ List'!A:A,MATCH(40178,'TJ List'!E:E,-1)+1,0)),12,1,TRUE,"TJ List"),":",ADDRESS(ROW(INDEX('TJ List'!A:A,MATCH(39447,'TJ List'!E:E,-1),0)),12))))</f>
        <v>#DIV/0!</v>
      </c>
      <c r="H10" s="105" t="e">
        <f t="array" aca="1" ref="H10" ca="1">MEDIAN(INDIRECT(CONCATENATE(ADDRESS(ROW(INDEX('TJ List'!A:A,MATCH(40178,'TJ List'!E:E,-1)+1,0)),12,1,TRUE,"TJ List"),":",ADDRESS(ROW(INDEX('TJ List'!A:A,MATCH(39447,'TJ List'!E:E,-1),0)),12))))</f>
        <v>#NUM!</v>
      </c>
      <c r="I10" s="105" t="e">
        <f t="array" aca="1" ref="I10" ca="1">MODE(INDIRECT(CONCATENATE(ADDRESS(ROW(INDEX('TJ List'!A:A,MATCH(40178,'TJ List'!E:E,-1)+1,0)),12,1,TRUE,"TJ List"),":",ADDRESS(ROW(INDEX('TJ List'!A:A,MATCH(39447,'TJ List'!E:E,-1),0)),12))))</f>
        <v>#N/A</v>
      </c>
      <c r="J10" s="106">
        <f t="array" aca="1" ref="J10" ca="1">COUNTIFS(INDIRECT(CONCATENATE(ADDRESS(ROW(INDEX('TJ List'!A:A,MATCH(40178,'TJ List'!E:E,-1)+1,0)),11,1,TRUE,"TJ List"),":",ADDRESS(ROW(INDEX('TJ List'!A:A,MATCH(39447,'TJ List'!E:E,-1),0)),11))),"&gt;0")/COUNTIFS(INDIRECT(CONCATENATE(ADDRESS(ROW(INDEX('TJ List'!A:A,MATCH(40178,'TJ List'!E:E,-1)+1,0)),1,1,TRUE,"TJ List"),":",ADDRESS(ROW(INDEX('TJ List'!A:A,MATCH(39447,'TJ List'!E:E,-1),0)),1))),"&lt;&gt;0")</f>
        <v>0</v>
      </c>
      <c r="K10" s="107">
        <f t="array" aca="1" ref="K10" ca="1">COUNTIFS(INDIRECT(CONCATENATE(ADDRESS(ROW(INDEX('TJ List'!A:A,MATCH(40178,'TJ List'!E:E,-1)+1,0)),11,1,TRUE,"TJ List"),":",ADDRESS(ROW(INDEX('TJ List'!A:A,MATCH(39447,'TJ List'!E:E,-1),0)),11))),"&lt;&gt;X")</f>
        <v>127</v>
      </c>
      <c r="L10" s="108" t="e">
        <f t="array" aca="1" ref="L10" ca="1">AVERAGEIFS(INDIRECT(CONCATENATE(ADDRESS(ROW(INDEX('TJ List'!A:A,MATCH(40178,'TJ List'!E:E,-1)+1,0)),12,1,TRUE,"TJ List"),":",ADDRESS(ROW(INDEX('TJ List'!A:A,MATCH(39447,'TJ List'!E:E,-1),0)),12))),INDIRECT(CONCATENATE(ADDRESS(ROW(INDEX('TJ List'!A:A,MATCH(40178,'TJ List'!E:E,-1)+1,0)),4,1,TRUE,"TJ List"),":",ADDRESS(ROW(INDEX('TJ List'!A:A,MATCH(39447,'TJ List'!E:E,-1),0)),4))),"MLB",INDIRECT(CONCATENATE(ADDRESS(ROW(INDEX('TJ List'!A:A,MATCH(40178,'TJ List'!E:E,-1)+1,0)),12,1,TRUE,"TJ List"),":",ADDRESS(ROW(INDEX('TJ List'!A:A,MATCH(39447,'TJ List'!E:E,-1),0)),12))),"&gt;0")</f>
        <v>#DIV/0!</v>
      </c>
      <c r="M10" s="106" t="e">
        <f t="array" aca="1" ref="M10" ca="1">COUNTIFS(INDIRECT(CONCATENATE(ADDRESS(ROW(INDEX('TJ List'!A:A,MATCH(40178,'TJ List'!E:E,-1)+1,0)),11,1,TRUE,"TJ List"),":",ADDRESS(ROW(INDEX('TJ List'!A:A,MATCH(39447,'TJ List'!E:E,-1),0)),11))),"&gt;0",INDIRECT(CONCATENATE(ADDRESS(ROW(INDEX('TJ List'!A:A,MATCH(40178,'TJ List'!E:E,-1)+1,0)),4,1,TRUE,"TJ List"),":",ADDRESS(ROW(INDEX('TJ List'!A:A,MATCH(39447,'TJ List'!E:E,-1),0)),4))),"MLB")/COUNTIFS(INDIRECT(CONCATENATE(ADDRESS(ROW(INDEX('TJ List'!A:A,MATCH(40178,'TJ List'!E:E,-1)+1,0)),1,1,TRUE,"TJ List"),":",ADDRESS(ROW(INDEX('TJ List'!A:A,MATCH(39447,'TJ List'!E:E,-1),0)),1))),"&lt;&gt;0",INDIRECT(CONCATENATE(ADDRESS(ROW(INDEX('TJ List'!A:A,MATCH(40178,'TJ List'!E:E,-1)+1,0)),4,1,TRUE,"TJ List"),":",ADDRESS(ROW(INDEX('TJ List'!A:A,MATCH(39447,'TJ List'!E:E,-1),0)),4))),"MLB")</f>
        <v>#DIV/0!</v>
      </c>
      <c r="N10" s="109">
        <f t="array" aca="1" ref="N10" ca="1">COUNTIFS(INDIRECT(CONCATENATE(ADDRESS(ROW(INDEX('TJ List'!A:A,MATCH(40178,'TJ List'!E:E,-1)+1,0)),11,1,TRUE,"TJ List"),":",ADDRESS(ROW(INDEX('TJ List'!A:A,MATCH(39447,'TJ List'!E:E,-1),0)),11))),"&lt;&gt;X",INDIRECT(CONCATENATE(ADDRESS(ROW(INDEX('TJ List'!A:A,MATCH(40178,'TJ List'!E:E,-1)+1,0)),4,1,TRUE,"TJ List"),":",ADDRESS(ROW(INDEX('TJ List'!A:A,MATCH(39447,'TJ List'!E:E,-1),0)),4))),"MLB")</f>
        <v>0</v>
      </c>
    </row>
    <row r="11" spans="1:14" ht="13">
      <c r="A11" s="100">
        <v>2006</v>
      </c>
      <c r="B11" s="101">
        <v>2007</v>
      </c>
      <c r="C11" s="102">
        <f>IF(COUNTIFS('TJ List'!$O:$O,"&gt;0",'TJ List'!$V:$V,"&gt;="&amp;$A11,'TJ List'!$V:$V,"&lt;="&amp;$B11,'TJ List'!$W:$W,"&gt;="&amp;C$2,'TJ List'!$W:$W,"&lt;="&amp;C$3)&gt;0,SUMIFS('TJ List'!$O:$O,'TJ List'!$V:$V,"&gt;="&amp;$A11,'TJ List'!$V:$V,"&lt;="&amp;$B11,'TJ List'!$W:$W,"&gt;="&amp;C$2,'TJ List'!$W:$W,"&lt;="&amp;C$3)/COUNTIFS('TJ List'!$O:$O,"&gt;0",'TJ List'!$V:$V,"&gt;="&amp;$A11,'TJ List'!$V:$V,"&lt;="&amp;$B11,'TJ List'!$W:$W,"&gt;="&amp;C$2,'TJ List'!$W:$W,"&lt;="&amp;C$3),"N/A")</f>
        <v>28.652173913043477</v>
      </c>
      <c r="D11" s="102">
        <f>IF(COUNTIFS('TJ List'!$O:$O,"&gt;0",'TJ List'!$V:$V,"&gt;="&amp;$A11,'TJ List'!$V:$V,"&lt;="&amp;$B11,'TJ List'!$W:$W,"&gt;="&amp;D$2,'TJ List'!$W:$W,"&lt;="&amp;D$3)&gt;0,SUMIFS('TJ List'!$O:$O,'TJ List'!$V:$V,"&gt;="&amp;$A11,'TJ List'!$V:$V,"&lt;="&amp;$B11,'TJ List'!$W:$W,"&gt;="&amp;D$2,'TJ List'!$W:$W,"&lt;="&amp;D$3)/COUNTIFS('TJ List'!$O:$O,"&gt;0",'TJ List'!$V:$V,"&gt;="&amp;$A11,'TJ List'!$V:$V,"&lt;="&amp;$B11,'TJ List'!$W:$W,"&gt;="&amp;D$2,'TJ List'!$W:$W,"&lt;="&amp;D$3),"N/A")</f>
        <v>20.545454545454547</v>
      </c>
      <c r="E11" s="102">
        <f>IF(COUNTIFS('TJ List'!$O:$O,"&gt;0",'TJ List'!$V:$V,"&gt;="&amp;$A11,'TJ List'!$V:$V,"&lt;="&amp;$B11,'TJ List'!$W:$W,"&gt;="&amp;E$2,'TJ List'!$W:$W,"&lt;="&amp;E$3)&gt;0,SUMIFS('TJ List'!$O:$O,'TJ List'!$V:$V,"&gt;="&amp;$A11,'TJ List'!$V:$V,"&lt;="&amp;$B11,'TJ List'!$W:$W,"&gt;="&amp;E$2,'TJ List'!$W:$W,"&lt;="&amp;E$3)/COUNTIFS('TJ List'!$O:$O,"&gt;0",'TJ List'!$V:$V,"&gt;="&amp;$A11,'TJ List'!$V:$V,"&lt;="&amp;$B11,'TJ List'!$W:$W,"&gt;="&amp;E$2,'TJ List'!$W:$W,"&lt;="&amp;E$3),"N/A")</f>
        <v>20.363636363636363</v>
      </c>
      <c r="F11" s="103">
        <f>IF(COUNTIFS('TJ List'!$O:$O,"&gt;0",'TJ List'!$V:$V,"&gt;="&amp;$A11,'TJ List'!$V:$V,"&lt;="&amp;$B11,'TJ List'!$W:$W,"&gt;="&amp;F$2,'TJ List'!$W:$W,"&lt;="&amp;F$3)&gt;0,SUMIFS('TJ List'!$O:$O,'TJ List'!$V:$V,"&gt;="&amp;$A11,'TJ List'!$V:$V,"&lt;="&amp;$B11,'TJ List'!$W:$W,"&gt;="&amp;F$2,'TJ List'!$W:$W,"&lt;="&amp;F$3)/COUNTIFS('TJ List'!$O:$O,"&gt;0",'TJ List'!$V:$V,"&gt;="&amp;$A11,'TJ List'!$V:$V,"&lt;="&amp;$B11,'TJ List'!$W:$W,"&gt;="&amp;F$2,'TJ List'!$W:$W,"&lt;="&amp;F$3),"N/A")</f>
        <v>16.666666666666668</v>
      </c>
      <c r="G11" s="104" t="e">
        <f t="array" aca="1" ref="G11" ca="1">AVERAGE(INDIRECT(CONCATENATE(ADDRESS(ROW(INDEX('TJ List'!A:A,MATCH(39447,'TJ List'!E:E,-1)+1,0)),12,1,TRUE,"TJ List"),":",ADDRESS(ROW(INDEX('TJ List'!A:A,MATCH(38717,'TJ List'!E:E,-1),0)),12))))</f>
        <v>#DIV/0!</v>
      </c>
      <c r="H11" s="105" t="e">
        <f t="array" aca="1" ref="H11" ca="1">MEDIAN(INDIRECT(CONCATENATE(ADDRESS(ROW(INDEX('TJ List'!A:A,MATCH(39447,'TJ List'!E:E,-1)+1,0)),12,1,TRUE,"TJ List"),":",ADDRESS(ROW(INDEX('TJ List'!A:A,MATCH(38717,'TJ List'!E:E,-1),0)),12))))</f>
        <v>#NUM!</v>
      </c>
      <c r="I11" s="105" t="e">
        <f t="array" aca="1" ref="I11" ca="1">MODE(INDIRECT(CONCATENATE(ADDRESS(ROW(INDEX('TJ List'!A:A,MATCH(39447,'TJ List'!E:E,-1)+1,0)),12,1,TRUE,"TJ List"),":",ADDRESS(ROW(INDEX('TJ List'!A:A,MATCH(38717,'TJ List'!E:E,-1),0)),12))))</f>
        <v>#N/A</v>
      </c>
      <c r="J11" s="106">
        <f t="array" aca="1" ref="J11" ca="1">COUNTIFS(INDIRECT(CONCATENATE(ADDRESS(ROW(INDEX('TJ List'!A:A,MATCH(39447,'TJ List'!E:E,-1)+1,0)),11,1,TRUE,"TJ List"),":",ADDRESS(ROW(INDEX('TJ List'!A:A,MATCH(38717,'TJ List'!E:E,-1),0)),11))),"&gt;0")/COUNTIFS(INDIRECT(CONCATENATE(ADDRESS(ROW(INDEX('TJ List'!A:A,MATCH(39447,'TJ List'!E:E,-1)+1,0)),1,1,TRUE,"TJ List"),":",ADDRESS(ROW(INDEX('TJ List'!A:A,MATCH(38717,'TJ List'!E:E,-1),0)),1))),"&lt;&gt;0")</f>
        <v>0</v>
      </c>
      <c r="K11" s="107">
        <f t="array" aca="1" ref="K11" ca="1">COUNTIFS(INDIRECT(CONCATENATE(ADDRESS(ROW(INDEX('TJ List'!A:A,MATCH(39447,'TJ List'!E:E,-1)+1,0)),11,1,TRUE,"TJ List"),":",ADDRESS(ROW(INDEX('TJ List'!A:A,MATCH(38717,'TJ List'!E:E,-1),0)),11))),"&lt;&gt;X")</f>
        <v>126</v>
      </c>
      <c r="L11" s="108" t="e">
        <f t="array" aca="1" ref="L11" ca="1">AVERAGEIFS(INDIRECT(CONCATENATE(ADDRESS(ROW(INDEX('TJ List'!A:A,MATCH(39447,'TJ List'!E:E,-1)+1,0)),12,1,TRUE,"TJ List"),":",ADDRESS(ROW(INDEX('TJ List'!A:A,MATCH(38717,'TJ List'!E:E,-1),0)),12))),INDIRECT(CONCATENATE(ADDRESS(ROW(INDEX('TJ List'!A:A,MATCH(39447,'TJ List'!E:E,-1)+1,0)),4,1,TRUE,"TJ List"),":",ADDRESS(ROW(INDEX('TJ List'!A:A,MATCH(38717,'TJ List'!E:E,-1),0)),4))),"MLB",INDIRECT(CONCATENATE(ADDRESS(ROW(INDEX('TJ List'!A:A,MATCH(39447,'TJ List'!E:E,-1)+1,0)),12,1,TRUE,"TJ List"),":",ADDRESS(ROW(INDEX('TJ List'!A:A,MATCH(38717,'TJ List'!E:E,-1),0)),12))),"&gt;0")</f>
        <v>#DIV/0!</v>
      </c>
      <c r="M11" s="106" t="e">
        <f t="array" aca="1" ref="M11" ca="1">COUNTIFS(INDIRECT(CONCATENATE(ADDRESS(ROW(INDEX('TJ List'!A:A,MATCH(39447,'TJ List'!E:E,-1)+1,0)),11,1,TRUE,"TJ List"),":",ADDRESS(ROW(INDEX('TJ List'!A:A,MATCH(38717,'TJ List'!E:E,-1),0)),11))),"&gt;0",INDIRECT(CONCATENATE(ADDRESS(ROW(INDEX('TJ List'!A:A,MATCH(39447,'TJ List'!E:E,-1)+1,0)),4,1,TRUE,"TJ List"),":",ADDRESS(ROW(INDEX('TJ List'!A:A,MATCH(38717,'TJ List'!E:E,-1),0)),4))),"MLB")/COUNTIFS(INDIRECT(CONCATENATE(ADDRESS(ROW(INDEX('TJ List'!A:A,MATCH(39447,'TJ List'!E:E,-1)+1,0)),1,1,TRUE,"TJ List"),":",ADDRESS(ROW(INDEX('TJ List'!A:A,MATCH(38717,'TJ List'!E:E,-1),0)),1))),"&lt;&gt;0",INDIRECT(CONCATENATE(ADDRESS(ROW(INDEX('TJ List'!A:A,MATCH(39447,'TJ List'!E:E,-1)+1,0)),4,1,TRUE,"TJ List"),":",ADDRESS(ROW(INDEX('TJ List'!A:A,MATCH(38717,'TJ List'!E:E,-1),0)),4))),"MLB")</f>
        <v>#DIV/0!</v>
      </c>
      <c r="N11" s="109">
        <f t="array" aca="1" ref="N11" ca="1">COUNTIFS(INDIRECT(CONCATENATE(ADDRESS(ROW(INDEX('TJ List'!A:A,MATCH(39447,'TJ List'!E:E,-1)+1,0)),11,1,TRUE,"TJ List"),":",ADDRESS(ROW(INDEX('TJ List'!A:A,MATCH(38717,'TJ List'!E:E,-1),0)),11))),"&lt;&gt;X",INDIRECT(CONCATENATE(ADDRESS(ROW(INDEX('TJ List'!A:A,MATCH(39447,'TJ List'!E:E,-1)+1,0)),4,1,TRUE,"TJ List"),":",ADDRESS(ROW(INDEX('TJ List'!A:A,MATCH(38717,'TJ List'!E:E,-1),0)),4))),"MLB")</f>
        <v>0</v>
      </c>
    </row>
    <row r="12" spans="1:14" ht="13">
      <c r="A12" s="100">
        <v>2004</v>
      </c>
      <c r="B12" s="101">
        <v>2005</v>
      </c>
      <c r="C12" s="102">
        <f>IF(COUNTIFS('TJ List'!$O:$O,"&gt;0",'TJ List'!$V:$V,"&gt;="&amp;$A12,'TJ List'!$V:$V,"&lt;="&amp;$B12,'TJ List'!$W:$W,"&gt;="&amp;C$2,'TJ List'!$W:$W,"&lt;="&amp;C$3)&gt;0,SUMIFS('TJ List'!$O:$O,'TJ List'!$V:$V,"&gt;="&amp;$A12,'TJ List'!$V:$V,"&lt;="&amp;$B12,'TJ List'!$W:$W,"&gt;="&amp;C$2,'TJ List'!$W:$W,"&lt;="&amp;C$3)/COUNTIFS('TJ List'!$O:$O,"&gt;0",'TJ List'!$V:$V,"&gt;="&amp;$A12,'TJ List'!$V:$V,"&lt;="&amp;$B12,'TJ List'!$W:$W,"&gt;="&amp;C$2,'TJ List'!$W:$W,"&lt;="&amp;C$3),"N/A")</f>
        <v>25.3125</v>
      </c>
      <c r="D12" s="102">
        <f>IF(COUNTIFS('TJ List'!$O:$O,"&gt;0",'TJ List'!$V:$V,"&gt;="&amp;$A12,'TJ List'!$V:$V,"&lt;="&amp;$B12,'TJ List'!$W:$W,"&gt;="&amp;D$2,'TJ List'!$W:$W,"&lt;="&amp;D$3)&gt;0,SUMIFS('TJ List'!$O:$O,'TJ List'!$V:$V,"&gt;="&amp;$A12,'TJ List'!$V:$V,"&lt;="&amp;$B12,'TJ List'!$W:$W,"&gt;="&amp;D$2,'TJ List'!$W:$W,"&lt;="&amp;D$3)/COUNTIFS('TJ List'!$O:$O,"&gt;0",'TJ List'!$V:$V,"&gt;="&amp;$A12,'TJ List'!$V:$V,"&lt;="&amp;$B12,'TJ List'!$W:$W,"&gt;="&amp;D$2,'TJ List'!$W:$W,"&lt;="&amp;D$3),"N/A")</f>
        <v>17.111111111111111</v>
      </c>
      <c r="E12" s="102">
        <f>IF(COUNTIFS('TJ List'!$O:$O,"&gt;0",'TJ List'!$V:$V,"&gt;="&amp;$A12,'TJ List'!$V:$V,"&lt;="&amp;$B12,'TJ List'!$W:$W,"&gt;="&amp;E$2,'TJ List'!$W:$W,"&lt;="&amp;E$3)&gt;0,SUMIFS('TJ List'!$O:$O,'TJ List'!$V:$V,"&gt;="&amp;$A12,'TJ List'!$V:$V,"&lt;="&amp;$B12,'TJ List'!$W:$W,"&gt;="&amp;E$2,'TJ List'!$W:$W,"&lt;="&amp;E$3)/COUNTIFS('TJ List'!$O:$O,"&gt;0",'TJ List'!$V:$V,"&gt;="&amp;$A12,'TJ List'!$V:$V,"&lt;="&amp;$B12,'TJ List'!$W:$W,"&gt;="&amp;E$2,'TJ List'!$W:$W,"&lt;="&amp;E$3),"N/A")</f>
        <v>17.888888888888889</v>
      </c>
      <c r="F12" s="103">
        <f>IF(COUNTIFS('TJ List'!$O:$O,"&gt;0",'TJ List'!$V:$V,"&gt;="&amp;$A12,'TJ List'!$V:$V,"&lt;="&amp;$B12,'TJ List'!$W:$W,"&gt;="&amp;F$2,'TJ List'!$W:$W,"&lt;="&amp;F$3)&gt;0,SUMIFS('TJ List'!$O:$O,'TJ List'!$V:$V,"&gt;="&amp;$A12,'TJ List'!$V:$V,"&lt;="&amp;$B12,'TJ List'!$W:$W,"&gt;="&amp;F$2,'TJ List'!$W:$W,"&lt;="&amp;F$3)/COUNTIFS('TJ List'!$O:$O,"&gt;0",'TJ List'!$V:$V,"&gt;="&amp;$A12,'TJ List'!$V:$V,"&lt;="&amp;$B12,'TJ List'!$W:$W,"&gt;="&amp;F$2,'TJ List'!$W:$W,"&lt;="&amp;F$3),"N/A")</f>
        <v>12.666666666666666</v>
      </c>
      <c r="G12" s="104" t="e">
        <f t="array" aca="1" ref="G12" ca="1">AVERAGE(INDIRECT(CONCATENATE(ADDRESS(ROW(INDEX('TJ List'!A:A,MATCH(38717,'TJ List'!E:E,-1)+1,0)),12,1,TRUE,"TJ List"),":",ADDRESS(ROW(INDEX('TJ List'!A:A,MATCH(37986,'TJ List'!E:E,-1),0)),12))))</f>
        <v>#DIV/0!</v>
      </c>
      <c r="H12" s="105" t="e">
        <f t="array" aca="1" ref="H12" ca="1">MEDIAN(INDIRECT(CONCATENATE(ADDRESS(ROW(INDEX('TJ List'!A:A,MATCH(38717,'TJ List'!E:E,-1)+1,0)),12,1,TRUE,"TJ List"),":",ADDRESS(ROW(INDEX('TJ List'!A:A,MATCH(37986,'TJ List'!E:E,-1),0)),12))))</f>
        <v>#NUM!</v>
      </c>
      <c r="I12" s="105" t="e">
        <f t="array" aca="1" ref="I12" ca="1">MODE(INDIRECT(CONCATENATE(ADDRESS(ROW(INDEX('TJ List'!A:A,MATCH(38717,'TJ List'!E:E,-1)+1,0)),12,1,TRUE,"TJ List"),":",ADDRESS(ROW(INDEX('TJ List'!A:A,MATCH(37986,'TJ List'!E:E,-1),0)),12))))</f>
        <v>#N/A</v>
      </c>
      <c r="J12" s="106">
        <f t="array" aca="1" ref="J12" ca="1">COUNTIFS(INDIRECT(CONCATENATE(ADDRESS(ROW(INDEX('TJ List'!A:A,MATCH(38717,'TJ List'!E:E,-1)+1,0)),11,1,TRUE,"TJ List"),":",ADDRESS(ROW(INDEX('TJ List'!A:A,MATCH(37986,'TJ List'!E:E,-1),0)),11))),"&gt;0")/COUNTIFS(INDIRECT(CONCATENATE(ADDRESS(ROW(INDEX('TJ List'!A:A,MATCH(38717,'TJ List'!E:E,-1)+1,0)),1,1,TRUE,"TJ List"),":",ADDRESS(ROW(INDEX('TJ List'!A:A,MATCH(37986,'TJ List'!E:E,-1),0)),1))),"&lt;&gt;0")</f>
        <v>0</v>
      </c>
      <c r="K12" s="107">
        <f t="array" aca="1" ref="K12" ca="1">COUNTIFS(INDIRECT(CONCATENATE(ADDRESS(ROW(INDEX('TJ List'!A:A,MATCH(38717,'TJ List'!E:E,-1)+1,0)),11,1,TRUE,"TJ List"),":",ADDRESS(ROW(INDEX('TJ List'!A:A,MATCH(37986,'TJ List'!E:E,-1),0)),11))),"&lt;&gt;X")</f>
        <v>101</v>
      </c>
      <c r="L12" s="108" t="e">
        <f t="array" aca="1" ref="L12" ca="1">AVERAGEIFS(INDIRECT(CONCATENATE(ADDRESS(ROW(INDEX('TJ List'!A:A,MATCH(38717,'TJ List'!E:E,-1)+1,0)),12,1,TRUE,"TJ List"),":",ADDRESS(ROW(INDEX('TJ List'!A:A,MATCH(37986,'TJ List'!E:E,-1),0)),12))),INDIRECT(CONCATENATE(ADDRESS(ROW(INDEX('TJ List'!A:A,MATCH(38717,'TJ List'!E:E,-1)+1,0)),4,1,TRUE,"TJ List"),":",ADDRESS(ROW(INDEX('TJ List'!A:A,MATCH(37986,'TJ List'!E:E,-1),0)),4))),"MLB",INDIRECT(CONCATENATE(ADDRESS(ROW(INDEX('TJ List'!A:A,MATCH(38717,'TJ List'!E:E,-1)+1,0)),12,1,TRUE,"TJ List"),":",ADDRESS(ROW(INDEX('TJ List'!A:A,MATCH(37986,'TJ List'!E:E,-1),0)),12))),"&gt;0")</f>
        <v>#DIV/0!</v>
      </c>
      <c r="M12" s="106" t="e">
        <f t="array" aca="1" ref="M12" ca="1">COUNTIFS(INDIRECT(CONCATENATE(ADDRESS(ROW(INDEX('TJ List'!A:A,MATCH(38717,'TJ List'!E:E,-1)+1,0)),11,1,TRUE,"TJ List"),":",ADDRESS(ROW(INDEX('TJ List'!A:A,MATCH(37986,'TJ List'!E:E,-1),0)),11))),"&gt;0",INDIRECT(CONCATENATE(ADDRESS(ROW(INDEX('TJ List'!A:A,MATCH(38717,'TJ List'!E:E,-1)+1,0)),4,1,TRUE,"TJ List"),":",ADDRESS(ROW(INDEX('TJ List'!A:A,MATCH(37986,'TJ List'!E:E,-1),0)),4))),"MLB")/COUNTIFS(INDIRECT(CONCATENATE(ADDRESS(ROW(INDEX('TJ List'!A:A,MATCH(38717,'TJ List'!E:E,-1)+1,0)),1,1,TRUE,"TJ List"),":",ADDRESS(ROW(INDEX('TJ List'!A:A,MATCH(37986,'TJ List'!E:E,-1),0)),1))),"&lt;&gt;0",INDIRECT(CONCATENATE(ADDRESS(ROW(INDEX('TJ List'!A:A,MATCH(38717,'TJ List'!E:E,-1)+1,0)),4,1,TRUE,"TJ List"),":",ADDRESS(ROW(INDEX('TJ List'!A:A,MATCH(37986,'TJ List'!E:E,-1),0)),4))),"MLB")</f>
        <v>#DIV/0!</v>
      </c>
      <c r="N12" s="109">
        <f t="array" aca="1" ref="N12" ca="1">COUNTIFS(INDIRECT(CONCATENATE(ADDRESS(ROW(INDEX('TJ List'!A:A,MATCH(38717,'TJ List'!E:E,-1)+1,0)),11,1,TRUE,"TJ List"),":",ADDRESS(ROW(INDEX('TJ List'!A:A,MATCH(37986,'TJ List'!E:E,-1),0)),11))),"&lt;&gt;X",INDIRECT(CONCATENATE(ADDRESS(ROW(INDEX('TJ List'!A:A,MATCH(38717,'TJ List'!E:E,-1)+1,0)),4,1,TRUE,"TJ List"),":",ADDRESS(ROW(INDEX('TJ List'!A:A,MATCH(37986,'TJ List'!E:E,-1),0)),4))),"MLB")</f>
        <v>0</v>
      </c>
    </row>
    <row r="13" spans="1:14" ht="13">
      <c r="A13" s="100">
        <v>2002</v>
      </c>
      <c r="B13" s="101">
        <v>2003</v>
      </c>
      <c r="C13" s="102">
        <f>IF(COUNTIFS('TJ List'!$O:$O,"&gt;0",'TJ List'!$V:$V,"&gt;="&amp;$A13,'TJ List'!$V:$V,"&lt;="&amp;$B13,'TJ List'!$W:$W,"&gt;="&amp;C$2,'TJ List'!$W:$W,"&lt;="&amp;C$3)&gt;0,SUMIFS('TJ List'!$O:$O,'TJ List'!$V:$V,"&gt;="&amp;$A13,'TJ List'!$V:$V,"&lt;="&amp;$B13,'TJ List'!$W:$W,"&gt;="&amp;C$2,'TJ List'!$W:$W,"&lt;="&amp;C$3)/COUNTIFS('TJ List'!$O:$O,"&gt;0",'TJ List'!$V:$V,"&gt;="&amp;$A13,'TJ List'!$V:$V,"&lt;="&amp;$B13,'TJ List'!$W:$W,"&gt;="&amp;C$2,'TJ List'!$W:$W,"&lt;="&amp;C$3),"N/A")</f>
        <v>20.828571428571429</v>
      </c>
      <c r="D13" s="102">
        <f>IF(COUNTIFS('TJ List'!$O:$O,"&gt;0",'TJ List'!$V:$V,"&gt;="&amp;$A13,'TJ List'!$V:$V,"&lt;="&amp;$B13,'TJ List'!$W:$W,"&gt;="&amp;D$2,'TJ List'!$W:$W,"&lt;="&amp;D$3)&gt;0,SUMIFS('TJ List'!$O:$O,'TJ List'!$V:$V,"&gt;="&amp;$A13,'TJ List'!$V:$V,"&lt;="&amp;$B13,'TJ List'!$W:$W,"&gt;="&amp;D$2,'TJ List'!$W:$W,"&lt;="&amp;D$3)/COUNTIFS('TJ List'!$O:$O,"&gt;0",'TJ List'!$V:$V,"&gt;="&amp;$A13,'TJ List'!$V:$V,"&lt;="&amp;$B13,'TJ List'!$W:$W,"&gt;="&amp;D$2,'TJ List'!$W:$W,"&lt;="&amp;D$3),"N/A")</f>
        <v>16.642857142857142</v>
      </c>
      <c r="E13" s="102">
        <f>IF(COUNTIFS('TJ List'!$O:$O,"&gt;0",'TJ List'!$V:$V,"&gt;="&amp;$A13,'TJ List'!$V:$V,"&lt;="&amp;$B13,'TJ List'!$W:$W,"&gt;="&amp;E$2,'TJ List'!$W:$W,"&lt;="&amp;E$3)&gt;0,SUMIFS('TJ List'!$O:$O,'TJ List'!$V:$V,"&gt;="&amp;$A13,'TJ List'!$V:$V,"&lt;="&amp;$B13,'TJ List'!$W:$W,"&gt;="&amp;E$2,'TJ List'!$W:$W,"&lt;="&amp;E$3)/COUNTIFS('TJ List'!$O:$O,"&gt;0",'TJ List'!$V:$V,"&gt;="&amp;$A13,'TJ List'!$V:$V,"&lt;="&amp;$B13,'TJ List'!$W:$W,"&gt;="&amp;E$2,'TJ List'!$W:$W,"&lt;="&amp;E$3),"N/A")</f>
        <v>14.8125</v>
      </c>
      <c r="F13" s="103">
        <f>IF(COUNTIFS('TJ List'!$O:$O,"&gt;0",'TJ List'!$V:$V,"&gt;="&amp;$A13,'TJ List'!$V:$V,"&lt;="&amp;$B13,'TJ List'!$W:$W,"&gt;="&amp;F$2,'TJ List'!$W:$W,"&lt;="&amp;F$3)&gt;0,SUMIFS('TJ List'!$O:$O,'TJ List'!$V:$V,"&gt;="&amp;$A13,'TJ List'!$V:$V,"&lt;="&amp;$B13,'TJ List'!$W:$W,"&gt;="&amp;F$2,'TJ List'!$W:$W,"&lt;="&amp;F$3)/COUNTIFS('TJ List'!$O:$O,"&gt;0",'TJ List'!$V:$V,"&gt;="&amp;$A13,'TJ List'!$V:$V,"&lt;="&amp;$B13,'TJ List'!$W:$W,"&gt;="&amp;F$2,'TJ List'!$W:$W,"&lt;="&amp;F$3),"N/A")</f>
        <v>18.600000000000001</v>
      </c>
      <c r="G13" s="104" t="e">
        <f t="array" aca="1" ref="G13" ca="1">AVERAGE(INDIRECT(CONCATENATE(ADDRESS(ROW(INDEX('TJ List'!A:A,MATCH(37986,'TJ List'!E:E,-1)+1,0)),12,1,TRUE,"TJ List"),":",ADDRESS(ROW(INDEX('TJ List'!A:A,MATCH(37256,'TJ List'!E:E,-1),0)),12))))</f>
        <v>#DIV/0!</v>
      </c>
      <c r="H13" s="105" t="e">
        <f t="array" aca="1" ref="H13" ca="1">MEDIAN(INDIRECT(CONCATENATE(ADDRESS(ROW(INDEX('TJ List'!A:A,MATCH(37986,'TJ List'!E:E,-1)+1,0)),12,1,TRUE,"TJ List"),":",ADDRESS(ROW(INDEX('TJ List'!A:A,MATCH(37256,'TJ List'!E:E,-1),0)),12))))</f>
        <v>#NUM!</v>
      </c>
      <c r="I13" s="105" t="e">
        <f t="array" aca="1" ref="I13" ca="1">MODE(INDIRECT(CONCATENATE(ADDRESS(ROW(INDEX('TJ List'!A:A,MATCH(37986,'TJ List'!E:E,-1)+1,0)),12,1,TRUE,"TJ List"),":",ADDRESS(ROW(INDEX('TJ List'!A:A,MATCH(37256,'TJ List'!E:E,-1),0)),12))))</f>
        <v>#N/A</v>
      </c>
      <c r="J13" s="106">
        <f t="array" aca="1" ref="J13" ca="1">COUNTIFS(INDIRECT(CONCATENATE(ADDRESS(ROW(INDEX('TJ List'!A:A,MATCH(37986,'TJ List'!E:E,-1)+1,0)),11,1,TRUE,"TJ List"),":",ADDRESS(ROW(INDEX('TJ List'!A:A,MATCH(37256,'TJ List'!E:E,-1),0)),11))),"&gt;0")/COUNTIFS(INDIRECT(CONCATENATE(ADDRESS(ROW(INDEX('TJ List'!A:A,MATCH(37986,'TJ List'!E:E,-1)+1,0)),1,1,TRUE,"TJ List"),":",ADDRESS(ROW(INDEX('TJ List'!A:A,MATCH(37256,'TJ List'!E:E,-1),0)),1))),"&lt;&gt;0")</f>
        <v>0</v>
      </c>
      <c r="K13" s="107">
        <f t="array" aca="1" ref="K13" ca="1">COUNTIFS(INDIRECT(CONCATENATE(ADDRESS(ROW(INDEX('TJ List'!A:A,MATCH(37986,'TJ List'!E:E,-1)+1,0)),11,1,TRUE,"TJ List"),":",ADDRESS(ROW(INDEX('TJ List'!A:A,MATCH(37256,'TJ List'!E:E,-1),0)),11))),"&lt;&gt;X")</f>
        <v>80</v>
      </c>
      <c r="L13" s="108" t="e">
        <f t="array" aca="1" ref="L13" ca="1">AVERAGEIFS(INDIRECT(CONCATENATE(ADDRESS(ROW(INDEX('TJ List'!A:A,MATCH(37986,'TJ List'!E:E,-1)+1,0)),12,1,TRUE,"TJ List"),":",ADDRESS(ROW(INDEX('TJ List'!A:A,MATCH(37256,'TJ List'!E:E,-1),0)),12))),INDIRECT(CONCATENATE(ADDRESS(ROW(INDEX('TJ List'!A:A,MATCH(37986,'TJ List'!E:E,-1)+1,0)),4,1,TRUE,"TJ List"),":",ADDRESS(ROW(INDEX('TJ List'!A:A,MATCH(37256,'TJ List'!E:E,-1),0)),4))),"MLB",INDIRECT(CONCATENATE(ADDRESS(ROW(INDEX('TJ List'!A:A,MATCH(37986,'TJ List'!E:E,-1)+1,0)),12,1,TRUE,"TJ List"),":",ADDRESS(ROW(INDEX('TJ List'!A:A,MATCH(37256,'TJ List'!E:E,-1),0)),12))),"&gt;0")</f>
        <v>#DIV/0!</v>
      </c>
      <c r="M13" s="106" t="e">
        <f t="array" aca="1" ref="M13" ca="1">COUNTIFS(INDIRECT(CONCATENATE(ADDRESS(ROW(INDEX('TJ List'!A:A,MATCH(37986,'TJ List'!E:E,-1)+1,0)),11,1,TRUE,"TJ List"),":",ADDRESS(ROW(INDEX('TJ List'!A:A,MATCH(37256,'TJ List'!E:E,-1),0)),11))),"&gt;0",INDIRECT(CONCATENATE(ADDRESS(ROW(INDEX('TJ List'!A:A,MATCH(37986,'TJ List'!E:E,-1)+1,0)),4,1,TRUE,"TJ List"),":",ADDRESS(ROW(INDEX('TJ List'!A:A,MATCH(37256,'TJ List'!E:E,-1),0)),4))),"MLB")/COUNTIFS(INDIRECT(CONCATENATE(ADDRESS(ROW(INDEX('TJ List'!A:A,MATCH(37986,'TJ List'!E:E,-1)+1,0)),1,1,TRUE,"TJ List"),":",ADDRESS(ROW(INDEX('TJ List'!A:A,MATCH(37256,'TJ List'!E:E,-1),0)),1))),"&lt;&gt;0",INDIRECT(CONCATENATE(ADDRESS(ROW(INDEX('TJ List'!A:A,MATCH(37986,'TJ List'!E:E,-1)+1,0)),4,1,TRUE,"TJ List"),":",ADDRESS(ROW(INDEX('TJ List'!A:A,MATCH(37256,'TJ List'!E:E,-1),0)),4))),"MLB")</f>
        <v>#DIV/0!</v>
      </c>
      <c r="N13" s="109">
        <f t="array" aca="1" ref="N13" ca="1">COUNTIFS(INDIRECT(CONCATENATE(ADDRESS(ROW(INDEX('TJ List'!A:A,MATCH(37986,'TJ List'!E:E,-1)+1,0)),11,1,TRUE,"TJ List"),":",ADDRESS(ROW(INDEX('TJ List'!A:A,MATCH(37256,'TJ List'!E:E,-1),0)),11))),"&lt;&gt;X",INDIRECT(CONCATENATE(ADDRESS(ROW(INDEX('TJ List'!A:A,MATCH(37986,'TJ List'!E:E,-1)+1,0)),4,1,TRUE,"TJ List"),":",ADDRESS(ROW(INDEX('TJ List'!A:A,MATCH(37256,'TJ List'!E:E,-1),0)),4))),"MLB")</f>
        <v>0</v>
      </c>
    </row>
    <row r="14" spans="1:14" ht="13">
      <c r="A14" s="100">
        <v>2000</v>
      </c>
      <c r="B14" s="101">
        <v>2001</v>
      </c>
      <c r="C14" s="102">
        <f>IF(COUNTIFS('TJ List'!$O:$O,"&gt;0",'TJ List'!$V:$V,"&gt;="&amp;$A14,'TJ List'!$V:$V,"&lt;="&amp;$B14,'TJ List'!$W:$W,"&gt;="&amp;C$2,'TJ List'!$W:$W,"&lt;="&amp;C$3)&gt;0,SUMIFS('TJ List'!$O:$O,'TJ List'!$V:$V,"&gt;="&amp;$A14,'TJ List'!$V:$V,"&lt;="&amp;$B14,'TJ List'!$W:$W,"&gt;="&amp;C$2,'TJ List'!$W:$W,"&lt;="&amp;C$3)/COUNTIFS('TJ List'!$O:$O,"&gt;0",'TJ List'!$V:$V,"&gt;="&amp;$A14,'TJ List'!$V:$V,"&lt;="&amp;$B14,'TJ List'!$W:$W,"&gt;="&amp;C$2,'TJ List'!$W:$W,"&lt;="&amp;C$3),"N/A")</f>
        <v>20.6875</v>
      </c>
      <c r="D14" s="102">
        <f>IF(COUNTIFS('TJ List'!$O:$O,"&gt;0",'TJ List'!$V:$V,"&gt;="&amp;$A14,'TJ List'!$V:$V,"&lt;="&amp;$B14,'TJ List'!$W:$W,"&gt;="&amp;D$2,'TJ List'!$W:$W,"&lt;="&amp;D$3)&gt;0,SUMIFS('TJ List'!$O:$O,'TJ List'!$V:$V,"&gt;="&amp;$A14,'TJ List'!$V:$V,"&lt;="&amp;$B14,'TJ List'!$W:$W,"&gt;="&amp;D$2,'TJ List'!$W:$W,"&lt;="&amp;D$3)/COUNTIFS('TJ List'!$O:$O,"&gt;0",'TJ List'!$V:$V,"&gt;="&amp;$A14,'TJ List'!$V:$V,"&lt;="&amp;$B14,'TJ List'!$W:$W,"&gt;="&amp;D$2,'TJ List'!$W:$W,"&lt;="&amp;D$3),"N/A")</f>
        <v>13.8</v>
      </c>
      <c r="E14" s="102">
        <f>IF(COUNTIFS('TJ List'!$O:$O,"&gt;0",'TJ List'!$V:$V,"&gt;="&amp;$A14,'TJ List'!$V:$V,"&lt;="&amp;$B14,'TJ List'!$W:$W,"&gt;="&amp;E$2,'TJ List'!$W:$W,"&lt;="&amp;E$3)&gt;0,SUMIFS('TJ List'!$O:$O,'TJ List'!$V:$V,"&gt;="&amp;$A14,'TJ List'!$V:$V,"&lt;="&amp;$B14,'TJ List'!$W:$W,"&gt;="&amp;E$2,'TJ List'!$W:$W,"&lt;="&amp;E$3)/COUNTIFS('TJ List'!$O:$O,"&gt;0",'TJ List'!$V:$V,"&gt;="&amp;$A14,'TJ List'!$V:$V,"&lt;="&amp;$B14,'TJ List'!$W:$W,"&gt;="&amp;E$2,'TJ List'!$W:$W,"&lt;="&amp;E$3),"N/A")</f>
        <v>15.875</v>
      </c>
      <c r="F14" s="103">
        <f>IF(COUNTIFS('TJ List'!$O:$O,"&gt;0",'TJ List'!$V:$V,"&gt;="&amp;$A14,'TJ List'!$V:$V,"&lt;="&amp;$B14,'TJ List'!$W:$W,"&gt;="&amp;F$2,'TJ List'!$W:$W,"&lt;="&amp;F$3)&gt;0,SUMIFS('TJ List'!$O:$O,'TJ List'!$V:$V,"&gt;="&amp;$A14,'TJ List'!$V:$V,"&lt;="&amp;$B14,'TJ List'!$W:$W,"&gt;="&amp;F$2,'TJ List'!$W:$W,"&lt;="&amp;F$3)/COUNTIFS('TJ List'!$O:$O,"&gt;0",'TJ List'!$V:$V,"&gt;="&amp;$A14,'TJ List'!$V:$V,"&lt;="&amp;$B14,'TJ List'!$W:$W,"&gt;="&amp;F$2,'TJ List'!$W:$W,"&lt;="&amp;F$3),"N/A")</f>
        <v>22.6</v>
      </c>
      <c r="G14" s="104" t="e">
        <f t="array" aca="1" ref="G14" ca="1">AVERAGE(INDIRECT(CONCATENATE(ADDRESS(ROW(INDEX('TJ List'!A:A,MATCH(37256,'TJ List'!E:E,-1)+1,0)),12,1,TRUE,"TJ List"),":",ADDRESS(ROW(INDEX('TJ List'!A:A,MATCH(36525,'TJ List'!E:E,-1),0)),12))))</f>
        <v>#DIV/0!</v>
      </c>
      <c r="H14" s="105" t="e">
        <f t="array" aca="1" ref="H14" ca="1">MEDIAN(INDIRECT(CONCATENATE(ADDRESS(ROW(INDEX('TJ List'!A:A,MATCH(37256,'TJ List'!E:E,-1)+1,0)),12,1,TRUE,"TJ List"),":",ADDRESS(ROW(INDEX('TJ List'!A:A,MATCH(36525,'TJ List'!E:E,-1),0)),12))))</f>
        <v>#NUM!</v>
      </c>
      <c r="I14" s="105" t="e">
        <f t="array" aca="1" ref="I14" ca="1">MODE(INDIRECT(CONCATENATE(ADDRESS(ROW(INDEX('TJ List'!A:A,MATCH(37256,'TJ List'!E:E,-1)+1,0)),12,1,TRUE,"TJ List"),":",ADDRESS(ROW(INDEX('TJ List'!A:A,MATCH(36525,'TJ List'!E:E,-1),0)),12))))</f>
        <v>#N/A</v>
      </c>
      <c r="J14" s="106">
        <f t="array" aca="1" ref="J14" ca="1">COUNTIFS(INDIRECT(CONCATENATE(ADDRESS(ROW(INDEX('TJ List'!A:A,MATCH(37256,'TJ List'!E:E,-1)+1,0)),11,1,TRUE,"TJ List"),":",ADDRESS(ROW(INDEX('TJ List'!A:A,MATCH(36525,'TJ List'!E:E,-1),0)),11))),"&gt;0")/COUNTIFS(INDIRECT(CONCATENATE(ADDRESS(ROW(INDEX('TJ List'!A:A,MATCH(37256,'TJ List'!E:E,-1)+1,0)),1,1,TRUE,"TJ List"),":",ADDRESS(ROW(INDEX('TJ List'!A:A,MATCH(36525,'TJ List'!E:E,-1),0)),1))),"&lt;&gt;0")</f>
        <v>0</v>
      </c>
      <c r="K14" s="107">
        <f t="array" aca="1" ref="K14" ca="1">COUNTIFS(INDIRECT(CONCATENATE(ADDRESS(ROW(INDEX('TJ List'!A:A,MATCH(37256,'TJ List'!E:E,-1)+1,0)),11,1,TRUE,"TJ List"),":",ADDRESS(ROW(INDEX('TJ List'!A:A,MATCH(36525,'TJ List'!E:E,-1),0)),11))),"&lt;&gt;X")</f>
        <v>62</v>
      </c>
      <c r="L14" s="108" t="e">
        <f t="array" aca="1" ref="L14" ca="1">AVERAGEIFS(INDIRECT(CONCATENATE(ADDRESS(ROW(INDEX('TJ List'!A:A,MATCH(37256,'TJ List'!E:E,-1)+1,0)),12,1,TRUE,"TJ List"),":",ADDRESS(ROW(INDEX('TJ List'!A:A,MATCH(36525,'TJ List'!E:E,-1),0)),12))),INDIRECT(CONCATENATE(ADDRESS(ROW(INDEX('TJ List'!A:A,MATCH(37256,'TJ List'!E:E,-1)+1,0)),4,1,TRUE,"TJ List"),":",ADDRESS(ROW(INDEX('TJ List'!A:A,MATCH(36525,'TJ List'!E:E,-1),0)),4))),"MLB",INDIRECT(CONCATENATE(ADDRESS(ROW(INDEX('TJ List'!A:A,MATCH(37256,'TJ List'!E:E,-1)+1,0)),12,1,TRUE,"TJ List"),":",ADDRESS(ROW(INDEX('TJ List'!A:A,MATCH(36525,'TJ List'!E:E,-1),0)),12))),"&gt;0")</f>
        <v>#DIV/0!</v>
      </c>
      <c r="M14" s="106" t="e">
        <f t="array" aca="1" ref="M14" ca="1">COUNTIFS(INDIRECT(CONCATENATE(ADDRESS(ROW(INDEX('TJ List'!A:A,MATCH(37256,'TJ List'!E:E,-1)+1,0)),11,1,TRUE,"TJ List"),":",ADDRESS(ROW(INDEX('TJ List'!A:A,MATCH(36525,'TJ List'!E:E,-1),0)),11))),"&gt;0",INDIRECT(CONCATENATE(ADDRESS(ROW(INDEX('TJ List'!A:A,MATCH(37256,'TJ List'!E:E,-1)+1,0)),4,1,TRUE,"TJ List"),":",ADDRESS(ROW(INDEX('TJ List'!A:A,MATCH(36525,'TJ List'!E:E,-1),0)),4))),"MLB")/COUNTIFS(INDIRECT(CONCATENATE(ADDRESS(ROW(INDEX('TJ List'!A:A,MATCH(37256,'TJ List'!E:E,-1)+1,0)),1,1,TRUE,"TJ List"),":",ADDRESS(ROW(INDEX('TJ List'!A:A,MATCH(36525,'TJ List'!E:E,-1),0)),1))),"&lt;&gt;0",INDIRECT(CONCATENATE(ADDRESS(ROW(INDEX('TJ List'!A:A,MATCH(37256,'TJ List'!E:E,-1)+1,0)),4,1,TRUE,"TJ List"),":",ADDRESS(ROW(INDEX('TJ List'!A:A,MATCH(36525,'TJ List'!E:E,-1),0)),4))),"MLB")</f>
        <v>#DIV/0!</v>
      </c>
      <c r="N14" s="109">
        <f t="array" aca="1" ref="N14" ca="1">COUNTIFS(INDIRECT(CONCATENATE(ADDRESS(ROW(INDEX('TJ List'!A:A,MATCH(37256,'TJ List'!E:E,-1)+1,0)),11,1,TRUE,"TJ List"),":",ADDRESS(ROW(INDEX('TJ List'!A:A,MATCH(36525,'TJ List'!E:E,-1),0)),11))),"&lt;&gt;X",INDIRECT(CONCATENATE(ADDRESS(ROW(INDEX('TJ List'!A:A,MATCH(37256,'TJ List'!E:E,-1)+1,0)),4,1,TRUE,"TJ List"),":",ADDRESS(ROW(INDEX('TJ List'!A:A,MATCH(36525,'TJ List'!E:E,-1),0)),4))),"MLB")</f>
        <v>0</v>
      </c>
    </row>
    <row r="15" spans="1:14" ht="13">
      <c r="A15" s="100">
        <v>1974</v>
      </c>
      <c r="B15" s="101">
        <v>1999</v>
      </c>
      <c r="C15" s="102">
        <f>IF(COUNTIFS('TJ List'!$O:$O,"&gt;0",'TJ List'!$V:$V,"&gt;="&amp;$A15,'TJ List'!$V:$V,"&lt;="&amp;$B15,'TJ List'!$W:$W,"&gt;="&amp;C$2,'TJ List'!$W:$W,"&lt;="&amp;C$3)&gt;0,SUMIFS('TJ List'!$O:$O,'TJ List'!$V:$V,"&gt;="&amp;$A15,'TJ List'!$V:$V,"&lt;="&amp;$B15,'TJ List'!$W:$W,"&gt;="&amp;C$2,'TJ List'!$W:$W,"&lt;="&amp;C$3)/COUNTIFS('TJ List'!$O:$O,"&gt;0",'TJ List'!$V:$V,"&gt;="&amp;$A15,'TJ List'!$V:$V,"&lt;="&amp;$B15,'TJ List'!$W:$W,"&gt;="&amp;C$2,'TJ List'!$W:$W,"&lt;="&amp;C$3),"N/A")</f>
        <v>22.745098039215687</v>
      </c>
      <c r="D15" s="102">
        <f>IF(COUNTIFS('TJ List'!$O:$O,"&gt;0",'TJ List'!$V:$V,"&gt;="&amp;$A15,'TJ List'!$V:$V,"&lt;="&amp;$B15,'TJ List'!$W:$W,"&gt;="&amp;D$2,'TJ List'!$W:$W,"&lt;="&amp;D$3)&gt;0,SUMIFS('TJ List'!$O:$O,'TJ List'!$V:$V,"&gt;="&amp;$A15,'TJ List'!$V:$V,"&lt;="&amp;$B15,'TJ List'!$W:$W,"&gt;="&amp;D$2,'TJ List'!$W:$W,"&lt;="&amp;D$3)/COUNTIFS('TJ List'!$O:$O,"&gt;0",'TJ List'!$V:$V,"&gt;="&amp;$A15,'TJ List'!$V:$V,"&lt;="&amp;$B15,'TJ List'!$W:$W,"&gt;="&amp;D$2,'TJ List'!$W:$W,"&lt;="&amp;D$3),"N/A")</f>
        <v>16.5</v>
      </c>
      <c r="E15" s="102">
        <f>IF(COUNTIFS('TJ List'!$O:$O,"&gt;0",'TJ List'!$V:$V,"&gt;="&amp;$A15,'TJ List'!$V:$V,"&lt;="&amp;$B15,'TJ List'!$W:$W,"&gt;="&amp;E$2,'TJ List'!$W:$W,"&lt;="&amp;E$3)&gt;0,SUMIFS('TJ List'!$O:$O,'TJ List'!$V:$V,"&gt;="&amp;$A15,'TJ List'!$V:$V,"&lt;="&amp;$B15,'TJ List'!$W:$W,"&gt;="&amp;E$2,'TJ List'!$W:$W,"&lt;="&amp;E$3)/COUNTIFS('TJ List'!$O:$O,"&gt;0",'TJ List'!$V:$V,"&gt;="&amp;$A15,'TJ List'!$V:$V,"&lt;="&amp;$B15,'TJ List'!$W:$W,"&gt;="&amp;E$2,'TJ List'!$W:$W,"&lt;="&amp;E$3),"N/A")</f>
        <v>16.88095238095238</v>
      </c>
      <c r="F15" s="103">
        <f>IF(COUNTIFS('TJ List'!$O:$O,"&gt;0",'TJ List'!$V:$V,"&gt;="&amp;$A15,'TJ List'!$V:$V,"&lt;="&amp;$B15,'TJ List'!$W:$W,"&gt;="&amp;F$2,'TJ List'!$W:$W,"&lt;="&amp;F$3)&gt;0,SUMIFS('TJ List'!$O:$O,'TJ List'!$V:$V,"&gt;="&amp;$A15,'TJ List'!$V:$V,"&lt;="&amp;$B15,'TJ List'!$W:$W,"&gt;="&amp;F$2,'TJ List'!$W:$W,"&lt;="&amp;F$3)/COUNTIFS('TJ List'!$O:$O,"&gt;0",'TJ List'!$V:$V,"&gt;="&amp;$A15,'TJ List'!$V:$V,"&lt;="&amp;$B15,'TJ List'!$W:$W,"&gt;="&amp;F$2,'TJ List'!$W:$W,"&lt;="&amp;F$3),"N/A")</f>
        <v>15.272727272727273</v>
      </c>
      <c r="G15" s="104" t="e">
        <f t="array" aca="1" ref="G15" ca="1">AVERAGE(INDIRECT(CONCATENATE(ADDRESS(ROW(INDEX('TJ List'!A:A,MATCH(36525,'TJ List'!E:E,-1)+1,0)),12,1,TRUE,"TJ List"),":",ADDRESS(ROW(INDEX('TJ List'!A:A,MATCH(27030,'TJ List'!E:E,-1)+1,0)),12))))</f>
        <v>#DIV/0!</v>
      </c>
      <c r="H15" s="105" t="e">
        <f t="array" aca="1" ref="H15" ca="1">MEDIAN(INDIRECT(CONCATENATE(ADDRESS(ROW(INDEX('TJ List'!A:A,MATCH(36525,'TJ List'!E:E,-1)+1,0)),12,1,TRUE,"TJ List"),":",ADDRESS(ROW(INDEX('TJ List'!A:A,MATCH(27030,'TJ List'!E:E,-1)+1,0)),12))))</f>
        <v>#NUM!</v>
      </c>
      <c r="I15" s="105" t="e">
        <f t="array" aca="1" ref="I15" ca="1">MODE(INDIRECT(CONCATENATE(ADDRESS(ROW(INDEX('TJ List'!A:A,MATCH(36525,'TJ List'!E:E,-1)+1,0)),12,1,TRUE,"TJ List"),":",ADDRESS(ROW(INDEX('TJ List'!A:A,MATCH(27030,'TJ List'!E:E,-1)+1,0)),12))))</f>
        <v>#N/A</v>
      </c>
      <c r="J15" s="110">
        <f t="array" aca="1" ref="J15" ca="1">COUNTIFS(INDIRECT(CONCATENATE(ADDRESS(ROW(INDEX('TJ List'!A:A,MATCH(36525,'TJ List'!E:E,-1)+1,0)),11,1,TRUE,"TJ List"),":",ADDRESS(ROW(INDEX('TJ List'!A:A,MATCH(27030,'TJ List'!E:E,-1)+1,0)),11))),"&gt;0")/COUNTIFS(INDIRECT(CONCATENATE(ADDRESS(ROW(INDEX('TJ List'!A:A,MATCH(36525,'TJ List'!E:E,-1)+1,0)),1,1,TRUE,"TJ List"),":",ADDRESS(ROW(INDEX('TJ List'!A:A,MATCH(27030,'TJ List'!E:E,-1)+1,0)),1))),"&lt;&gt;0")</f>
        <v>0</v>
      </c>
      <c r="K15" s="72">
        <f t="array" aca="1" ref="K15" ca="1">COUNTIFS(INDIRECT(CONCATENATE(ADDRESS(ROW(INDEX('TJ List'!A:A,MATCH(36525,'TJ List'!E:E,-1)+1,0)),11,1,TRUE,"TJ List"),":",ADDRESS(ROW(INDEX('TJ List'!A:A,MATCH(27030,'TJ List'!E:E,-1)+1,0)),11))),"&lt;&gt;X")</f>
        <v>147</v>
      </c>
      <c r="L15" s="111" t="e">
        <f t="array" aca="1" ref="L15" ca="1">AVERAGEIFS(INDIRECT(CONCATENATE(ADDRESS(ROW(INDEX('TJ List'!A:A,MATCH(36525,'TJ List'!E:E,-1)+1,0)),12,1,TRUE,"TJ List"),":",ADDRESS(ROW(INDEX('TJ List'!A:A,MATCH(27030,'TJ List'!E:E,-1)+1,0)),12))),INDIRECT(CONCATENATE(ADDRESS(ROW(INDEX('TJ List'!A:A,MATCH(36525,'TJ List'!E:E,-1)+1,0)),4,1,TRUE,"TJ List"),":",ADDRESS(ROW(INDEX('TJ List'!A:A,MATCH(27030,'TJ List'!E:E,-1)+1,0)),4))),"MLB",INDIRECT(CONCATENATE(ADDRESS(ROW(INDEX('TJ List'!A:A,MATCH(36525,'TJ List'!E:E,-1)+1,0)),12,1,TRUE,"TJ List"),":",ADDRESS(ROW(INDEX('TJ List'!A:A,MATCH(27030,'TJ List'!E:E,-1)+1,0)),12))),"&gt;0")</f>
        <v>#DIV/0!</v>
      </c>
      <c r="M15" s="110" t="e">
        <f t="array" aca="1" ref="M15" ca="1">COUNTIFS(INDIRECT(CONCATENATE(ADDRESS(ROW(INDEX('TJ List'!A:A,MATCH(36525,'TJ List'!E:E,-1)+1,0)),11,1,TRUE,"TJ List"),":",ADDRESS(ROW(INDEX('TJ List'!A:A,MATCH(27030,'TJ List'!E:E,-1)+1,0)),11))),"&gt;0",INDIRECT(CONCATENATE(ADDRESS(ROW(INDEX('TJ List'!A:A,MATCH(36525,'TJ List'!E:E,-1)+1,0)),4,1,TRUE,"TJ List"),":",ADDRESS(ROW(INDEX('TJ List'!A:A,MATCH(27030,'TJ List'!E:E,-1)+1,0)),4))),"MLB")/COUNTIFS(INDIRECT(CONCATENATE(ADDRESS(ROW(INDEX('TJ List'!A:A,MATCH(36525,'TJ List'!E:E,-1)+1,0)),1,1,TRUE,"TJ List"),":",ADDRESS(ROW(INDEX('TJ List'!A:A,MATCH(27030,'TJ List'!E:E,-1)+1,0)),1))),"&lt;&gt;0",INDIRECT(CONCATENATE(ADDRESS(ROW(INDEX('TJ List'!A:A,MATCH(36525,'TJ List'!E:E,-1)+1,0)),4,1,TRUE,"TJ List"),":",ADDRESS(ROW(INDEX('TJ List'!A:A,MATCH(27030,'TJ List'!E:E,-1)+1,0)),4))),"MLB")</f>
        <v>#DIV/0!</v>
      </c>
      <c r="N15" s="112">
        <f t="array" aca="1" ref="N15" ca="1">COUNTIFS(INDIRECT(CONCATENATE(ADDRESS(ROW(INDEX('TJ List'!A:A,MATCH(36525,'TJ List'!E:E,-1)+1,0)),11,1,TRUE,"TJ List"),":",ADDRESS(ROW(INDEX('TJ List'!A:A,MATCH(27030,'TJ List'!E:E,-1)+1,0)),11))),"&lt;&gt;X",INDIRECT(CONCATENATE(ADDRESS(ROW(INDEX('TJ List'!A:A,MATCH(36525,'TJ List'!E:E,-1)+1,0)),4,1,TRUE,"TJ List"),":",ADDRESS(ROW(INDEX('TJ List'!A:A,MATCH(27030,'TJ List'!E:E,-1)+1,0)),4))),"MLB")</f>
        <v>0</v>
      </c>
    </row>
    <row r="16" spans="1:14" ht="13">
      <c r="A16" s="176" t="s">
        <v>4487</v>
      </c>
      <c r="B16" s="167"/>
      <c r="C16" s="113">
        <f>SUMIFS('TJ List'!$O:$O,'TJ List'!$V:$V,"&gt;=1974",'TJ List'!$V:$V,"&lt;=2016",'TJ List'!$W:$W,"&gt;="&amp;C$2,'TJ List'!$W:$W,"&lt;="&amp;C$3)/COUNTIFS('TJ List'!$O:$O,"&gt;0",'TJ List'!$V:$V,"&gt;=1974",'TJ List'!$V:$V,"&lt;=2016",'TJ List'!$W:$W,"&gt;="&amp;C$2,'TJ List'!$W:$W,"&lt;="&amp;C$3)</f>
        <v>26.157142857142858</v>
      </c>
      <c r="D16" s="114">
        <f>SUMIFS('TJ List'!$O:$O,'TJ List'!$V:$V,"&gt;=1974",'TJ List'!$V:$V,"&lt;=2016",'TJ List'!$W:$W,"&gt;="&amp;D$2,'TJ List'!$W:$W,"&lt;="&amp;D$3)/COUNTIFS('TJ List'!$O:$O,"&gt;0",'TJ List'!$V:$V,"&gt;=1974",'TJ List'!$V:$V,"&lt;=2016",'TJ List'!$W:$W,"&gt;="&amp;D$2,'TJ List'!$W:$W,"&lt;="&amp;D$3)</f>
        <v>19.368421052631579</v>
      </c>
      <c r="E16" s="114">
        <f>SUMIFS('TJ List'!$O:$O,'TJ List'!$V:$V,"&gt;=1974",'TJ List'!$V:$V,"&lt;=2016",'TJ List'!$W:$W,"&gt;="&amp;E$2,'TJ List'!$W:$W,"&lt;="&amp;E$3)/COUNTIFS('TJ List'!$O:$O,"&gt;0",'TJ List'!$V:$V,"&gt;=1974",'TJ List'!$V:$V,"&lt;=2016",'TJ List'!$W:$W,"&gt;="&amp;E$2,'TJ List'!$W:$W,"&lt;="&amp;E$3)</f>
        <v>18.528875379939208</v>
      </c>
      <c r="F16" s="115">
        <f>SUMIFS('TJ List'!$O:$O,'TJ List'!$V:$V,"&gt;=1974",'TJ List'!$V:$V,"&lt;=2016",'TJ List'!$W:$W,"&gt;="&amp;F$2,'TJ List'!$W:$W,"&lt;="&amp;F$3)/COUNTIFS('TJ List'!$O:$O,"&gt;0",'TJ List'!$V:$V,"&gt;=1974",'TJ List'!$V:$V,"&lt;=2016",'TJ List'!$W:$W,"&gt;="&amp;F$2,'TJ List'!$W:$W,"&lt;="&amp;F$3)</f>
        <v>19.8</v>
      </c>
      <c r="G16" s="116" t="e">
        <f t="array" aca="1" ref="G16" ca="1">AVERAGE(INDIRECT(CONCATENATE(ADDRESS(ROW(INDEX('TJ List'!A:A,MATCH(42735,'TJ List'!E:E,-1)+1,0)),12,1,TRUE,"TJ List"),":",ADDRESS(ROW(INDEX('TJ List'!A:A,MATCH(27030,'TJ List'!E:E,-1),0)),12))))</f>
        <v>#DIV/0!</v>
      </c>
      <c r="H16" s="117" t="e">
        <f t="array" aca="1" ref="H16" ca="1">MEDIAN(INDIRECT(CONCATENATE(ADDRESS(ROW(INDEX('TJ List'!A:A,MATCH(42735,'TJ List'!E:E,-1)+1,0)),12,1,TRUE,"TJ List"),":",ADDRESS(ROW(INDEX('TJ List'!A:A,MATCH(27030,'TJ List'!E:E,-1),0)),12))))</f>
        <v>#NUM!</v>
      </c>
      <c r="I16" s="117" t="e">
        <f t="array" aca="1" ref="I16" ca="1">MODE(INDIRECT(CONCATENATE(ADDRESS(ROW(INDEX('TJ List'!A:A,MATCH(42735,'TJ List'!E:E,-1)+1,0)),12,1,TRUE,"TJ List"),":",ADDRESS(ROW(INDEX('TJ List'!A:A,MATCH(27030,'TJ List'!E:E,-1),0)),12))))</f>
        <v>#N/A</v>
      </c>
      <c r="J16" s="118">
        <f t="array" aca="1" ref="J16" ca="1">COUNTIFS(INDIRECT(CONCATENATE(ADDRESS(ROW(INDEX('TJ List'!A:A,MATCH(42735,'TJ List'!E:E,-1)+1,0)),11,1,TRUE,"TJ List"),":",ADDRESS(ROW(INDEX('TJ List'!A:A,MATCH(27030,'TJ List'!E:E,-1),0)),11))),"&gt;0")/COUNTIFS(INDIRECT(CONCATENATE(ADDRESS(ROW(INDEX('TJ List'!A:A,MATCH(42735,'TJ List'!E:E,-1)+1,0)),1,1,TRUE,"TJ List"),":",ADDRESS(ROW(INDEX('TJ List'!A:A,MATCH(27030,'TJ List'!E:E,-1),0)),1))),"&lt;&gt;0")</f>
        <v>0</v>
      </c>
      <c r="K16" s="119">
        <f t="array" aca="1" ref="K16" ca="1">COUNTIFS(INDIRECT(CONCATENATE(ADDRESS(ROW(INDEX('TJ List'!A:A,MATCH(42735,'TJ List'!E:E,-1)+1,0)),11,1,TRUE,"TJ List"),":",ADDRESS(ROW(INDEX('TJ List'!A:A,MATCH(27030,'TJ List'!E:E,-1),0)),11))),"&lt;&gt;X")</f>
        <v>1499</v>
      </c>
      <c r="L16" s="116" t="e">
        <f t="array" aca="1" ref="L16" ca="1">AVERAGEIFS(INDIRECT(CONCATENATE(ADDRESS(ROW(INDEX('TJ List'!A:A,MATCH(42735,'TJ List'!E:E,-1)+1,0)),12,1,TRUE,"TJ List"),":",ADDRESS(ROW(INDEX('TJ List'!A:A,MATCH(27030,'TJ List'!E:E,-1),0)),12))),INDIRECT(CONCATENATE(ADDRESS(ROW(INDEX('TJ List'!A:A,MATCH(42735,'TJ List'!E:E,-1)+1,0)),4,1,TRUE,"TJ List"),":",ADDRESS(ROW(INDEX('TJ List'!A:A,MATCH(27030,'TJ List'!E:E,-1),0)),4))),"MLB",INDIRECT(CONCATENATE(ADDRESS(ROW(INDEX('TJ List'!A:A,MATCH(42735,'TJ List'!E:E,-1)+1,0)),12,1,TRUE,"TJ List"),":",ADDRESS(ROW(INDEX('TJ List'!A:A,MATCH(27030,'TJ List'!E:E,-1),0)),12))),"&gt;0")</f>
        <v>#DIV/0!</v>
      </c>
      <c r="M16" s="118" t="e">
        <f t="array" aca="1" ref="M16" ca="1">COUNTIFS(INDIRECT(CONCATENATE(ADDRESS(ROW(INDEX('TJ List'!A:A,MATCH(42735,'TJ List'!E:E,-1)+1,0)),11,1,TRUE,"TJ List"),":",ADDRESS(ROW(INDEX('TJ List'!A:A,MATCH(27030,'TJ List'!E:E,-1),0)),11))),"&gt;0",INDIRECT(CONCATENATE(ADDRESS(ROW(INDEX('TJ List'!A:A,MATCH(42735,'TJ List'!E:E,-1)+1,0)),4,1,TRUE,"TJ List"),":",ADDRESS(ROW(INDEX('TJ List'!A:A,MATCH(27030,'TJ List'!E:E,-1),0)),4))),"MLB")/COUNTIFS(INDIRECT(CONCATENATE(ADDRESS(ROW(INDEX('TJ List'!A:A,MATCH(42735,'TJ List'!E:E,-1)+1,0)),1,1,TRUE,"TJ List"),":",ADDRESS(ROW(INDEX('TJ List'!A:A,MATCH(27030,'TJ List'!E:E,-1),0)),1))),"&lt;&gt;0",INDIRECT(CONCATENATE(ADDRESS(ROW(INDEX('TJ List'!A:A,MATCH(42735,'TJ List'!E:E,-1)+1,0)),4,1,TRUE,"TJ List"),":",ADDRESS(ROW(INDEX('TJ List'!A:A,MATCH(27030,'TJ List'!E:E,-1),0)),4))),"MLB")</f>
        <v>#DIV/0!</v>
      </c>
      <c r="N16" s="120">
        <f t="array" aca="1" ref="N16" ca="1">COUNTIFS(INDIRECT(CONCATENATE(ADDRESS(ROW(INDEX('TJ List'!A:A,MATCH(42735,'TJ List'!E:E,-1)+1,0)),11,1,TRUE,"TJ List"),":",ADDRESS(ROW(INDEX('TJ List'!A:A,MATCH(27030,'TJ List'!E:E,-1),0)),11))),"&lt;&gt;X",INDIRECT(CONCATENATE(ADDRESS(ROW(INDEX('TJ List'!A:A,MATCH(42735,'TJ List'!E:E,-1)+1,0)),4,1,TRUE,"TJ List"),":",ADDRESS(ROW(INDEX('TJ List'!A:A,MATCH(27030,'TJ List'!E:E,-1),0)),4))),"MLB")</f>
        <v>0</v>
      </c>
    </row>
    <row r="17" spans="1:14" ht="13">
      <c r="H17" s="121"/>
      <c r="I17" s="88"/>
      <c r="J17" s="88"/>
      <c r="K17" s="88"/>
      <c r="L17" s="88"/>
      <c r="M17" s="88"/>
      <c r="N17" s="88"/>
    </row>
    <row r="18" spans="1:14" ht="13">
      <c r="A18" s="168" t="s">
        <v>4488</v>
      </c>
      <c r="B18" s="169"/>
      <c r="C18" s="169"/>
      <c r="D18" s="169"/>
      <c r="E18" s="169"/>
      <c r="F18" s="169"/>
      <c r="G18" s="169"/>
      <c r="H18" s="170"/>
      <c r="I18" s="2"/>
      <c r="K18" s="122" t="s">
        <v>4489</v>
      </c>
      <c r="L18" s="2"/>
      <c r="M18" s="2"/>
      <c r="N18" s="2"/>
    </row>
    <row r="19" spans="1:14" ht="13">
      <c r="A19" s="171" t="s">
        <v>4490</v>
      </c>
      <c r="B19" s="173" t="s">
        <v>4491</v>
      </c>
      <c r="C19" s="168" t="s">
        <v>4476</v>
      </c>
      <c r="D19" s="169"/>
      <c r="E19" s="170"/>
      <c r="F19" s="168" t="s">
        <v>4477</v>
      </c>
      <c r="G19" s="169"/>
      <c r="H19" s="170"/>
      <c r="I19" s="88"/>
      <c r="J19" s="44"/>
      <c r="K19" s="15"/>
      <c r="L19" s="88"/>
      <c r="M19" s="88"/>
      <c r="N19" s="88"/>
    </row>
    <row r="20" spans="1:14" ht="13">
      <c r="A20" s="172"/>
      <c r="B20" s="174"/>
      <c r="C20" s="97" t="s">
        <v>4482</v>
      </c>
      <c r="D20" s="98" t="s">
        <v>4485</v>
      </c>
      <c r="E20" s="99" t="s">
        <v>4486</v>
      </c>
      <c r="F20" s="97" t="s">
        <v>4482</v>
      </c>
      <c r="G20" s="98" t="s">
        <v>4485</v>
      </c>
      <c r="H20" s="99" t="s">
        <v>4486</v>
      </c>
      <c r="I20" s="88"/>
      <c r="J20" s="15"/>
      <c r="M20" s="88"/>
      <c r="N20" s="88"/>
    </row>
    <row r="21" spans="1:14" ht="13">
      <c r="A21" s="100">
        <v>12</v>
      </c>
      <c r="B21" s="101">
        <v>17</v>
      </c>
      <c r="C21" s="123">
        <f>SUMIFS('TJ List'!$O:$O,'TJ List'!$M:$M,"&gt;="&amp;$A21,'TJ List'!$M:$M,"&lt;="&amp;$B21,'TJ List'!$V:$V,"&lt;=2017")/COUNTIFS('TJ List'!$O:$O,"&gt;0",'TJ List'!$M:$M,"&gt;="&amp;$A21,'TJ List'!$M:$M,"&lt;="&amp;$B21,'TJ List'!$V:$V,"&lt;=2017")</f>
        <v>41.711864406779661</v>
      </c>
      <c r="D21" s="106">
        <f>COUNTIFS('TJ List'!$N:$N,"&gt;0",'TJ List'!$M:$M,"&gt;="&amp;$A21,'TJ List'!$M:$M,"&lt;="&amp;$B21,'TJ List'!$V:$V,"&lt;=2017")/COUNTIFS('TJ List'!$M:$M,"&gt;="&amp;$A21,'TJ List'!$M:$M,"&lt;="&amp;$B21,'TJ List'!$V:$V,"&lt;=2017")</f>
        <v>0.90769230769230769</v>
      </c>
      <c r="E21" s="124">
        <f>COUNTIFS('TJ List'!$M:$M,"&gt;="&amp;$A21,'TJ List'!$M:$M,"&lt;="&amp;$B21,'TJ List'!$V:$V,"&lt;=2017")</f>
        <v>65</v>
      </c>
      <c r="F21" s="108" t="str">
        <f>IF(COUNTIFS('TJ List'!$O:$O,"&gt;0",'TJ List'!$M:$M,"&gt;="&amp;$A21,'TJ List'!$M:$M,"&lt;="&amp;$B21,'TJ List'!$G:$G,"MLB",'TJ List'!$V:$V,"&lt;=2017")&gt;0,SUMIFS('TJ List'!$O:$O,'TJ List'!$M:$M,"&gt;="&amp;$A21,'TJ List'!$M:$M,"&lt;="&amp;$B21,'TJ List'!$G:$G,"MLB",'TJ List'!$V:$V,"&lt;=2017")/COUNTIFS('TJ List'!$O:$O,"&gt;0",'TJ List'!$M:$M,"&gt;="&amp;$A21,'TJ List'!$M:$M,"&lt;="&amp;$B21,'TJ List'!$G:$G,"MLB",'TJ List'!$V:$V,"&lt;=2017"),"N/A")</f>
        <v>N/A</v>
      </c>
      <c r="G21" s="106" t="str">
        <f>IF(COUNTIFS('TJ List'!$M:$M,"&gt;="&amp;$A21,'TJ List'!$M:$M,"&lt;="&amp;$B21,'TJ List'!$G:$G,"MLB",'TJ List'!$V:$V,"&lt;=2017")&gt;0,COUNTIFS('TJ List'!$N:$N,"&gt;0",'TJ List'!$M:$M,"&gt;="&amp;$A21,'TJ List'!$G:$G,"MLB",'TJ List'!$M:$M,"&lt;="&amp;$B21,'TJ List'!$V:$V,"&lt;=2017")/COUNTIFS('TJ List'!$M:$M,"&gt;="&amp;$A21,'TJ List'!$M:$M,"&lt;="&amp;$B21,'TJ List'!$G:$G,"MLB",'TJ List'!$V:$V,"&lt;=2017"),"N/A")</f>
        <v>N/A</v>
      </c>
      <c r="H21" s="125">
        <f>COUNTIFS('TJ List'!$M:$M,"&gt;="&amp;$A21,'TJ List'!$M:$M,"&lt;="&amp;$B21,'TJ List'!$G:$G,"MLB",'TJ List'!$V:$V,"&lt;=2017")</f>
        <v>0</v>
      </c>
      <c r="I21" s="88"/>
      <c r="J21" s="15"/>
      <c r="M21" s="88"/>
      <c r="N21" s="88"/>
    </row>
    <row r="22" spans="1:14" ht="13">
      <c r="A22" s="100">
        <v>18</v>
      </c>
      <c r="B22" s="101">
        <v>19</v>
      </c>
      <c r="C22" s="123">
        <f>SUMIFS('TJ List'!$O:$O,'TJ List'!$M:$M,"&gt;="&amp;$A22,'TJ List'!$M:$M,"&lt;="&amp;$B22,'TJ List'!$V:$V,"&lt;=2017")/COUNTIFS('TJ List'!$O:$O,"&gt;0",'TJ List'!$M:$M,"&gt;="&amp;$A22,'TJ List'!$M:$M,"&lt;="&amp;$B22,'TJ List'!$V:$V,"&lt;=2017")</f>
        <v>28.240566037735849</v>
      </c>
      <c r="D22" s="106">
        <f>COUNTIFS('TJ List'!$N:$N,"&gt;0",'TJ List'!$M:$M,"&gt;="&amp;$A22,'TJ List'!$M:$M,"&lt;="&amp;$B22,'TJ List'!$V:$V,"&lt;=2017")/COUNTIFS('TJ List'!$M:$M,"&gt;="&amp;$A22,'TJ List'!$M:$M,"&lt;="&amp;$B22,'TJ List'!$V:$V,"&lt;=2017")</f>
        <v>0.91379310344827591</v>
      </c>
      <c r="E22" s="124">
        <f>COUNTIFS('TJ List'!$M:$M,"&gt;="&amp;$A22,'TJ List'!$M:$M,"&lt;="&amp;$B22,'TJ List'!$V:$V,"&lt;=2017")</f>
        <v>232</v>
      </c>
      <c r="F22" s="108" t="str">
        <f>IF(COUNTIFS('TJ List'!$O:$O,"&gt;0",'TJ List'!$M:$M,"&gt;="&amp;$A22,'TJ List'!$M:$M,"&lt;="&amp;$B22,'TJ List'!$G:$G,"MLB",'TJ List'!$V:$V,"&lt;=2017")&gt;0,SUMIFS('TJ List'!$O:$O,'TJ List'!$M:$M,"&gt;="&amp;$A22,'TJ List'!$M:$M,"&lt;="&amp;$B22,'TJ List'!$G:$G,"MLB",'TJ List'!$V:$V,"&lt;=2017")/COUNTIFS('TJ List'!$O:$O,"&gt;0",'TJ List'!$M:$M,"&gt;="&amp;$A22,'TJ List'!$M:$M,"&lt;="&amp;$B22,'TJ List'!$G:$G,"MLB",'TJ List'!$V:$V,"&lt;=2017"),"N/A")</f>
        <v>N/A</v>
      </c>
      <c r="G22" s="106" t="str">
        <f>IF(COUNTIFS('TJ List'!$M:$M,"&gt;="&amp;$A22,'TJ List'!$M:$M,"&lt;="&amp;$B22,'TJ List'!$G:$G,"MLB",'TJ List'!$V:$V,"&lt;=2017")&gt;0,COUNTIFS('TJ List'!$N:$N,"&gt;0",'TJ List'!$M:$M,"&gt;="&amp;$A22,'TJ List'!$G:$G,"MLB",'TJ List'!$M:$M,"&lt;="&amp;$B22,'TJ List'!$V:$V,"&lt;=2017")/COUNTIFS('TJ List'!$M:$M,"&gt;="&amp;$A22,'TJ List'!$M:$M,"&lt;="&amp;$B22,'TJ List'!$G:$G,"MLB",'TJ List'!$V:$V,"&lt;=2017"),"N/A")</f>
        <v>N/A</v>
      </c>
      <c r="H22" s="125">
        <f>COUNTIFS('TJ List'!$M:$M,"&gt;="&amp;$A22,'TJ List'!$M:$M,"&lt;="&amp;$B22,'TJ List'!$G:$G,"MLB",'TJ List'!$V:$V,"&lt;=2017")</f>
        <v>0</v>
      </c>
      <c r="I22" s="88"/>
      <c r="J22" s="15"/>
      <c r="M22" s="88"/>
      <c r="N22" s="88"/>
    </row>
    <row r="23" spans="1:14" ht="13">
      <c r="A23" s="100">
        <v>20</v>
      </c>
      <c r="B23" s="101">
        <v>21</v>
      </c>
      <c r="C23" s="123">
        <f>SUMIFS('TJ List'!$O:$O,'TJ List'!$M:$M,"&gt;="&amp;$A23,'TJ List'!$M:$M,"&lt;="&amp;$B23,'TJ List'!$V:$V,"&lt;=2017")/COUNTIFS('TJ List'!$O:$O,"&gt;0",'TJ List'!$M:$M,"&gt;="&amp;$A23,'TJ List'!$M:$M,"&lt;="&amp;$B23,'TJ List'!$V:$V,"&lt;=2017")</f>
        <v>21.245714285714286</v>
      </c>
      <c r="D23" s="106">
        <f>COUNTIFS('TJ List'!$N:$N,"&gt;0",'TJ List'!$M:$M,"&gt;="&amp;$A23,'TJ List'!$M:$M,"&lt;="&amp;$B23,'TJ List'!$V:$V,"&lt;=2017")/COUNTIFS('TJ List'!$M:$M,"&gt;="&amp;$A23,'TJ List'!$M:$M,"&lt;="&amp;$B23,'TJ List'!$V:$V,"&lt;=2017")</f>
        <v>0.94354838709677424</v>
      </c>
      <c r="E23" s="124">
        <f>COUNTIFS('TJ List'!$M:$M,"&gt;="&amp;$A23,'TJ List'!$M:$M,"&lt;="&amp;$B23,'TJ List'!$V:$V,"&lt;=2017")</f>
        <v>372</v>
      </c>
      <c r="F23" s="108">
        <f>SUMIFS('TJ List'!$O:$O,'TJ List'!$M:$M,"&gt;="&amp;$A23,'TJ List'!$M:$M,"&lt;="&amp;$B23,'TJ List'!$G:$G,"MLB",'TJ List'!$V:$V,"&lt;=2017")/COUNTIFS('TJ List'!$O:$O,"&gt;0",'TJ List'!$M:$M,"&gt;="&amp;$A23,'TJ List'!$M:$M,"&lt;="&amp;$B23,'TJ List'!$G:$G,"MLB",'TJ List'!$V:$V,"&lt;=2017")</f>
        <v>26</v>
      </c>
      <c r="G23" s="106">
        <f>COUNTIFS('TJ List'!$N:$N,"&gt;0",'TJ List'!$M:$M,"&gt;="&amp;$A23,'TJ List'!$G:$G,"MLB",'TJ List'!$M:$M,"&lt;="&amp;$B23,'TJ List'!$V:$V,"&lt;=2017")/COUNTIFS('TJ List'!$M:$M,"&gt;="&amp;$A23,'TJ List'!$M:$M,"&lt;="&amp;$B23,'TJ List'!$G:$G,"MLB",'TJ List'!$V:$V,"&lt;=2017")</f>
        <v>1</v>
      </c>
      <c r="H23" s="125">
        <f>COUNTIFS('TJ List'!$M:$M,"&gt;="&amp;$A23,'TJ List'!$M:$M,"&lt;="&amp;$B23,'TJ List'!$G:$G,"MLB",'TJ List'!$V:$V,"&lt;=2017")</f>
        <v>8</v>
      </c>
      <c r="I23" s="88"/>
      <c r="J23" s="15"/>
      <c r="M23" s="88"/>
      <c r="N23" s="88"/>
    </row>
    <row r="24" spans="1:14" ht="13">
      <c r="A24" s="100">
        <v>22</v>
      </c>
      <c r="B24" s="101">
        <v>23</v>
      </c>
      <c r="C24" s="123">
        <f>SUMIFS('TJ List'!$O:$O,'TJ List'!$M:$M,"&gt;="&amp;$A24,'TJ List'!$M:$M,"&lt;="&amp;$B24,'TJ List'!$V:$V,"&lt;=2017")/COUNTIFS('TJ List'!$O:$O,"&gt;0",'TJ List'!$M:$M,"&gt;="&amp;$A24,'TJ List'!$M:$M,"&lt;="&amp;$B24,'TJ List'!$V:$V,"&lt;=2017")</f>
        <v>18.118705035971225</v>
      </c>
      <c r="D24" s="106">
        <f>COUNTIFS('TJ List'!$N:$N,"&gt;0",'TJ List'!$M:$M,"&gt;="&amp;$A24,'TJ List'!$M:$M,"&lt;="&amp;$B24,'TJ List'!$V:$V,"&lt;=2017")/COUNTIFS('TJ List'!$M:$M,"&gt;="&amp;$A24,'TJ List'!$M:$M,"&lt;="&amp;$B24,'TJ List'!$V:$V,"&lt;=2017")</f>
        <v>0.86604361370716509</v>
      </c>
      <c r="E24" s="124">
        <f>COUNTIFS('TJ List'!$M:$M,"&gt;="&amp;$A24,'TJ List'!$M:$M,"&lt;="&amp;$B24,'TJ List'!$V:$V,"&lt;=2017")</f>
        <v>321</v>
      </c>
      <c r="F24" s="108">
        <f>SUMIFS('TJ List'!$O:$O,'TJ List'!$M:$M,"&gt;="&amp;$A24,'TJ List'!$M:$M,"&lt;="&amp;$B24,'TJ List'!$G:$G,"MLB",'TJ List'!$V:$V,"&lt;=2017")/COUNTIFS('TJ List'!$O:$O,"&gt;0",'TJ List'!$M:$M,"&gt;="&amp;$A24,'TJ List'!$M:$M,"&lt;="&amp;$B24,'TJ List'!$G:$G,"MLB",'TJ List'!$V:$V,"&lt;=2017")</f>
        <v>20.121212121212121</v>
      </c>
      <c r="G24" s="106">
        <f>COUNTIFS('TJ List'!$N:$N,"&gt;0",'TJ List'!$M:$M,"&gt;="&amp;$A24,'TJ List'!$G:$G,"MLB",'TJ List'!$M:$M,"&lt;="&amp;$B24,'TJ List'!$V:$V,"&lt;=2017")/COUNTIFS('TJ List'!$M:$M,"&gt;="&amp;$A24,'TJ List'!$M:$M,"&lt;="&amp;$B24,'TJ List'!$G:$G,"MLB",'TJ List'!$V:$V,"&lt;=2017")</f>
        <v>0.84615384615384615</v>
      </c>
      <c r="H24" s="125">
        <f>COUNTIFS('TJ List'!$M:$M,"&gt;="&amp;$A24,'TJ List'!$M:$M,"&lt;="&amp;$B24,'TJ List'!$G:$G,"MLB",'TJ List'!$V:$V,"&lt;=2017")</f>
        <v>39</v>
      </c>
      <c r="I24" s="88"/>
      <c r="M24" s="88"/>
      <c r="N24" s="88"/>
    </row>
    <row r="25" spans="1:14" ht="13">
      <c r="A25" s="100">
        <v>24</v>
      </c>
      <c r="B25" s="101">
        <v>25</v>
      </c>
      <c r="C25" s="123">
        <f>SUMIFS('TJ List'!$O:$O,'TJ List'!$M:$M,"&gt;="&amp;$A25,'TJ List'!$M:$M,"&lt;="&amp;$B25,'TJ List'!$V:$V,"&lt;=2017")/COUNTIFS('TJ List'!$O:$O,"&gt;0",'TJ List'!$M:$M,"&gt;="&amp;$A25,'TJ List'!$M:$M,"&lt;="&amp;$B25,'TJ List'!$V:$V,"&lt;=2017")</f>
        <v>18.762626262626263</v>
      </c>
      <c r="D25" s="106">
        <f>COUNTIFS('TJ List'!$N:$N,"&gt;0",'TJ List'!$M:$M,"&gt;="&amp;$A25,'TJ List'!$M:$M,"&lt;="&amp;$B25,'TJ List'!$V:$V,"&lt;=2017")/COUNTIFS('TJ List'!$M:$M,"&gt;="&amp;$A25,'TJ List'!$M:$M,"&lt;="&amp;$B25,'TJ List'!$V:$V,"&lt;=2017")</f>
        <v>0.82845188284518834</v>
      </c>
      <c r="E25" s="124">
        <f>COUNTIFS('TJ List'!$M:$M,"&gt;="&amp;$A25,'TJ List'!$M:$M,"&lt;="&amp;$B25,'TJ List'!$V:$V,"&lt;=2017")</f>
        <v>239</v>
      </c>
      <c r="F25" s="108">
        <f>SUMIFS('TJ List'!$O:$O,'TJ List'!$M:$M,"&gt;="&amp;$A25,'TJ List'!$M:$M,"&lt;="&amp;$B25,'TJ List'!$G:$G,"MLB",'TJ List'!$V:$V,"&lt;=2017")/COUNTIFS('TJ List'!$O:$O,"&gt;0",'TJ List'!$M:$M,"&gt;="&amp;$A25,'TJ List'!$M:$M,"&lt;="&amp;$B25,'TJ List'!$G:$G,"MLB",'TJ List'!$V:$V,"&lt;=2017")</f>
        <v>19.661538461538463</v>
      </c>
      <c r="G25" s="106">
        <f>COUNTIFS('TJ List'!$N:$N,"&gt;0",'TJ List'!$M:$M,"&gt;="&amp;$A25,'TJ List'!$G:$G,"MLB",'TJ List'!$M:$M,"&lt;="&amp;$B25,'TJ List'!$V:$V,"&lt;=2017")/COUNTIFS('TJ List'!$M:$M,"&gt;="&amp;$A25,'TJ List'!$M:$M,"&lt;="&amp;$B25,'TJ List'!$G:$G,"MLB",'TJ List'!$V:$V,"&lt;=2017")</f>
        <v>0.85526315789473684</v>
      </c>
      <c r="H25" s="125">
        <f>COUNTIFS('TJ List'!$M:$M,"&gt;="&amp;$A25,'TJ List'!$M:$M,"&lt;="&amp;$B25,'TJ List'!$G:$G,"MLB",'TJ List'!$V:$V,"&lt;=2017")</f>
        <v>76</v>
      </c>
      <c r="I25" s="88"/>
      <c r="J25" s="88"/>
      <c r="K25" s="88"/>
      <c r="L25" s="88"/>
      <c r="M25" s="88"/>
      <c r="N25" s="88"/>
    </row>
    <row r="26" spans="1:14" ht="13">
      <c r="A26" s="100">
        <v>26</v>
      </c>
      <c r="B26" s="101">
        <v>27</v>
      </c>
      <c r="C26" s="123">
        <f>SUMIFS('TJ List'!$O:$O,'TJ List'!$M:$M,"&gt;="&amp;$A26,'TJ List'!$M:$M,"&lt;="&amp;$B26,'TJ List'!$V:$V,"&lt;=2017")/COUNTIFS('TJ List'!$O:$O,"&gt;0",'TJ List'!$M:$M,"&gt;="&amp;$A26,'TJ List'!$M:$M,"&lt;="&amp;$B26,'TJ List'!$V:$V,"&lt;=2017")</f>
        <v>19.598130841121495</v>
      </c>
      <c r="D26" s="106">
        <f>COUNTIFS('TJ List'!$N:$N,"&gt;0",'TJ List'!$M:$M,"&gt;="&amp;$A26,'TJ List'!$M:$M,"&lt;="&amp;$B26,'TJ List'!$V:$V,"&lt;=2017")/COUNTIFS('TJ List'!$M:$M,"&gt;="&amp;$A26,'TJ List'!$M:$M,"&lt;="&amp;$B26,'TJ List'!$V:$V,"&lt;=2017")</f>
        <v>0.72297297297297303</v>
      </c>
      <c r="E26" s="124">
        <f>COUNTIFS('TJ List'!$M:$M,"&gt;="&amp;$A26,'TJ List'!$M:$M,"&lt;="&amp;$B26,'TJ List'!$V:$V,"&lt;=2017")</f>
        <v>148</v>
      </c>
      <c r="F26" s="108">
        <f>SUMIFS('TJ List'!$O:$O,'TJ List'!$M:$M,"&gt;="&amp;$A26,'TJ List'!$M:$M,"&lt;="&amp;$B26,'TJ List'!$G:$G,"MLB",'TJ List'!$V:$V,"&lt;=2017")/COUNTIFS('TJ List'!$O:$O,"&gt;0",'TJ List'!$M:$M,"&gt;="&amp;$A26,'TJ List'!$M:$M,"&lt;="&amp;$B26,'TJ List'!$G:$G,"MLB",'TJ List'!$V:$V,"&lt;=2017")</f>
        <v>19.138461538461538</v>
      </c>
      <c r="G26" s="106">
        <f>COUNTIFS('TJ List'!$N:$N,"&gt;0",'TJ List'!$M:$M,"&gt;="&amp;$A26,'TJ List'!$G:$G,"MLB",'TJ List'!$M:$M,"&lt;="&amp;$B26,'TJ List'!$V:$V,"&lt;=2017")/COUNTIFS('TJ List'!$M:$M,"&gt;="&amp;$A26,'TJ List'!$M:$M,"&lt;="&amp;$B26,'TJ List'!$G:$G,"MLB",'TJ List'!$V:$V,"&lt;=2017")</f>
        <v>0.7303370786516854</v>
      </c>
      <c r="H26" s="125">
        <f>COUNTIFS('TJ List'!$M:$M,"&gt;="&amp;$A26,'TJ List'!$M:$M,"&lt;="&amp;$B26,'TJ List'!$G:$G,"MLB",'TJ List'!$V:$V,"&lt;=2017")</f>
        <v>89</v>
      </c>
      <c r="I26" s="88"/>
      <c r="J26" s="88"/>
      <c r="K26" s="88"/>
      <c r="L26" s="88"/>
      <c r="M26" s="88"/>
      <c r="N26" s="88"/>
    </row>
    <row r="27" spans="1:14" ht="13">
      <c r="A27" s="100">
        <v>28</v>
      </c>
      <c r="B27" s="101">
        <v>29</v>
      </c>
      <c r="C27" s="123">
        <f>SUMIFS('TJ List'!$O:$O,'TJ List'!$M:$M,"&gt;="&amp;$A27,'TJ List'!$M:$M,"&lt;="&amp;$B27,'TJ List'!$V:$V,"&lt;=2017")/COUNTIFS('TJ List'!$O:$O,"&gt;0",'TJ List'!$M:$M,"&gt;="&amp;$A27,'TJ List'!$M:$M,"&lt;="&amp;$B27,'TJ List'!$V:$V,"&lt;=2017")</f>
        <v>19.344086021505376</v>
      </c>
      <c r="D27" s="106">
        <f>COUNTIFS('TJ List'!$N:$N,"&gt;0",'TJ List'!$M:$M,"&gt;="&amp;$A27,'TJ List'!$M:$M,"&lt;="&amp;$B27,'TJ List'!$V:$V,"&lt;=2017")/COUNTIFS('TJ List'!$M:$M,"&gt;="&amp;$A27,'TJ List'!$M:$M,"&lt;="&amp;$B27,'TJ List'!$V:$V,"&lt;=2017")</f>
        <v>0.72093023255813948</v>
      </c>
      <c r="E27" s="124">
        <f>COUNTIFS('TJ List'!$M:$M,"&gt;="&amp;$A27,'TJ List'!$M:$M,"&lt;="&amp;$B27,'TJ List'!$V:$V,"&lt;=2017")</f>
        <v>129</v>
      </c>
      <c r="F27" s="108">
        <f>SUMIFS('TJ List'!$O:$O,'TJ List'!$M:$M,"&gt;="&amp;$A27,'TJ List'!$M:$M,"&lt;="&amp;$B27,'TJ List'!$G:$G,"MLB",'TJ List'!$V:$V,"&lt;=2017")/COUNTIFS('TJ List'!$O:$O,"&gt;0",'TJ List'!$M:$M,"&gt;="&amp;$A27,'TJ List'!$M:$M,"&lt;="&amp;$B27,'TJ List'!$G:$G,"MLB",'TJ List'!$V:$V,"&lt;=2017")</f>
        <v>18.116883116883116</v>
      </c>
      <c r="G27" s="106">
        <f>COUNTIFS('TJ List'!$N:$N,"&gt;0",'TJ List'!$M:$M,"&gt;="&amp;$A27,'TJ List'!$G:$G,"MLB",'TJ List'!$M:$M,"&lt;="&amp;$B27,'TJ List'!$V:$V,"&lt;=2017")/COUNTIFS('TJ List'!$M:$M,"&gt;="&amp;$A27,'TJ List'!$M:$M,"&lt;="&amp;$B27,'TJ List'!$G:$G,"MLB",'TJ List'!$V:$V,"&lt;=2017")</f>
        <v>0.74757281553398058</v>
      </c>
      <c r="H27" s="125">
        <f>COUNTIFS('TJ List'!$M:$M,"&gt;="&amp;$A27,'TJ List'!$M:$M,"&lt;="&amp;$B27,'TJ List'!$G:$G,"MLB",'TJ List'!$V:$V,"&lt;=2017")</f>
        <v>103</v>
      </c>
      <c r="I27" s="88"/>
      <c r="J27" s="88"/>
      <c r="K27" s="88"/>
      <c r="L27" s="88"/>
      <c r="M27" s="88"/>
      <c r="N27" s="88"/>
    </row>
    <row r="28" spans="1:14" ht="13">
      <c r="A28" s="100">
        <v>30</v>
      </c>
      <c r="B28" s="101">
        <v>31</v>
      </c>
      <c r="C28" s="123">
        <f>SUMIFS('TJ List'!$O:$O,'TJ List'!$M:$M,"&gt;="&amp;$A28,'TJ List'!$M:$M,"&lt;="&amp;$B28,'TJ List'!$V:$V,"&lt;=2017")/COUNTIFS('TJ List'!$O:$O,"&gt;0",'TJ List'!$M:$M,"&gt;="&amp;$A28,'TJ List'!$M:$M,"&lt;="&amp;$B28,'TJ List'!$V:$V,"&lt;=2017")</f>
        <v>19.304347826086957</v>
      </c>
      <c r="D28" s="106">
        <f>COUNTIFS('TJ List'!$N:$N,"&gt;0",'TJ List'!$M:$M,"&gt;="&amp;$A28,'TJ List'!$M:$M,"&lt;="&amp;$B28,'TJ List'!$V:$V,"&lt;=2017")/COUNTIFS('TJ List'!$M:$M,"&gt;="&amp;$A28,'TJ List'!$M:$M,"&lt;="&amp;$B28,'TJ List'!$V:$V,"&lt;=2017")</f>
        <v>0.80701754385964908</v>
      </c>
      <c r="E28" s="124">
        <f>COUNTIFS('TJ List'!$M:$M,"&gt;="&amp;$A28,'TJ List'!$M:$M,"&lt;="&amp;$B28,'TJ List'!$V:$V,"&lt;=2017")</f>
        <v>57</v>
      </c>
      <c r="F28" s="108">
        <f>SUMIFS('TJ List'!$O:$O,'TJ List'!$M:$M,"&gt;="&amp;$A28,'TJ List'!$M:$M,"&lt;="&amp;$B28,'TJ List'!$G:$G,"MLB",'TJ List'!$V:$V,"&lt;=2017")/COUNTIFS('TJ List'!$O:$O,"&gt;0",'TJ List'!$M:$M,"&gt;="&amp;$A28,'TJ List'!$M:$M,"&lt;="&amp;$B28,'TJ List'!$G:$G,"MLB",'TJ List'!$V:$V,"&lt;=2017")</f>
        <v>19.051282051282051</v>
      </c>
      <c r="G28" s="106">
        <f>COUNTIFS('TJ List'!$N:$N,"&gt;0",'TJ List'!$M:$M,"&gt;="&amp;$A28,'TJ List'!$G:$G,"MLB",'TJ List'!$M:$M,"&lt;="&amp;$B28,'TJ List'!$V:$V,"&lt;=2017")/COUNTIFS('TJ List'!$M:$M,"&gt;="&amp;$A28,'TJ List'!$M:$M,"&lt;="&amp;$B28,'TJ List'!$G:$G,"MLB",'TJ List'!$V:$V,"&lt;=2017")</f>
        <v>0.8125</v>
      </c>
      <c r="H28" s="125">
        <f>COUNTIFS('TJ List'!$M:$M,"&gt;="&amp;$A28,'TJ List'!$M:$M,"&lt;="&amp;$B28,'TJ List'!$G:$G,"MLB",'TJ List'!$V:$V,"&lt;=2017")</f>
        <v>48</v>
      </c>
      <c r="I28" s="88"/>
      <c r="J28" s="88"/>
      <c r="K28" s="88"/>
      <c r="L28" s="88"/>
      <c r="M28" s="88"/>
      <c r="N28" s="88"/>
    </row>
    <row r="29" spans="1:14" ht="13">
      <c r="A29" s="100">
        <v>32</v>
      </c>
      <c r="B29" s="101">
        <v>33</v>
      </c>
      <c r="C29" s="123">
        <f>SUMIFS('TJ List'!$O:$O,'TJ List'!$M:$M,"&gt;="&amp;$A29,'TJ List'!$M:$M,"&lt;="&amp;$B29,'TJ List'!$V:$V,"&lt;=2017")/COUNTIFS('TJ List'!$O:$O,"&gt;0",'TJ List'!$M:$M,"&gt;="&amp;$A29,'TJ List'!$M:$M,"&lt;="&amp;$B29,'TJ List'!$V:$V,"&lt;=2017")</f>
        <v>15.67741935483871</v>
      </c>
      <c r="D29" s="106">
        <f>COUNTIFS('TJ List'!$N:$N,"&gt;0",'TJ List'!$M:$M,"&gt;="&amp;$A29,'TJ List'!$M:$M,"&lt;="&amp;$B29,'TJ List'!$V:$V,"&lt;=2017")/COUNTIFS('TJ List'!$M:$M,"&gt;="&amp;$A29,'TJ List'!$M:$M,"&lt;="&amp;$B29,'TJ List'!$V:$V,"&lt;=2017")</f>
        <v>0.77500000000000002</v>
      </c>
      <c r="E29" s="124">
        <f>COUNTIFS('TJ List'!$M:$M,"&gt;="&amp;$A29,'TJ List'!$M:$M,"&lt;="&amp;$B29,'TJ List'!$V:$V,"&lt;=2017")</f>
        <v>40</v>
      </c>
      <c r="F29" s="108">
        <f>SUMIFS('TJ List'!$O:$O,'TJ List'!$M:$M,"&gt;="&amp;$A29,'TJ List'!$M:$M,"&lt;="&amp;$B29,'TJ List'!$G:$G,"MLB",'TJ List'!$V:$V,"&lt;=2017")/COUNTIFS('TJ List'!$O:$O,"&gt;0",'TJ List'!$M:$M,"&gt;="&amp;$A29,'TJ List'!$M:$M,"&lt;="&amp;$B29,'TJ List'!$G:$G,"MLB",'TJ List'!$V:$V,"&lt;=2017")</f>
        <v>16.111111111111111</v>
      </c>
      <c r="G29" s="106">
        <f>COUNTIFS('TJ List'!$N:$N,"&gt;0",'TJ List'!$M:$M,"&gt;="&amp;$A29,'TJ List'!$G:$G,"MLB",'TJ List'!$M:$M,"&lt;="&amp;$B29,'TJ List'!$V:$V,"&lt;=2017")/COUNTIFS('TJ List'!$M:$M,"&gt;="&amp;$A29,'TJ List'!$M:$M,"&lt;="&amp;$B29,'TJ List'!$G:$G,"MLB",'TJ List'!$V:$V,"&lt;=2017")</f>
        <v>0.81818181818181823</v>
      </c>
      <c r="H29" s="125">
        <f>COUNTIFS('TJ List'!$M:$M,"&gt;="&amp;$A29,'TJ List'!$M:$M,"&lt;="&amp;$B29,'TJ List'!$G:$G,"MLB",'TJ List'!$V:$V,"&lt;=2017")</f>
        <v>33</v>
      </c>
      <c r="I29" s="88"/>
      <c r="J29" s="88"/>
      <c r="K29" s="88"/>
      <c r="L29" s="88"/>
      <c r="M29" s="88"/>
      <c r="N29" s="88"/>
    </row>
    <row r="30" spans="1:14" ht="13">
      <c r="A30" s="100">
        <v>34</v>
      </c>
      <c r="B30" s="101">
        <v>35</v>
      </c>
      <c r="C30" s="123">
        <f>SUMIFS('TJ List'!$O:$O,'TJ List'!$M:$M,"&gt;="&amp;$A30,'TJ List'!$M:$M,"&lt;="&amp;$B30,'TJ List'!$V:$V,"&lt;=2017")/COUNTIFS('TJ List'!$O:$O,"&gt;0",'TJ List'!$M:$M,"&gt;="&amp;$A30,'TJ List'!$M:$M,"&lt;="&amp;$B30,'TJ List'!$V:$V,"&lt;=2017")</f>
        <v>18.421052631578949</v>
      </c>
      <c r="D30" s="106">
        <f>COUNTIFS('TJ List'!$N:$N,"&gt;0",'TJ List'!$M:$M,"&gt;="&amp;$A30,'TJ List'!$M:$M,"&lt;="&amp;$B30,'TJ List'!$V:$V,"&lt;=2017")/COUNTIFS('TJ List'!$M:$M,"&gt;="&amp;$A30,'TJ List'!$M:$M,"&lt;="&amp;$B30,'TJ List'!$V:$V,"&lt;=2017")</f>
        <v>0.65517241379310343</v>
      </c>
      <c r="E30" s="124">
        <f>COUNTIFS('TJ List'!$M:$M,"&gt;="&amp;$A30,'TJ List'!$M:$M,"&lt;="&amp;$B30,'TJ List'!$V:$V,"&lt;=2017")</f>
        <v>29</v>
      </c>
      <c r="F30" s="108">
        <f>SUMIFS('TJ List'!$O:$O,'TJ List'!$M:$M,"&gt;="&amp;$A30,'TJ List'!$M:$M,"&lt;="&amp;$B30,'TJ List'!$G:$G,"MLB",'TJ List'!$V:$V,"&lt;=2017")/COUNTIFS('TJ List'!$O:$O,"&gt;0",'TJ List'!$M:$M,"&gt;="&amp;$A30,'TJ List'!$M:$M,"&lt;="&amp;$B30,'TJ List'!$G:$G,"MLB",'TJ List'!$V:$V,"&lt;=2017")</f>
        <v>18.421052631578949</v>
      </c>
      <c r="G30" s="106">
        <f>COUNTIFS('TJ List'!$N:$N,"&gt;0",'TJ List'!$M:$M,"&gt;="&amp;$A30,'TJ List'!$G:$G,"MLB",'TJ List'!$M:$M,"&lt;="&amp;$B30,'TJ List'!$V:$V,"&lt;=2017")/COUNTIFS('TJ List'!$M:$M,"&gt;="&amp;$A30,'TJ List'!$M:$M,"&lt;="&amp;$B30,'TJ List'!$G:$G,"MLB",'TJ List'!$V:$V,"&lt;=2017")</f>
        <v>0.65517241379310343</v>
      </c>
      <c r="H30" s="125">
        <f>COUNTIFS('TJ List'!$M:$M,"&gt;="&amp;$A30,'TJ List'!$M:$M,"&lt;="&amp;$B30,'TJ List'!$G:$G,"MLB",'TJ List'!$V:$V,"&lt;=2017")</f>
        <v>29</v>
      </c>
      <c r="I30" s="88"/>
      <c r="J30" s="88"/>
      <c r="K30" s="88"/>
      <c r="L30" s="88"/>
      <c r="M30" s="88"/>
      <c r="N30" s="88"/>
    </row>
    <row r="31" spans="1:14" ht="13">
      <c r="A31" s="126">
        <v>36</v>
      </c>
      <c r="B31" s="127">
        <v>50</v>
      </c>
      <c r="C31" s="128">
        <f>SUMIFS('TJ List'!$O:$O,'TJ List'!$M:$M,"&gt;="&amp;$A31,'TJ List'!$M:$M,"&lt;="&amp;$B31,'TJ List'!$V:$V,"&lt;=2017")/COUNTIFS('TJ List'!$O:$O,"&gt;0",'TJ List'!$M:$M,"&gt;="&amp;$A31,'TJ List'!$M:$M,"&lt;="&amp;$B31,'TJ List'!$V:$V,"&lt;=2017")</f>
        <v>15.5625</v>
      </c>
      <c r="D31" s="129">
        <f>COUNTIFS('TJ List'!$N:$N,"&gt;0",'TJ List'!$M:$M,"&gt;="&amp;$A31,'TJ List'!$M:$M,"&lt;="&amp;$B31,'TJ List'!$V:$V,"&lt;=2017")/COUNTIFS('TJ List'!$M:$M,"&gt;="&amp;$A31,'TJ List'!$M:$M,"&lt;="&amp;$B31,'TJ List'!$V:$V,"&lt;=2017")</f>
        <v>0.88888888888888884</v>
      </c>
      <c r="E31" s="130">
        <f>COUNTIFS('TJ List'!$M:$M,"&gt;="&amp;$A31,'TJ List'!$M:$M,"&lt;="&amp;$B31,'TJ List'!$V:$V,"&lt;=2017")</f>
        <v>18</v>
      </c>
      <c r="F31" s="108">
        <f>SUMIFS('TJ List'!$O:$O,'TJ List'!$M:$M,"&gt;="&amp;$A31,'TJ List'!$M:$M,"&lt;="&amp;$B31,'TJ List'!$G:$G,"MLB",'TJ List'!$V:$V,"&lt;=2017")/COUNTIFS('TJ List'!$O:$O,"&gt;0",'TJ List'!$M:$M,"&gt;="&amp;$A31,'TJ List'!$M:$M,"&lt;="&amp;$B31,'TJ List'!$G:$G,"MLB",'TJ List'!$V:$V,"&lt;=2017")</f>
        <v>15.8</v>
      </c>
      <c r="G31" s="129">
        <f>COUNTIFS('TJ List'!$N:$N,"&gt;0",'TJ List'!$M:$M,"&gt;="&amp;$A31,'TJ List'!$G:$G,"MLB",'TJ List'!$M:$M,"&lt;="&amp;$B31,'TJ List'!$V:$V,"&lt;=2017")/COUNTIFS('TJ List'!$M:$M,"&gt;="&amp;$A31,'TJ List'!$M:$M,"&lt;="&amp;$B31,'TJ List'!$G:$G,"MLB",'TJ List'!$V:$V,"&lt;=2017")</f>
        <v>0.88235294117647056</v>
      </c>
      <c r="H31" s="131">
        <f>COUNTIFS('TJ List'!$M:$M,"&gt;="&amp;$A31,'TJ List'!$M:$M,"&lt;="&amp;$B31,'TJ List'!$G:$G,"MLB",'TJ List'!$V:$V,"&lt;=2017")</f>
        <v>17</v>
      </c>
      <c r="I31" s="88"/>
      <c r="J31" s="88"/>
      <c r="K31" s="88"/>
      <c r="L31" s="88"/>
      <c r="M31" s="88"/>
      <c r="N31" s="88"/>
    </row>
    <row r="32" spans="1:14" ht="13">
      <c r="A32" s="166" t="s">
        <v>4492</v>
      </c>
      <c r="B32" s="167"/>
      <c r="C32" s="132">
        <f>SUMIFS('TJ List'!$O:$O,'TJ List'!$M:$M,"&gt;=12",'TJ List'!$M:$M,"&lt;=50",'TJ List'!$V:$V,"&lt;=2017")/COUNTIFS('TJ List'!$O:$O,"&gt;0",'TJ List'!$M:$M,"&gt;=12",'TJ List'!$M:$M,"&lt;=50",'TJ List'!$V:$V,"&lt;=2017")</f>
        <v>21.650106458481194</v>
      </c>
      <c r="D32" s="133">
        <f>COUNTIFS('TJ List'!$N:$N,"&gt;0",'TJ List'!$M:$M,"&gt;=12",'TJ List'!$M:$M,"&lt;=50",'TJ List'!$V:$V,"&lt;=2017")/COUNTIFS('TJ List'!$M:$M,"&gt;=12",'TJ List'!$M:$M,"&lt;=50",'TJ List'!$V:$V,"&lt;=2017")</f>
        <v>0.8545454545454545</v>
      </c>
      <c r="E32" s="134">
        <f>COUNTIFS('TJ List'!$M:$M,"&gt;=12",'TJ List'!$M:$M,"&lt;=50",'TJ List'!$V:$V,"&lt;=2017")</f>
        <v>1650</v>
      </c>
      <c r="F32" s="135">
        <f>SUMIFS('TJ List'!$O:$O,'TJ List'!$M:$M,"&gt;=12",'TJ List'!$M:$M,"&lt;=50",'TJ List'!$G:$G,"MLB",'TJ List'!$V:$V,"&lt;=2017")/COUNTIFS('TJ List'!$O:$O,"&gt;0",'TJ List'!$M:$M,"&gt;=12",'TJ List'!$M:$M,"&lt;=50",'TJ List'!$G:$G,"MLB",'TJ List'!$V:$V,"&lt;=2017")</f>
        <v>18.833333333333332</v>
      </c>
      <c r="G32" s="133">
        <f>COUNTIFS('TJ List'!$N:$N,"&gt;0",'TJ List'!$M:$M,"&gt;=12",'TJ List'!$G:$G,"MLB",'TJ List'!$M:$M,"&lt;=50",'TJ List'!$V:$V,"&lt;=2017")/COUNTIFS('TJ List'!$M:$M,"&gt;=12",'TJ List'!$M:$M,"&lt;=50",'TJ List'!$G:$G,"MLB",'TJ List'!$V:$V,"&lt;=2017")</f>
        <v>0.78733031674208143</v>
      </c>
      <c r="H32" s="134">
        <f>COUNTIFS('TJ List'!$M:$M,"&gt;=12",'TJ List'!$M:$M,"&lt;=50",'TJ List'!$G:$G,"MLB",'TJ List'!$V:$V,"&lt;=2017")</f>
        <v>442</v>
      </c>
      <c r="I32" s="88"/>
      <c r="J32" s="88"/>
      <c r="K32" s="88"/>
      <c r="L32" s="88"/>
      <c r="M32" s="88"/>
      <c r="N32" s="88"/>
    </row>
    <row r="33" spans="1:14" ht="13">
      <c r="A33" s="7"/>
      <c r="I33" s="88"/>
      <c r="J33" s="88"/>
      <c r="K33" s="88"/>
      <c r="L33" s="88"/>
      <c r="M33" s="88"/>
      <c r="N33" s="88"/>
    </row>
    <row r="34" spans="1:14" ht="13">
      <c r="I34" s="88"/>
      <c r="J34" s="88"/>
      <c r="K34" s="88"/>
      <c r="L34" s="88"/>
      <c r="M34" s="88"/>
      <c r="N34" s="88"/>
    </row>
    <row r="35" spans="1:14" ht="13">
      <c r="I35" s="88"/>
      <c r="J35" s="88"/>
      <c r="K35" s="88"/>
      <c r="L35" s="88"/>
      <c r="M35" s="88"/>
      <c r="N35" s="88"/>
    </row>
    <row r="36" spans="1:14" ht="13">
      <c r="I36" s="88"/>
      <c r="J36" s="88"/>
      <c r="K36" s="88"/>
      <c r="L36" s="88"/>
      <c r="M36" s="88"/>
      <c r="N36" s="88"/>
    </row>
    <row r="37" spans="1:14" ht="13">
      <c r="I37" s="88"/>
      <c r="J37" s="88"/>
      <c r="K37" s="88"/>
      <c r="L37" s="88"/>
      <c r="M37" s="88"/>
      <c r="N37" s="88"/>
    </row>
    <row r="38" spans="1:14" ht="13">
      <c r="I38" s="88"/>
      <c r="J38" s="88"/>
      <c r="K38" s="88"/>
      <c r="L38" s="88"/>
      <c r="M38" s="88"/>
      <c r="N38" s="88"/>
    </row>
    <row r="39" spans="1:14" ht="13">
      <c r="I39" s="88"/>
      <c r="J39" s="88"/>
      <c r="K39" s="88"/>
      <c r="L39" s="88"/>
      <c r="M39" s="88"/>
      <c r="N39" s="88"/>
    </row>
    <row r="40" spans="1:14" ht="13">
      <c r="I40" s="88"/>
      <c r="J40" s="88"/>
      <c r="K40" s="88"/>
      <c r="L40" s="88"/>
      <c r="M40" s="88"/>
      <c r="N40" s="88"/>
    </row>
    <row r="41" spans="1:14" ht="13">
      <c r="I41" s="88"/>
      <c r="J41" s="88"/>
      <c r="K41" s="88"/>
      <c r="L41" s="88"/>
      <c r="M41" s="88"/>
      <c r="N41" s="88"/>
    </row>
    <row r="42" spans="1:14" ht="13">
      <c r="I42" s="88"/>
      <c r="J42" s="88"/>
      <c r="K42" s="88"/>
      <c r="L42" s="88"/>
      <c r="M42" s="88"/>
      <c r="N42" s="88"/>
    </row>
    <row r="43" spans="1:14" ht="13">
      <c r="I43" s="88"/>
      <c r="J43" s="88"/>
      <c r="K43" s="88"/>
      <c r="L43" s="88"/>
      <c r="M43" s="88"/>
      <c r="N43" s="88"/>
    </row>
    <row r="44" spans="1:14" ht="13">
      <c r="I44" s="88"/>
      <c r="J44" s="88"/>
      <c r="K44" s="88"/>
      <c r="L44" s="88"/>
      <c r="M44" s="88"/>
      <c r="N44" s="88"/>
    </row>
  </sheetData>
  <mergeCells count="13">
    <mergeCell ref="A32:B32"/>
    <mergeCell ref="C19:E19"/>
    <mergeCell ref="F19:H19"/>
    <mergeCell ref="A1:N1"/>
    <mergeCell ref="A4:A5"/>
    <mergeCell ref="B4:B5"/>
    <mergeCell ref="C4:F4"/>
    <mergeCell ref="G4:K4"/>
    <mergeCell ref="L4:N4"/>
    <mergeCell ref="A18:H18"/>
    <mergeCell ref="A16:B16"/>
    <mergeCell ref="A19:A20"/>
    <mergeCell ref="B19:B2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AK1003"/>
  <sheetViews>
    <sheetView workbookViewId="0">
      <selection sqref="A1:A3"/>
    </sheetView>
  </sheetViews>
  <sheetFormatPr baseColWidth="10" defaultColWidth="14.5" defaultRowHeight="15.75" customHeight="1"/>
  <cols>
    <col min="1" max="1" width="13.1640625" customWidth="1"/>
    <col min="2" max="2" width="5" customWidth="1"/>
    <col min="3" max="13" width="5.5" customWidth="1"/>
    <col min="14" max="15" width="13.1640625" hidden="1" customWidth="1"/>
    <col min="16" max="16" width="9.5" hidden="1" customWidth="1"/>
    <col min="17" max="17" width="14.5" hidden="1" customWidth="1"/>
  </cols>
  <sheetData>
    <row r="1" spans="1:37" ht="15.75" customHeight="1">
      <c r="A1" s="164" t="s">
        <v>4493</v>
      </c>
      <c r="B1" s="164" t="s">
        <v>4494</v>
      </c>
      <c r="C1" s="165"/>
      <c r="D1" s="165"/>
      <c r="E1" s="165"/>
      <c r="F1" s="165"/>
      <c r="G1" s="165"/>
      <c r="H1" s="165"/>
      <c r="I1" s="165"/>
      <c r="J1" s="165"/>
      <c r="K1" s="165"/>
      <c r="L1" s="165"/>
      <c r="M1" s="165"/>
      <c r="N1" s="136"/>
      <c r="O1" s="136"/>
      <c r="P1" s="136"/>
      <c r="Q1" s="136"/>
      <c r="R1" s="73"/>
      <c r="S1" s="73"/>
      <c r="T1" s="73"/>
      <c r="U1" s="73"/>
      <c r="V1" s="73"/>
      <c r="W1" s="73"/>
      <c r="X1" s="73"/>
      <c r="Y1" s="73"/>
      <c r="Z1" s="73"/>
      <c r="AA1" s="73"/>
      <c r="AB1" s="73"/>
      <c r="AC1" s="73"/>
      <c r="AD1" s="73"/>
      <c r="AE1" s="73"/>
      <c r="AF1" s="73"/>
      <c r="AG1" s="73"/>
      <c r="AH1" s="73"/>
      <c r="AI1" s="73"/>
      <c r="AJ1" s="73"/>
      <c r="AK1" s="73"/>
    </row>
    <row r="2" spans="1:37" ht="15.75" customHeight="1">
      <c r="A2" s="165"/>
      <c r="B2" s="164" t="s">
        <v>36</v>
      </c>
      <c r="C2" s="164" t="s">
        <v>4495</v>
      </c>
      <c r="D2" s="165"/>
      <c r="E2" s="165"/>
      <c r="F2" s="165"/>
      <c r="G2" s="165"/>
      <c r="H2" s="165"/>
      <c r="I2" s="165"/>
      <c r="J2" s="164" t="s">
        <v>4496</v>
      </c>
      <c r="K2" s="165"/>
      <c r="L2" s="165"/>
      <c r="M2" s="164" t="s">
        <v>3529</v>
      </c>
      <c r="N2" s="137"/>
      <c r="O2" s="137" t="s">
        <v>4497</v>
      </c>
      <c r="P2" s="164" t="s">
        <v>4498</v>
      </c>
      <c r="Q2" s="165"/>
      <c r="R2" s="73"/>
      <c r="S2" s="73"/>
      <c r="T2" s="73"/>
      <c r="U2" s="73"/>
      <c r="V2" s="73"/>
      <c r="W2" s="73"/>
      <c r="X2" s="73"/>
      <c r="Y2" s="73"/>
      <c r="Z2" s="73"/>
      <c r="AA2" s="73"/>
      <c r="AB2" s="73"/>
      <c r="AC2" s="73"/>
      <c r="AD2" s="73"/>
      <c r="AE2" s="73"/>
      <c r="AF2" s="73"/>
      <c r="AG2" s="73"/>
      <c r="AH2" s="73"/>
      <c r="AI2" s="73"/>
      <c r="AJ2" s="73"/>
      <c r="AK2" s="73"/>
    </row>
    <row r="3" spans="1:37" ht="15.75" customHeight="1">
      <c r="A3" s="165"/>
      <c r="B3" s="165"/>
      <c r="C3" s="72" t="s">
        <v>4495</v>
      </c>
      <c r="D3" s="72" t="s">
        <v>95</v>
      </c>
      <c r="E3" s="72" t="s">
        <v>84</v>
      </c>
      <c r="F3" s="72" t="s">
        <v>91</v>
      </c>
      <c r="G3" s="72" t="s">
        <v>115</v>
      </c>
      <c r="H3" s="72" t="s">
        <v>165</v>
      </c>
      <c r="I3" s="72" t="s">
        <v>128</v>
      </c>
      <c r="J3" s="72" t="s">
        <v>4496</v>
      </c>
      <c r="K3" s="72" t="s">
        <v>63</v>
      </c>
      <c r="L3" s="72" t="s">
        <v>158</v>
      </c>
      <c r="M3" s="165"/>
      <c r="N3" s="137" t="s">
        <v>4499</v>
      </c>
      <c r="O3" s="137" t="s">
        <v>4500</v>
      </c>
      <c r="P3" s="72" t="s">
        <v>4500</v>
      </c>
      <c r="Q3" s="72" t="s">
        <v>4416</v>
      </c>
      <c r="R3" s="73"/>
      <c r="S3" s="73"/>
      <c r="T3" s="73"/>
      <c r="U3" s="73"/>
      <c r="V3" s="73"/>
      <c r="W3" s="73"/>
      <c r="X3" s="73"/>
      <c r="Y3" s="73"/>
      <c r="Z3" s="73"/>
      <c r="AA3" s="73"/>
      <c r="AB3" s="73"/>
      <c r="AC3" s="73"/>
      <c r="AD3" s="73"/>
      <c r="AE3" s="73"/>
      <c r="AF3" s="73"/>
      <c r="AG3" s="73"/>
      <c r="AH3" s="73"/>
      <c r="AI3" s="73"/>
      <c r="AJ3" s="73"/>
      <c r="AK3" s="73"/>
    </row>
    <row r="4" spans="1:37" ht="15.75" customHeight="1">
      <c r="A4" s="9" t="s">
        <v>323</v>
      </c>
      <c r="B4" s="138">
        <f>COUNTIFS('TJ List'!F:F,A4,'TJ List'!G:G,"MLB")</f>
        <v>12</v>
      </c>
      <c r="C4" s="138">
        <f t="shared" ref="C4:C33" si="0">SUM(D4:I4)</f>
        <v>17</v>
      </c>
      <c r="D4" s="26">
        <f>COUNTIFS('TJ List'!F:F,A4,'TJ List'!G:G,"AAA")</f>
        <v>5</v>
      </c>
      <c r="E4" s="26">
        <f>COUNTIFS('TJ List'!F:F,A4,'TJ List'!G:G,"AA")</f>
        <v>6</v>
      </c>
      <c r="F4" s="26">
        <f>COUNTIFS('TJ List'!F:F,A4,'TJ List'!G:G,"A+")</f>
        <v>1</v>
      </c>
      <c r="G4" s="26">
        <f>COUNTIFS('TJ List'!F:F,A4,'TJ List'!G:G,"A")</f>
        <v>3</v>
      </c>
      <c r="H4" s="26">
        <f>COUNTIFS('TJ List'!F:F,A4,'TJ List'!G:G,"A-")</f>
        <v>1</v>
      </c>
      <c r="I4" s="26">
        <f>COUNTIFS('TJ List'!F:F,A4,'TJ List'!G:G,"Rk")</f>
        <v>1</v>
      </c>
      <c r="J4" s="138">
        <f t="shared" ref="J4:J33" si="1">SUM(K4:L4)</f>
        <v>18</v>
      </c>
      <c r="K4" s="26">
        <f>COUNTIFS('TJ List'!F:F,A4,'TJ List'!G:G,"Coll")</f>
        <v>13</v>
      </c>
      <c r="L4" s="26">
        <f>COUNTIFS('TJ List'!F:F,A4,'TJ List'!G:G,"HS")</f>
        <v>5</v>
      </c>
      <c r="M4" s="138">
        <f t="shared" ref="M4:M33" si="2">SUM(B4,C4,J4)</f>
        <v>47</v>
      </c>
      <c r="N4" s="67"/>
      <c r="O4" s="67">
        <f>AVERAGEIFS('TJ List'!O:O,'TJ List'!F:F,A4,'TJ List'!G:G,"MLB",'TJ List'!O:O,"&gt;0",'TJ List'!V:V,"&gt;=2010")</f>
        <v>19.555555555555557</v>
      </c>
      <c r="P4" s="26"/>
    </row>
    <row r="5" spans="1:37" ht="15.75" customHeight="1">
      <c r="A5" s="9" t="s">
        <v>340</v>
      </c>
      <c r="B5" s="138">
        <f>COUNTIFS('TJ List'!F:F,A5,'TJ List'!G:G,"MLB")</f>
        <v>26</v>
      </c>
      <c r="C5" s="138">
        <f t="shared" si="0"/>
        <v>37</v>
      </c>
      <c r="D5" s="26">
        <f>COUNTIFS('TJ List'!F:F,A5,'TJ List'!G:G,"AAA")</f>
        <v>11</v>
      </c>
      <c r="E5" s="26">
        <f>COUNTIFS('TJ List'!F:F,A5,'TJ List'!G:G,"AA")</f>
        <v>9</v>
      </c>
      <c r="F5" s="26">
        <f>COUNTIFS('TJ List'!F:F,A5,'TJ List'!G:G,"A+")</f>
        <v>4</v>
      </c>
      <c r="G5" s="26">
        <f>COUNTIFS('TJ List'!F:F,A5,'TJ List'!G:G,"A")</f>
        <v>7</v>
      </c>
      <c r="H5" s="139">
        <f>COUNTIFS('TJ List'!F:F,A5,'TJ List'!G:G,"A-")</f>
        <v>0</v>
      </c>
      <c r="I5" s="26">
        <f>COUNTIFS('TJ List'!F:F,A5,'TJ List'!G:G,"Rk")</f>
        <v>6</v>
      </c>
      <c r="J5" s="138">
        <f t="shared" si="1"/>
        <v>11</v>
      </c>
      <c r="K5" s="26">
        <f>COUNTIFS('TJ List'!F:F,A5,'TJ List'!G:G,"Coll")</f>
        <v>8</v>
      </c>
      <c r="L5" s="26">
        <f>COUNTIFS('TJ List'!F:F,A5,'TJ List'!G:G,"HS")</f>
        <v>3</v>
      </c>
      <c r="M5" s="138">
        <f t="shared" si="2"/>
        <v>74</v>
      </c>
      <c r="N5" s="140">
        <v>1</v>
      </c>
      <c r="O5" s="67">
        <f>AVERAGEIFS('TJ List'!O:O,'TJ List'!F:F,A5,'TJ List'!G:G,"MLB",'TJ List'!O:O,"&gt;0",'TJ List'!V:V,"&gt;=2010")</f>
        <v>23.9</v>
      </c>
      <c r="P5" s="26"/>
    </row>
    <row r="6" spans="1:37" ht="15.75" customHeight="1">
      <c r="A6" s="9" t="s">
        <v>52</v>
      </c>
      <c r="B6" s="138">
        <f>COUNTIFS('TJ List'!F:F,A6,'TJ List'!G:G,"MLB")</f>
        <v>13</v>
      </c>
      <c r="C6" s="138">
        <f t="shared" si="0"/>
        <v>22</v>
      </c>
      <c r="D6" s="26">
        <f>COUNTIFS('TJ List'!F:F,A6,'TJ List'!G:G,"AAA")</f>
        <v>7</v>
      </c>
      <c r="E6" s="26">
        <f>COUNTIFS('TJ List'!F:F,A6,'TJ List'!G:G,"AA")</f>
        <v>7</v>
      </c>
      <c r="F6" s="26">
        <f>COUNTIFS('TJ List'!F:F,A6,'TJ List'!G:G,"A+")</f>
        <v>1</v>
      </c>
      <c r="G6" s="26">
        <f>COUNTIFS('TJ List'!F:F,A6,'TJ List'!G:G,"A")</f>
        <v>2</v>
      </c>
      <c r="H6" s="26">
        <f>COUNTIFS('TJ List'!F:F,A6,'TJ List'!G:G,"A-")</f>
        <v>2</v>
      </c>
      <c r="I6" s="26">
        <f>COUNTIFS('TJ List'!F:F,A6,'TJ List'!G:G,"Rk")</f>
        <v>3</v>
      </c>
      <c r="J6" s="138">
        <f t="shared" si="1"/>
        <v>13</v>
      </c>
      <c r="K6" s="26">
        <f>COUNTIFS('TJ List'!F:F,A6,'TJ List'!G:G,"Coll")</f>
        <v>8</v>
      </c>
      <c r="L6" s="26">
        <f>COUNTIFS('TJ List'!F:F,A6,'TJ List'!G:G,"HS")</f>
        <v>5</v>
      </c>
      <c r="M6" s="138">
        <f t="shared" si="2"/>
        <v>48</v>
      </c>
      <c r="N6" s="67"/>
      <c r="O6" s="67">
        <f>AVERAGEIFS('TJ List'!O:O,'TJ List'!F:F,A6,'TJ List'!G:G,"MLB",'TJ List'!O:O,"&gt;0",'TJ List'!V:V,"&gt;=2010")</f>
        <v>21</v>
      </c>
      <c r="P6" s="26"/>
    </row>
    <row r="7" spans="1:37" ht="15.75" customHeight="1">
      <c r="A7" s="9" t="s">
        <v>67</v>
      </c>
      <c r="B7" s="138">
        <f>COUNTIFS('TJ List'!F:F,A7,'TJ List'!G:G,"MLB")</f>
        <v>18</v>
      </c>
      <c r="C7" s="138">
        <f t="shared" si="0"/>
        <v>23</v>
      </c>
      <c r="D7" s="26">
        <f>COUNTIFS('TJ List'!F:F,A7,'TJ List'!G:G,"AAA")</f>
        <v>5</v>
      </c>
      <c r="E7" s="26">
        <f>COUNTIFS('TJ List'!F:F,A7,'TJ List'!G:G,"AA")</f>
        <v>5</v>
      </c>
      <c r="F7" s="26">
        <f>COUNTIFS('TJ List'!F:F,A7,'TJ List'!G:G,"A+")</f>
        <v>4</v>
      </c>
      <c r="G7" s="26">
        <f>COUNTIFS('TJ List'!F:F,A7,'TJ List'!G:G,"A")</f>
        <v>4</v>
      </c>
      <c r="H7" s="26">
        <f>COUNTIFS('TJ List'!F:F,A7,'TJ List'!G:G,"A-")</f>
        <v>3</v>
      </c>
      <c r="I7" s="26">
        <f>COUNTIFS('TJ List'!F:F,A7,'TJ List'!G:G,"Rk")</f>
        <v>2</v>
      </c>
      <c r="J7" s="138">
        <f t="shared" si="1"/>
        <v>18</v>
      </c>
      <c r="K7" s="26">
        <f>COUNTIFS('TJ List'!F:F,A7,'TJ List'!G:G,"Coll")</f>
        <v>10</v>
      </c>
      <c r="L7" s="26">
        <f>COUNTIFS('TJ List'!F:F,A7,'TJ List'!G:G,"HS")</f>
        <v>8</v>
      </c>
      <c r="M7" s="138">
        <f t="shared" si="2"/>
        <v>59</v>
      </c>
      <c r="N7" s="67"/>
      <c r="O7" s="67">
        <f>AVERAGEIFS('TJ List'!O:O,'TJ List'!F:F,A7,'TJ List'!G:G,"MLB",'TJ List'!O:O,"&gt;0",'TJ List'!V:V,"&gt;=2010")</f>
        <v>14.25</v>
      </c>
      <c r="P7" s="26"/>
    </row>
    <row r="8" spans="1:37" ht="15.75" customHeight="1">
      <c r="A8" s="9" t="s">
        <v>164</v>
      </c>
      <c r="B8" s="138">
        <f>COUNTIFS('TJ List'!F:F,A8,'TJ List'!G:G,"MLB")</f>
        <v>10</v>
      </c>
      <c r="C8" s="138">
        <f t="shared" si="0"/>
        <v>39</v>
      </c>
      <c r="D8" s="26">
        <f>COUNTIFS('TJ List'!F:F,A8,'TJ List'!G:G,"AAA")</f>
        <v>8</v>
      </c>
      <c r="E8" s="26">
        <f>COUNTIFS('TJ List'!F:F,A8,'TJ List'!G:G,"AA")</f>
        <v>4</v>
      </c>
      <c r="F8" s="26">
        <f>COUNTIFS('TJ List'!F:F,A8,'TJ List'!G:G,"A+")</f>
        <v>9</v>
      </c>
      <c r="G8" s="26">
        <f>COUNTIFS('TJ List'!F:F,A8,'TJ List'!G:G,"A")</f>
        <v>6</v>
      </c>
      <c r="H8" s="26">
        <f>COUNTIFS('TJ List'!F:F,A8,'TJ List'!G:G,"A-")</f>
        <v>3</v>
      </c>
      <c r="I8" s="26">
        <f>COUNTIFS('TJ List'!F:F,A8,'TJ List'!G:G,"Rk")</f>
        <v>9</v>
      </c>
      <c r="J8" s="138">
        <f t="shared" si="1"/>
        <v>16</v>
      </c>
      <c r="K8" s="26">
        <f>COUNTIFS('TJ List'!F:F,A8,'TJ List'!G:G,"Coll")</f>
        <v>10</v>
      </c>
      <c r="L8" s="26">
        <f>COUNTIFS('TJ List'!F:F,A8,'TJ List'!G:G,"HS")</f>
        <v>6</v>
      </c>
      <c r="M8" s="138">
        <f t="shared" si="2"/>
        <v>65</v>
      </c>
      <c r="N8" s="67"/>
      <c r="O8" s="67">
        <f>AVERAGEIFS('TJ List'!O:O,'TJ List'!F:F,A8,'TJ List'!G:G,"MLB",'TJ List'!O:O,"&gt;0",'TJ List'!V:V,"&gt;=2010")</f>
        <v>25.5</v>
      </c>
      <c r="P8" s="26"/>
    </row>
    <row r="9" spans="1:37" ht="15.75" customHeight="1">
      <c r="A9" s="9" t="s">
        <v>62</v>
      </c>
      <c r="B9" s="138">
        <f>COUNTIFS('TJ List'!F:F,A9,'TJ List'!G:G,"MLB")</f>
        <v>12</v>
      </c>
      <c r="C9" s="138">
        <f t="shared" si="0"/>
        <v>33</v>
      </c>
      <c r="D9" s="26">
        <f>COUNTIFS('TJ List'!F:F,A9,'TJ List'!G:G,"AAA")</f>
        <v>11</v>
      </c>
      <c r="E9" s="26">
        <f>COUNTIFS('TJ List'!F:F,A9,'TJ List'!G:G,"AA")</f>
        <v>6</v>
      </c>
      <c r="F9" s="26">
        <f>COUNTIFS('TJ List'!F:F,A9,'TJ List'!G:G,"A+")</f>
        <v>3</v>
      </c>
      <c r="G9" s="26">
        <f>COUNTIFS('TJ List'!F:F,A9,'TJ List'!G:G,"A")</f>
        <v>7</v>
      </c>
      <c r="H9" s="26">
        <f>COUNTIFS('TJ List'!F:F,A9,'TJ List'!G:G,"A-")</f>
        <v>0</v>
      </c>
      <c r="I9" s="26">
        <f>COUNTIFS('TJ List'!F:F,A9,'TJ List'!G:G,"Rk")</f>
        <v>6</v>
      </c>
      <c r="J9" s="138">
        <f t="shared" si="1"/>
        <v>14</v>
      </c>
      <c r="K9" s="26">
        <f>COUNTIFS('TJ List'!F:F,A9,'TJ List'!G:G,"Coll")</f>
        <v>12</v>
      </c>
      <c r="L9" s="26">
        <f>COUNTIFS('TJ List'!F:F,A9,'TJ List'!G:G,"HS")</f>
        <v>2</v>
      </c>
      <c r="M9" s="138">
        <f t="shared" si="2"/>
        <v>59</v>
      </c>
      <c r="N9" s="140">
        <v>1</v>
      </c>
      <c r="O9" s="67">
        <f>AVERAGEIFS('TJ List'!O:O,'TJ List'!F:F,A9,'TJ List'!G:G,"MLB",'TJ List'!O:O,"&gt;0",'TJ List'!V:V,"&gt;=2010")</f>
        <v>12.666666666666666</v>
      </c>
      <c r="P9" s="26"/>
    </row>
    <row r="10" spans="1:37" ht="15.75" customHeight="1">
      <c r="A10" s="9" t="s">
        <v>187</v>
      </c>
      <c r="B10" s="138">
        <f>COUNTIFS('TJ List'!F:F,A10,'TJ List'!G:G,"MLB")</f>
        <v>17</v>
      </c>
      <c r="C10" s="138">
        <f t="shared" si="0"/>
        <v>42</v>
      </c>
      <c r="D10" s="26">
        <f>COUNTIFS('TJ List'!F:F,A10,'TJ List'!G:G,"AAA")</f>
        <v>8</v>
      </c>
      <c r="E10" s="26">
        <f>COUNTIFS('TJ List'!F:F,A10,'TJ List'!G:G,"AA")</f>
        <v>4</v>
      </c>
      <c r="F10" s="26">
        <f>COUNTIFS('TJ List'!F:F,A10,'TJ List'!G:G,"A+")</f>
        <v>5</v>
      </c>
      <c r="G10" s="26">
        <f>COUNTIFS('TJ List'!F:F,A10,'TJ List'!G:G,"A")</f>
        <v>13</v>
      </c>
      <c r="H10" s="26">
        <f>COUNTIFS('TJ List'!F:F,A10,'TJ List'!G:G,"A-")</f>
        <v>0</v>
      </c>
      <c r="I10" s="26">
        <f>COUNTIFS('TJ List'!F:F,A10,'TJ List'!G:G,"Rk")</f>
        <v>12</v>
      </c>
      <c r="J10" s="138">
        <f t="shared" si="1"/>
        <v>17</v>
      </c>
      <c r="K10" s="26">
        <f>COUNTIFS('TJ List'!F:F,A10,'TJ List'!G:G,"Coll")</f>
        <v>10</v>
      </c>
      <c r="L10" s="26">
        <f>COUNTIFS('TJ List'!F:F,A10,'TJ List'!G:G,"HS")</f>
        <v>7</v>
      </c>
      <c r="M10" s="138">
        <f t="shared" si="2"/>
        <v>76</v>
      </c>
      <c r="N10" s="140">
        <v>1</v>
      </c>
      <c r="O10" s="67">
        <f>AVERAGEIFS('TJ List'!O:O,'TJ List'!F:F,A10,'TJ List'!G:G,"MLB",'TJ List'!O:O,"&gt;0",'TJ List'!V:V,"&gt;=2010")</f>
        <v>19.666666666666668</v>
      </c>
      <c r="P10" s="141" t="s">
        <v>4501</v>
      </c>
      <c r="Q10" s="91" t="s">
        <v>4502</v>
      </c>
    </row>
    <row r="11" spans="1:37" ht="15.75" customHeight="1">
      <c r="A11" s="9" t="s">
        <v>234</v>
      </c>
      <c r="B11" s="138">
        <f>COUNTIFS('TJ List'!F:F,A11,'TJ List'!G:G,"MLB")</f>
        <v>13</v>
      </c>
      <c r="C11" s="138">
        <f t="shared" si="0"/>
        <v>30</v>
      </c>
      <c r="D11" s="26">
        <f>COUNTIFS('TJ List'!F:F,A11,'TJ List'!G:G,"AAA")</f>
        <v>6</v>
      </c>
      <c r="E11" s="26">
        <f>COUNTIFS('TJ List'!F:F,A11,'TJ List'!G:G,"AA")</f>
        <v>5</v>
      </c>
      <c r="F11" s="26">
        <f>COUNTIFS('TJ List'!F:F,A11,'TJ List'!G:G,"A+")</f>
        <v>3</v>
      </c>
      <c r="G11" s="26">
        <f>COUNTIFS('TJ List'!F:F,A11,'TJ List'!G:G,"A")</f>
        <v>4</v>
      </c>
      <c r="H11" s="26">
        <f>COUNTIFS('TJ List'!F:F,A11,'TJ List'!G:G,"A-")</f>
        <v>3</v>
      </c>
      <c r="I11" s="26">
        <f>COUNTIFS('TJ List'!F:F,A11,'TJ List'!G:G,"Rk")</f>
        <v>9</v>
      </c>
      <c r="J11" s="138">
        <f t="shared" si="1"/>
        <v>21</v>
      </c>
      <c r="K11" s="26">
        <f>COUNTIFS('TJ List'!F:F,A11,'TJ List'!G:G,"Coll")</f>
        <v>14</v>
      </c>
      <c r="L11" s="26">
        <f>COUNTIFS('TJ List'!F:F,A11,'TJ List'!G:G,"HS")</f>
        <v>7</v>
      </c>
      <c r="M11" s="138">
        <f t="shared" si="2"/>
        <v>64</v>
      </c>
      <c r="N11" s="67"/>
      <c r="O11" s="67">
        <f>AVERAGEIFS('TJ List'!O:O,'TJ List'!F:F,A11,'TJ List'!G:G,"MLB",'TJ List'!O:O,"&gt;0",'TJ List'!V:V,"&gt;=2010")</f>
        <v>24.2</v>
      </c>
      <c r="P11" s="26"/>
    </row>
    <row r="12" spans="1:37" ht="15.75" customHeight="1">
      <c r="A12" s="9" t="s">
        <v>44</v>
      </c>
      <c r="B12" s="138">
        <f>COUNTIFS('TJ List'!F:F,A12,'TJ List'!G:G,"MLB")</f>
        <v>11</v>
      </c>
      <c r="C12" s="138">
        <f t="shared" si="0"/>
        <v>21</v>
      </c>
      <c r="D12" s="26">
        <f>COUNTIFS('TJ List'!F:F,A12,'TJ List'!G:G,"AAA")</f>
        <v>4</v>
      </c>
      <c r="E12" s="26">
        <f>COUNTIFS('TJ List'!F:F,A12,'TJ List'!G:G,"AA")</f>
        <v>6</v>
      </c>
      <c r="F12" s="26">
        <f>COUNTIFS('TJ List'!F:F,A12,'TJ List'!G:G,"A+")</f>
        <v>3</v>
      </c>
      <c r="G12" s="26">
        <f>COUNTIFS('TJ List'!F:F,A12,'TJ List'!G:G,"A")</f>
        <v>3</v>
      </c>
      <c r="H12" s="26">
        <f>COUNTIFS('TJ List'!F:F,A12,'TJ List'!G:G,"A-")</f>
        <v>2</v>
      </c>
      <c r="I12" s="26">
        <f>COUNTIFS('TJ List'!F:F,A12,'TJ List'!G:G,"Rk")</f>
        <v>3</v>
      </c>
      <c r="J12" s="138">
        <f t="shared" si="1"/>
        <v>13</v>
      </c>
      <c r="K12" s="26">
        <f>COUNTIFS('TJ List'!F:F,A12,'TJ List'!G:G,"Coll")</f>
        <v>9</v>
      </c>
      <c r="L12" s="26">
        <f>COUNTIFS('TJ List'!F:F,A12,'TJ List'!G:G,"HS")</f>
        <v>4</v>
      </c>
      <c r="M12" s="138">
        <f t="shared" si="2"/>
        <v>45</v>
      </c>
      <c r="N12" s="67"/>
      <c r="O12" s="67">
        <f>AVERAGEIFS('TJ List'!O:O,'TJ List'!F:F,A12,'TJ List'!G:G,"MLB",'TJ List'!O:O,"&gt;0",'TJ List'!V:V,"&gt;=2010")</f>
        <v>17.5</v>
      </c>
      <c r="P12" s="26"/>
    </row>
    <row r="13" spans="1:37" ht="15.75" customHeight="1">
      <c r="A13" s="9" t="s">
        <v>87</v>
      </c>
      <c r="B13" s="138">
        <f>COUNTIFS('TJ List'!F:F,A13,'TJ List'!G:G,"MLB")</f>
        <v>17</v>
      </c>
      <c r="C13" s="138">
        <f t="shared" si="0"/>
        <v>34</v>
      </c>
      <c r="D13" s="26">
        <f>COUNTIFS('TJ List'!F:F,A13,'TJ List'!G:G,"AAA")</f>
        <v>8</v>
      </c>
      <c r="E13" s="26">
        <f>COUNTIFS('TJ List'!F:F,A13,'TJ List'!G:G,"AA")</f>
        <v>9</v>
      </c>
      <c r="F13" s="26">
        <f>COUNTIFS('TJ List'!F:F,A13,'TJ List'!G:G,"A+")</f>
        <v>8</v>
      </c>
      <c r="G13" s="26">
        <f>COUNTIFS('TJ List'!F:F,A13,'TJ List'!G:G,"A")</f>
        <v>4</v>
      </c>
      <c r="H13" s="26">
        <f>COUNTIFS('TJ List'!F:F,A13,'TJ List'!G:G,"A-")</f>
        <v>0</v>
      </c>
      <c r="I13" s="26">
        <f>COUNTIFS('TJ List'!F:F,A13,'TJ List'!G:G,"Rk")</f>
        <v>5</v>
      </c>
      <c r="J13" s="138">
        <f t="shared" si="1"/>
        <v>13</v>
      </c>
      <c r="K13" s="26">
        <f>COUNTIFS('TJ List'!F:F,A13,'TJ List'!G:G,"Coll")</f>
        <v>10</v>
      </c>
      <c r="L13" s="26">
        <f>COUNTIFS('TJ List'!F:F,A13,'TJ List'!G:G,"HS")</f>
        <v>3</v>
      </c>
      <c r="M13" s="138">
        <f t="shared" si="2"/>
        <v>64</v>
      </c>
      <c r="N13" s="67"/>
      <c r="O13" s="67">
        <f>AVERAGEIFS('TJ List'!O:O,'TJ List'!F:F,A13,'TJ List'!G:G,"MLB",'TJ List'!O:O,"&gt;0",'TJ List'!V:V,"&gt;=2010")</f>
        <v>19.399999999999999</v>
      </c>
      <c r="P13" s="26"/>
    </row>
    <row r="14" spans="1:37" ht="15.75" customHeight="1">
      <c r="A14" s="9" t="s">
        <v>121</v>
      </c>
      <c r="B14" s="138">
        <f>COUNTIFS('TJ List'!F:F,A14,'TJ List'!G:G,"MLB")</f>
        <v>11</v>
      </c>
      <c r="C14" s="138">
        <f t="shared" si="0"/>
        <v>23</v>
      </c>
      <c r="D14" s="26">
        <f>COUNTIFS('TJ List'!F:F,A14,'TJ List'!G:G,"AAA")</f>
        <v>6</v>
      </c>
      <c r="E14" s="26">
        <f>COUNTIFS('TJ List'!F:F,A14,'TJ List'!G:G,"AA")</f>
        <v>6</v>
      </c>
      <c r="F14" s="26">
        <f>COUNTIFS('TJ List'!F:F,A14,'TJ List'!G:G,"A+")</f>
        <v>3</v>
      </c>
      <c r="G14" s="26">
        <f>COUNTIFS('TJ List'!F:F,A14,'TJ List'!G:G,"A")</f>
        <v>3</v>
      </c>
      <c r="H14" s="26">
        <f>COUNTIFS('TJ List'!F:F,A14,'TJ List'!G:G,"A-")</f>
        <v>2</v>
      </c>
      <c r="I14" s="26">
        <f>COUNTIFS('TJ List'!F:F,A14,'TJ List'!G:G,"Rk")</f>
        <v>3</v>
      </c>
      <c r="J14" s="138">
        <f t="shared" si="1"/>
        <v>14</v>
      </c>
      <c r="K14" s="26">
        <f>COUNTIFS('TJ List'!F:F,A14,'TJ List'!G:G,"Coll")</f>
        <v>8</v>
      </c>
      <c r="L14" s="26">
        <f>COUNTIFS('TJ List'!F:F,A14,'TJ List'!G:G,"HS")</f>
        <v>6</v>
      </c>
      <c r="M14" s="138">
        <f t="shared" si="2"/>
        <v>48</v>
      </c>
      <c r="N14" s="67"/>
      <c r="O14" s="67">
        <f>AVERAGEIFS('TJ List'!O:O,'TJ List'!F:F,A14,'TJ List'!G:G,"MLB",'TJ List'!O:O,"&gt;0",'TJ List'!V:V,"&gt;=2010")</f>
        <v>35.666666666666664</v>
      </c>
      <c r="P14" s="26"/>
    </row>
    <row r="15" spans="1:37" ht="15.75" customHeight="1">
      <c r="A15" s="9" t="s">
        <v>329</v>
      </c>
      <c r="B15" s="138">
        <f>COUNTIFS('TJ List'!F:F,A15,'TJ List'!G:G,"MLB")</f>
        <v>20</v>
      </c>
      <c r="C15" s="138">
        <f t="shared" si="0"/>
        <v>29</v>
      </c>
      <c r="D15" s="26">
        <f>COUNTIFS('TJ List'!F:F,A15,'TJ List'!G:G,"AAA")</f>
        <v>1</v>
      </c>
      <c r="E15" s="26">
        <f>COUNTIFS('TJ List'!F:F,A15,'TJ List'!G:G,"AA")</f>
        <v>6</v>
      </c>
      <c r="F15" s="26">
        <f>COUNTIFS('TJ List'!F:F,A15,'TJ List'!G:G,"A+")</f>
        <v>6</v>
      </c>
      <c r="G15" s="26">
        <f>COUNTIFS('TJ List'!F:F,A15,'TJ List'!G:G,"A")</f>
        <v>9</v>
      </c>
      <c r="H15" s="26">
        <f>COUNTIFS('TJ List'!F:F,A15,'TJ List'!G:G,"A-")</f>
        <v>0</v>
      </c>
      <c r="I15" s="26">
        <f>COUNTIFS('TJ List'!F:F,A15,'TJ List'!G:G,"Rk")</f>
        <v>7</v>
      </c>
      <c r="J15" s="138">
        <f t="shared" si="1"/>
        <v>15</v>
      </c>
      <c r="K15" s="26">
        <f>COUNTIFS('TJ List'!F:F,A15,'TJ List'!G:G,"Coll")</f>
        <v>8</v>
      </c>
      <c r="L15" s="26">
        <f>COUNTIFS('TJ List'!F:F,A15,'TJ List'!G:G,"HS")</f>
        <v>7</v>
      </c>
      <c r="M15" s="138">
        <f t="shared" si="2"/>
        <v>64</v>
      </c>
      <c r="N15" s="140">
        <v>1</v>
      </c>
      <c r="O15" s="67">
        <f>AVERAGEIFS('TJ List'!O:O,'TJ List'!F:F,A15,'TJ List'!G:G,"MLB",'TJ List'!O:O,"&gt;0",'TJ List'!V:V,"&gt;=2010")</f>
        <v>19</v>
      </c>
      <c r="P15" s="26"/>
    </row>
    <row r="16" spans="1:37" ht="15.75" customHeight="1">
      <c r="A16" s="9" t="s">
        <v>35</v>
      </c>
      <c r="B16" s="138">
        <f>COUNTIFS('TJ List'!F:F,A16,'TJ List'!G:G,"MLB")</f>
        <v>20</v>
      </c>
      <c r="C16" s="138">
        <f t="shared" si="0"/>
        <v>31</v>
      </c>
      <c r="D16" s="26">
        <f>COUNTIFS('TJ List'!F:F,A16,'TJ List'!G:G,"AAA")</f>
        <v>5</v>
      </c>
      <c r="E16" s="26">
        <f>COUNTIFS('TJ List'!F:F,A16,'TJ List'!G:G,"AA")</f>
        <v>1</v>
      </c>
      <c r="F16" s="26">
        <f>COUNTIFS('TJ List'!F:F,A16,'TJ List'!G:G,"A+")</f>
        <v>7</v>
      </c>
      <c r="G16" s="26">
        <f>COUNTIFS('TJ List'!F:F,A16,'TJ List'!G:G,"A")</f>
        <v>5</v>
      </c>
      <c r="H16" s="26">
        <f>COUNTIFS('TJ List'!F:F,A16,'TJ List'!G:G,"A-")</f>
        <v>0</v>
      </c>
      <c r="I16" s="26">
        <f>COUNTIFS('TJ List'!F:F,A16,'TJ List'!G:G,"Rk")</f>
        <v>13</v>
      </c>
      <c r="J16" s="138">
        <f t="shared" si="1"/>
        <v>16</v>
      </c>
      <c r="K16" s="26">
        <f>COUNTIFS('TJ List'!F:F,A16,'TJ List'!G:G,"Coll")</f>
        <v>11</v>
      </c>
      <c r="L16" s="26">
        <f>COUNTIFS('TJ List'!F:F,A16,'TJ List'!G:G,"HS")</f>
        <v>5</v>
      </c>
      <c r="M16" s="138">
        <f t="shared" si="2"/>
        <v>67</v>
      </c>
      <c r="N16" s="140">
        <v>1</v>
      </c>
      <c r="O16" s="67">
        <f>AVERAGEIFS('TJ List'!O:O,'TJ List'!F:F,A16,'TJ List'!G:G,"MLB",'TJ List'!O:O,"&gt;0",'TJ List'!V:V,"&gt;=2010")</f>
        <v>20.545454545454547</v>
      </c>
      <c r="P16" s="26"/>
    </row>
    <row r="17" spans="1:17" ht="15.75" customHeight="1">
      <c r="A17" s="9" t="s">
        <v>306</v>
      </c>
      <c r="B17" s="138">
        <f>COUNTIFS('TJ List'!F:F,A17,'TJ List'!G:G,"MLB")</f>
        <v>18</v>
      </c>
      <c r="C17" s="138">
        <f t="shared" si="0"/>
        <v>35</v>
      </c>
      <c r="D17" s="26">
        <f>COUNTIFS('TJ List'!F:F,A17,'TJ List'!G:G,"AAA")</f>
        <v>9</v>
      </c>
      <c r="E17" s="26">
        <f>COUNTIFS('TJ List'!F:F,A17,'TJ List'!G:G,"AA")</f>
        <v>8</v>
      </c>
      <c r="F17" s="26">
        <f>COUNTIFS('TJ List'!F:F,A17,'TJ List'!G:G,"A+")</f>
        <v>6</v>
      </c>
      <c r="G17" s="26">
        <f>COUNTIFS('TJ List'!F:F,A17,'TJ List'!G:G,"A")</f>
        <v>4</v>
      </c>
      <c r="H17" s="26">
        <f>COUNTIFS('TJ List'!F:F,A17,'TJ List'!G:G,"A-")</f>
        <v>0</v>
      </c>
      <c r="I17" s="26">
        <f>COUNTIFS('TJ List'!F:F,A17,'TJ List'!G:G,"Rk")</f>
        <v>8</v>
      </c>
      <c r="J17" s="138">
        <f t="shared" si="1"/>
        <v>32</v>
      </c>
      <c r="K17" s="26">
        <f>COUNTIFS('TJ List'!F:F,A17,'TJ List'!G:G,"Coll")</f>
        <v>22</v>
      </c>
      <c r="L17" s="26">
        <f>COUNTIFS('TJ List'!F:F,A17,'TJ List'!G:G,"HS")</f>
        <v>10</v>
      </c>
      <c r="M17" s="138">
        <f t="shared" si="2"/>
        <v>85</v>
      </c>
      <c r="N17" s="140">
        <v>1</v>
      </c>
      <c r="O17" s="67">
        <f>AVERAGEIFS('TJ List'!O:O,'TJ List'!F:F,A17,'TJ List'!G:G,"MLB",'TJ List'!O:O,"&gt;0",'TJ List'!V:V,"&gt;=2010")</f>
        <v>17.142857142857142</v>
      </c>
      <c r="P17" s="26"/>
    </row>
    <row r="18" spans="1:17" ht="15.75" customHeight="1">
      <c r="A18" s="9" t="s">
        <v>157</v>
      </c>
      <c r="B18" s="138">
        <f>COUNTIFS('TJ List'!F:F,A18,'TJ List'!G:G,"MLB")</f>
        <v>19</v>
      </c>
      <c r="C18" s="138">
        <f t="shared" si="0"/>
        <v>28</v>
      </c>
      <c r="D18" s="26">
        <f>COUNTIFS('TJ List'!F:F,A18,'TJ List'!G:G,"AAA")</f>
        <v>4</v>
      </c>
      <c r="E18" s="26">
        <f>COUNTIFS('TJ List'!F:F,A18,'TJ List'!G:G,"AA")</f>
        <v>5</v>
      </c>
      <c r="F18" s="26">
        <f>COUNTIFS('TJ List'!F:F,A18,'TJ List'!G:G,"A+")</f>
        <v>4</v>
      </c>
      <c r="G18" s="26">
        <f>COUNTIFS('TJ List'!F:F,A18,'TJ List'!G:G,"A")</f>
        <v>10</v>
      </c>
      <c r="H18" s="26">
        <f>COUNTIFS('TJ List'!F:F,A18,'TJ List'!G:G,"A-")</f>
        <v>1</v>
      </c>
      <c r="I18" s="26">
        <f>COUNTIFS('TJ List'!F:F,A18,'TJ List'!G:G,"Rk")</f>
        <v>4</v>
      </c>
      <c r="J18" s="138">
        <f t="shared" si="1"/>
        <v>16</v>
      </c>
      <c r="K18" s="26">
        <f>COUNTIFS('TJ List'!F:F,A18,'TJ List'!G:G,"Coll")</f>
        <v>11</v>
      </c>
      <c r="L18" s="26">
        <f>COUNTIFS('TJ List'!F:F,A18,'TJ List'!G:G,"HS")</f>
        <v>5</v>
      </c>
      <c r="M18" s="138">
        <f t="shared" si="2"/>
        <v>63</v>
      </c>
      <c r="N18" s="67"/>
      <c r="O18" s="67">
        <f>AVERAGEIFS('TJ List'!O:O,'TJ List'!F:F,A18,'TJ List'!G:G,"MLB",'TJ List'!O:O,"&gt;0",'TJ List'!V:V,"&gt;=2010")</f>
        <v>15.833333333333334</v>
      </c>
      <c r="P18" s="26"/>
    </row>
    <row r="19" spans="1:17" ht="15.75" customHeight="1">
      <c r="A19" s="9" t="s">
        <v>127</v>
      </c>
      <c r="B19" s="138">
        <f>COUNTIFS('TJ List'!F:F,A19,'TJ List'!G:G,"MLB")</f>
        <v>14</v>
      </c>
      <c r="C19" s="138">
        <f t="shared" si="0"/>
        <v>49</v>
      </c>
      <c r="D19" s="26">
        <f>COUNTIFS('TJ List'!F:F,A19,'TJ List'!G:G,"AAA")</f>
        <v>4</v>
      </c>
      <c r="E19" s="26">
        <f>COUNTIFS('TJ List'!F:F,A19,'TJ List'!G:G,"AA")</f>
        <v>13</v>
      </c>
      <c r="F19" s="26">
        <f>COUNTIFS('TJ List'!F:F,A19,'TJ List'!G:G,"A+")</f>
        <v>6</v>
      </c>
      <c r="G19" s="26">
        <f>COUNTIFS('TJ List'!F:F,A19,'TJ List'!G:G,"A")</f>
        <v>8</v>
      </c>
      <c r="H19" s="26">
        <f>COUNTIFS('TJ List'!F:F,A19,'TJ List'!G:G,"A-")</f>
        <v>0</v>
      </c>
      <c r="I19" s="26">
        <f>COUNTIFS('TJ List'!F:F,A19,'TJ List'!G:G,"Rk")</f>
        <v>18</v>
      </c>
      <c r="J19" s="138">
        <f t="shared" si="1"/>
        <v>15</v>
      </c>
      <c r="K19" s="26">
        <f>COUNTIFS('TJ List'!F:F,A19,'TJ List'!G:G,"Coll")</f>
        <v>11</v>
      </c>
      <c r="L19" s="26">
        <f>COUNTIFS('TJ List'!F:F,A19,'TJ List'!G:G,"HS")</f>
        <v>4</v>
      </c>
      <c r="M19" s="138">
        <f t="shared" si="2"/>
        <v>78</v>
      </c>
      <c r="N19" s="140">
        <v>1</v>
      </c>
      <c r="O19" s="67">
        <f>AVERAGEIFS('TJ List'!O:O,'TJ List'!F:F,A19,'TJ List'!G:G,"MLB",'TJ List'!O:O,"&gt;0",'TJ List'!V:V,"&gt;=2010")</f>
        <v>14.5</v>
      </c>
      <c r="P19" s="26"/>
    </row>
    <row r="20" spans="1:17" ht="15.75" customHeight="1">
      <c r="A20" s="9" t="s">
        <v>73</v>
      </c>
      <c r="B20" s="138">
        <f>COUNTIFS('TJ List'!F:F,A20,'TJ List'!G:G,"MLB")</f>
        <v>11</v>
      </c>
      <c r="C20" s="138">
        <f t="shared" si="0"/>
        <v>33</v>
      </c>
      <c r="D20" s="26">
        <f>COUNTIFS('TJ List'!F:F,A20,'TJ List'!G:G,"AAA")</f>
        <v>3</v>
      </c>
      <c r="E20" s="26">
        <f>COUNTIFS('TJ List'!F:F,A20,'TJ List'!G:G,"AA")</f>
        <v>8</v>
      </c>
      <c r="F20" s="26">
        <f>COUNTIFS('TJ List'!F:F,A20,'TJ List'!G:G,"A+")</f>
        <v>3</v>
      </c>
      <c r="G20" s="26">
        <f>COUNTIFS('TJ List'!F:F,A20,'TJ List'!G:G,"A")</f>
        <v>6</v>
      </c>
      <c r="H20" s="26">
        <f>COUNTIFS('TJ List'!F:F,A20,'TJ List'!G:G,"A-")</f>
        <v>0</v>
      </c>
      <c r="I20" s="26">
        <f>COUNTIFS('TJ List'!F:F,A20,'TJ List'!G:G,"Rk")</f>
        <v>13</v>
      </c>
      <c r="J20" s="138">
        <f t="shared" si="1"/>
        <v>14</v>
      </c>
      <c r="K20" s="26">
        <f>COUNTIFS('TJ List'!F:F,A20,'TJ List'!G:G,"Coll")</f>
        <v>13</v>
      </c>
      <c r="L20" s="26">
        <f>COUNTIFS('TJ List'!F:F,A20,'TJ List'!G:G,"HS")</f>
        <v>1</v>
      </c>
      <c r="M20" s="138">
        <f t="shared" si="2"/>
        <v>58</v>
      </c>
      <c r="N20" s="140">
        <v>1</v>
      </c>
      <c r="O20" s="67">
        <f>AVERAGEIFS('TJ List'!O:O,'TJ List'!F:F,A20,'TJ List'!G:G,"MLB",'TJ List'!O:O,"&gt;0",'TJ List'!V:V,"&gt;=2010")</f>
        <v>17.25</v>
      </c>
      <c r="P20" s="26"/>
    </row>
    <row r="21" spans="1:17" ht="13">
      <c r="A21" s="9" t="s">
        <v>70</v>
      </c>
      <c r="B21" s="138">
        <f>COUNTIFS('TJ List'!F:F,A21,'TJ List'!G:G,"MLB")</f>
        <v>22</v>
      </c>
      <c r="C21" s="138">
        <f t="shared" si="0"/>
        <v>43</v>
      </c>
      <c r="D21" s="26">
        <f>COUNTIFS('TJ List'!F:F,A21,'TJ List'!G:G,"AAA")</f>
        <v>7</v>
      </c>
      <c r="E21" s="26">
        <f>COUNTIFS('TJ List'!F:F,A21,'TJ List'!G:G,"AA")</f>
        <v>4</v>
      </c>
      <c r="F21" s="26">
        <f>COUNTIFS('TJ List'!F:F,A21,'TJ List'!G:G,"A+")</f>
        <v>8</v>
      </c>
      <c r="G21" s="26">
        <f>COUNTIFS('TJ List'!F:F,A21,'TJ List'!G:G,"A")</f>
        <v>13</v>
      </c>
      <c r="H21" s="26">
        <f>COUNTIFS('TJ List'!F:F,A21,'TJ List'!G:G,"A-")</f>
        <v>4</v>
      </c>
      <c r="I21" s="26">
        <f>COUNTIFS('TJ List'!F:F,A21,'TJ List'!G:G,"Rk")</f>
        <v>7</v>
      </c>
      <c r="J21" s="138">
        <f t="shared" si="1"/>
        <v>9</v>
      </c>
      <c r="K21" s="26">
        <f>COUNTIFS('TJ List'!F:F,A21,'TJ List'!G:G,"Coll")</f>
        <v>3</v>
      </c>
      <c r="L21" s="26">
        <f>COUNTIFS('TJ List'!F:F,A21,'TJ List'!G:G,"HS")</f>
        <v>6</v>
      </c>
      <c r="M21" s="138">
        <f t="shared" si="2"/>
        <v>74</v>
      </c>
      <c r="N21" s="67"/>
      <c r="O21" s="67">
        <f>AVERAGEIFS('TJ List'!O:O,'TJ List'!F:F,A21,'TJ List'!G:G,"MLB",'TJ List'!O:O,"&gt;0",'TJ List'!V:V,"&gt;=2010")</f>
        <v>16.7</v>
      </c>
      <c r="P21" s="141" t="s">
        <v>4503</v>
      </c>
      <c r="Q21" s="91" t="s">
        <v>4504</v>
      </c>
    </row>
    <row r="22" spans="1:17" ht="13">
      <c r="A22" s="9" t="s">
        <v>107</v>
      </c>
      <c r="B22" s="138">
        <f>COUNTIFS('TJ List'!F:F,A22,'TJ List'!G:G,"MLB")</f>
        <v>18</v>
      </c>
      <c r="C22" s="138">
        <f t="shared" si="0"/>
        <v>36</v>
      </c>
      <c r="D22" s="26">
        <f>COUNTIFS('TJ List'!F:F,A22,'TJ List'!G:G,"AAA")</f>
        <v>9</v>
      </c>
      <c r="E22" s="26">
        <f>COUNTIFS('TJ List'!F:F,A22,'TJ List'!G:G,"AA")</f>
        <v>3</v>
      </c>
      <c r="F22" s="26">
        <f>COUNTIFS('TJ List'!F:F,A22,'TJ List'!G:G,"A+")</f>
        <v>4</v>
      </c>
      <c r="G22" s="26">
        <f>COUNTIFS('TJ List'!F:F,A22,'TJ List'!G:G,"A")</f>
        <v>9</v>
      </c>
      <c r="H22" s="26">
        <f>COUNTIFS('TJ List'!F:F,A22,'TJ List'!G:G,"A-")</f>
        <v>6</v>
      </c>
      <c r="I22" s="26">
        <f>COUNTIFS('TJ List'!F:F,A22,'TJ List'!G:G,"Rk")</f>
        <v>5</v>
      </c>
      <c r="J22" s="138">
        <f t="shared" si="1"/>
        <v>19</v>
      </c>
      <c r="K22" s="26">
        <f>COUNTIFS('TJ List'!F:F,A22,'TJ List'!G:G,"Coll")</f>
        <v>12</v>
      </c>
      <c r="L22" s="26">
        <f>COUNTIFS('TJ List'!F:F,A22,'TJ List'!G:G,"HS")</f>
        <v>7</v>
      </c>
      <c r="M22" s="138">
        <f t="shared" si="2"/>
        <v>73</v>
      </c>
      <c r="N22" s="67"/>
      <c r="O22" s="67">
        <f>AVERAGEIFS('TJ List'!O:O,'TJ List'!F:F,A22,'TJ List'!G:G,"MLB",'TJ List'!O:O,"&gt;0",'TJ List'!V:V,"&gt;=2010")</f>
        <v>14.888888888888889</v>
      </c>
      <c r="P22" s="26"/>
    </row>
    <row r="23" spans="1:17" ht="13">
      <c r="A23" s="9" t="s">
        <v>178</v>
      </c>
      <c r="B23" s="138">
        <f>COUNTIFS('TJ List'!F:F,A23,'TJ List'!G:G,"MLB")</f>
        <v>21</v>
      </c>
      <c r="C23" s="138">
        <f t="shared" si="0"/>
        <v>25</v>
      </c>
      <c r="D23" s="26">
        <f>COUNTIFS('TJ List'!F:F,A23,'TJ List'!G:G,"AAA")</f>
        <v>2</v>
      </c>
      <c r="E23" s="26">
        <f>COUNTIFS('TJ List'!F:F,A23,'TJ List'!G:G,"AA")</f>
        <v>7</v>
      </c>
      <c r="F23" s="26">
        <f>COUNTIFS('TJ List'!F:F,A23,'TJ List'!G:G,"A+")</f>
        <v>6</v>
      </c>
      <c r="G23" s="26">
        <f>COUNTIFS('TJ List'!F:F,A23,'TJ List'!G:G,"A")</f>
        <v>6</v>
      </c>
      <c r="H23" s="26">
        <f>COUNTIFS('TJ List'!F:F,A23,'TJ List'!G:G,"A-")</f>
        <v>2</v>
      </c>
      <c r="I23" s="26">
        <f>COUNTIFS('TJ List'!F:F,A23,'TJ List'!G:G,"Rk")</f>
        <v>2</v>
      </c>
      <c r="J23" s="138">
        <f t="shared" si="1"/>
        <v>11</v>
      </c>
      <c r="K23" s="26">
        <f>COUNTIFS('TJ List'!F:F,A23,'TJ List'!G:G,"Coll")</f>
        <v>9</v>
      </c>
      <c r="L23" s="26">
        <f>COUNTIFS('TJ List'!F:F,A23,'TJ List'!G:G,"HS")</f>
        <v>2</v>
      </c>
      <c r="M23" s="138">
        <f t="shared" si="2"/>
        <v>57</v>
      </c>
      <c r="N23" s="67"/>
      <c r="O23" s="67">
        <f>AVERAGEIFS('TJ List'!O:O,'TJ List'!F:F,A23,'TJ List'!G:G,"MLB",'TJ List'!O:O,"&gt;0",'TJ List'!V:V,"&gt;=2010")</f>
        <v>19.666666666666668</v>
      </c>
      <c r="P23" s="26"/>
    </row>
    <row r="24" spans="1:17" ht="13">
      <c r="A24" s="9" t="s">
        <v>124</v>
      </c>
      <c r="B24" s="138">
        <f>COUNTIFS('TJ List'!F:F,A24,'TJ List'!G:G,"MLB")</f>
        <v>19</v>
      </c>
      <c r="C24" s="138">
        <f t="shared" si="0"/>
        <v>26</v>
      </c>
      <c r="D24" s="26">
        <f>COUNTIFS('TJ List'!F:F,A24,'TJ List'!G:G,"AAA")</f>
        <v>5</v>
      </c>
      <c r="E24" s="26">
        <f>COUNTIFS('TJ List'!F:F,A24,'TJ List'!G:G,"AA")</f>
        <v>6</v>
      </c>
      <c r="F24" s="26">
        <f>COUNTIFS('TJ List'!F:F,A24,'TJ List'!G:G,"A+")</f>
        <v>4</v>
      </c>
      <c r="G24" s="26">
        <f>COUNTIFS('TJ List'!F:F,A24,'TJ List'!G:G,"A")</f>
        <v>5</v>
      </c>
      <c r="H24" s="26">
        <f>COUNTIFS('TJ List'!F:F,A24,'TJ List'!G:G,"A-")</f>
        <v>1</v>
      </c>
      <c r="I24" s="26">
        <f>COUNTIFS('TJ List'!F:F,A24,'TJ List'!G:G,"Rk")</f>
        <v>5</v>
      </c>
      <c r="J24" s="138">
        <f t="shared" si="1"/>
        <v>9</v>
      </c>
      <c r="K24" s="26">
        <f>COUNTIFS('TJ List'!F:F,A24,'TJ List'!G:G,"Coll")</f>
        <v>8</v>
      </c>
      <c r="L24" s="26">
        <f>COUNTIFS('TJ List'!F:F,A24,'TJ List'!G:G,"HS")</f>
        <v>1</v>
      </c>
      <c r="M24" s="138">
        <f t="shared" si="2"/>
        <v>54</v>
      </c>
      <c r="N24" s="67"/>
      <c r="O24" s="67">
        <f>AVERAGEIFS('TJ List'!O:O,'TJ List'!F:F,A24,'TJ List'!G:G,"MLB",'TJ List'!O:O,"&gt;0",'TJ List'!V:V,"&gt;=2010")</f>
        <v>13</v>
      </c>
      <c r="P24" s="26"/>
    </row>
    <row r="25" spans="1:17" ht="13">
      <c r="A25" s="9" t="s">
        <v>176</v>
      </c>
      <c r="B25" s="138">
        <f>COUNTIFS('TJ List'!F:F,A25,'TJ List'!G:G,"MLB")</f>
        <v>14</v>
      </c>
      <c r="C25" s="138">
        <f t="shared" si="0"/>
        <v>32</v>
      </c>
      <c r="D25" s="26">
        <f>COUNTIFS('TJ List'!F:F,A25,'TJ List'!G:G,"AAA")</f>
        <v>10</v>
      </c>
      <c r="E25" s="26">
        <f>COUNTIFS('TJ List'!F:F,A25,'TJ List'!G:G,"AA")</f>
        <v>3</v>
      </c>
      <c r="F25" s="26">
        <f>COUNTIFS('TJ List'!F:F,A25,'TJ List'!G:G,"A+")</f>
        <v>2</v>
      </c>
      <c r="G25" s="26">
        <f>COUNTIFS('TJ List'!F:F,A25,'TJ List'!G:G,"A")</f>
        <v>5</v>
      </c>
      <c r="H25" s="26">
        <f>COUNTIFS('TJ List'!F:F,A25,'TJ List'!G:G,"A-")</f>
        <v>2</v>
      </c>
      <c r="I25" s="26">
        <f>COUNTIFS('TJ List'!F:F,A25,'TJ List'!G:G,"Rk")</f>
        <v>10</v>
      </c>
      <c r="J25" s="138">
        <f t="shared" si="1"/>
        <v>13</v>
      </c>
      <c r="K25" s="26">
        <f>COUNTIFS('TJ List'!F:F,A25,'TJ List'!G:G,"Coll")</f>
        <v>8</v>
      </c>
      <c r="L25" s="26">
        <f>COUNTIFS('TJ List'!F:F,A25,'TJ List'!G:G,"HS")</f>
        <v>5</v>
      </c>
      <c r="M25" s="138">
        <f t="shared" si="2"/>
        <v>59</v>
      </c>
      <c r="N25" s="67"/>
      <c r="O25" s="67">
        <f>AVERAGEIFS('TJ List'!O:O,'TJ List'!F:F,A25,'TJ List'!G:G,"MLB",'TJ List'!O:O,"&gt;0",'TJ List'!V:V,"&gt;=2010")</f>
        <v>24.5</v>
      </c>
      <c r="P25" s="26"/>
    </row>
    <row r="26" spans="1:17" ht="13">
      <c r="A26" s="9" t="s">
        <v>48</v>
      </c>
      <c r="B26" s="138">
        <f>COUNTIFS('TJ List'!F:F,A26,'TJ List'!G:G,"MLB")</f>
        <v>27</v>
      </c>
      <c r="C26" s="138">
        <f t="shared" si="0"/>
        <v>32</v>
      </c>
      <c r="D26" s="26">
        <f>COUNTIFS('TJ List'!F:F,A26,'TJ List'!G:G,"AAA")</f>
        <v>3</v>
      </c>
      <c r="E26" s="26">
        <f>COUNTIFS('TJ List'!F:F,A26,'TJ List'!G:G,"AA")</f>
        <v>9</v>
      </c>
      <c r="F26" s="26">
        <f>COUNTIFS('TJ List'!F:F,A26,'TJ List'!G:G,"A+")</f>
        <v>5</v>
      </c>
      <c r="G26" s="26">
        <f>COUNTIFS('TJ List'!F:F,A26,'TJ List'!G:G,"A")</f>
        <v>9</v>
      </c>
      <c r="H26" s="26">
        <f>COUNTIFS('TJ List'!F:F,A26,'TJ List'!G:G,"A-")</f>
        <v>3</v>
      </c>
      <c r="I26" s="26">
        <f>COUNTIFS('TJ List'!F:F,A26,'TJ List'!G:G,"Rk")</f>
        <v>3</v>
      </c>
      <c r="J26" s="138">
        <f t="shared" si="1"/>
        <v>12</v>
      </c>
      <c r="K26" s="26">
        <f>COUNTIFS('TJ List'!F:F,A26,'TJ List'!G:G,"Coll")</f>
        <v>11</v>
      </c>
      <c r="L26" s="26">
        <f>COUNTIFS('TJ List'!F:F,A26,'TJ List'!G:G,"HS")</f>
        <v>1</v>
      </c>
      <c r="M26" s="138">
        <f t="shared" si="2"/>
        <v>71</v>
      </c>
      <c r="N26" s="67"/>
      <c r="O26" s="67">
        <f>AVERAGEIFS('TJ List'!O:O,'TJ List'!F:F,A26,'TJ List'!G:G,"MLB",'TJ List'!O:O,"&gt;0",'TJ List'!V:V,"&gt;=2010")</f>
        <v>23.1</v>
      </c>
      <c r="P26" s="26"/>
    </row>
    <row r="27" spans="1:17" ht="13">
      <c r="A27" s="9" t="s">
        <v>100</v>
      </c>
      <c r="B27" s="138">
        <f>COUNTIFS('TJ List'!F:F,A27,'TJ List'!G:G,"MLB")</f>
        <v>16</v>
      </c>
      <c r="C27" s="138">
        <f t="shared" si="0"/>
        <v>24</v>
      </c>
      <c r="D27" s="26">
        <f>COUNTIFS('TJ List'!F:F,A27,'TJ List'!G:G,"AAA")</f>
        <v>3</v>
      </c>
      <c r="E27" s="26">
        <f>COUNTIFS('TJ List'!F:F,A27,'TJ List'!G:G,"AA")</f>
        <v>4</v>
      </c>
      <c r="F27" s="26">
        <f>COUNTIFS('TJ List'!F:F,A27,'TJ List'!G:G,"A+")</f>
        <v>3</v>
      </c>
      <c r="G27" s="26">
        <f>COUNTIFS('TJ List'!F:F,A27,'TJ List'!G:G,"A")</f>
        <v>4</v>
      </c>
      <c r="H27" s="26">
        <f>COUNTIFS('TJ List'!F:F,A27,'TJ List'!G:G,"A-")</f>
        <v>3</v>
      </c>
      <c r="I27" s="26">
        <f>COUNTIFS('TJ List'!F:F,A27,'TJ List'!G:G,"Rk")</f>
        <v>7</v>
      </c>
      <c r="J27" s="138">
        <f t="shared" si="1"/>
        <v>15</v>
      </c>
      <c r="K27" s="26">
        <f>COUNTIFS('TJ List'!F:F,A27,'TJ List'!G:G,"Coll")</f>
        <v>10</v>
      </c>
      <c r="L27" s="26">
        <f>COUNTIFS('TJ List'!F:F,A27,'TJ List'!G:G,"HS")</f>
        <v>5</v>
      </c>
      <c r="M27" s="138">
        <f t="shared" si="2"/>
        <v>55</v>
      </c>
      <c r="N27" s="67"/>
      <c r="O27" s="67">
        <f>AVERAGEIFS('TJ List'!O:O,'TJ List'!F:F,A27,'TJ List'!G:G,"MLB",'TJ List'!O:O,"&gt;0",'TJ List'!V:V,"&gt;=2010")</f>
        <v>15.5</v>
      </c>
      <c r="P27" s="26"/>
    </row>
    <row r="28" spans="1:17" ht="13">
      <c r="A28" s="9" t="s">
        <v>78</v>
      </c>
      <c r="B28" s="138">
        <f>COUNTIFS('TJ List'!F:F,A28,'TJ List'!G:G,"MLB")</f>
        <v>13</v>
      </c>
      <c r="C28" s="138">
        <f t="shared" si="0"/>
        <v>40</v>
      </c>
      <c r="D28" s="26">
        <f>COUNTIFS('TJ List'!F:F,A28,'TJ List'!G:G,"AAA")</f>
        <v>6</v>
      </c>
      <c r="E28" s="26">
        <f>COUNTIFS('TJ List'!F:F,A28,'TJ List'!G:G,"AA")</f>
        <v>7</v>
      </c>
      <c r="F28" s="26">
        <f>COUNTIFS('TJ List'!F:F,A28,'TJ List'!G:G,"A+")</f>
        <v>9</v>
      </c>
      <c r="G28" s="26">
        <f>COUNTIFS('TJ List'!F:F,A28,'TJ List'!G:G,"A")</f>
        <v>4</v>
      </c>
      <c r="H28" s="26">
        <f>COUNTIFS('TJ List'!F:F,A28,'TJ List'!G:G,"A-")</f>
        <v>4</v>
      </c>
      <c r="I28" s="26">
        <f>COUNTIFS('TJ List'!F:F,A28,'TJ List'!G:G,"Rk")</f>
        <v>10</v>
      </c>
      <c r="J28" s="138">
        <f t="shared" si="1"/>
        <v>17</v>
      </c>
      <c r="K28" s="26">
        <f>COUNTIFS('TJ List'!F:F,A28,'TJ List'!G:G,"Coll")</f>
        <v>15</v>
      </c>
      <c r="L28" s="26">
        <f>COUNTIFS('TJ List'!F:F,A28,'TJ List'!G:G,"HS")</f>
        <v>2</v>
      </c>
      <c r="M28" s="138">
        <f t="shared" si="2"/>
        <v>70</v>
      </c>
      <c r="N28" s="67"/>
      <c r="O28" s="67">
        <f>AVERAGEIFS('TJ List'!O:O,'TJ List'!F:F,A28,'TJ List'!G:G,"MLB",'TJ List'!O:O,"&gt;0",'TJ List'!V:V,"&gt;=2010")</f>
        <v>13</v>
      </c>
      <c r="P28" s="26"/>
    </row>
    <row r="29" spans="1:17" ht="13">
      <c r="A29" s="9" t="s">
        <v>57</v>
      </c>
      <c r="B29" s="138">
        <f>COUNTIFS('TJ List'!F:F,A29,'TJ List'!G:G,"MLB")</f>
        <v>26</v>
      </c>
      <c r="C29" s="138">
        <f t="shared" si="0"/>
        <v>25</v>
      </c>
      <c r="D29" s="26">
        <f>COUNTIFS('TJ List'!F:F,A29,'TJ List'!G:G,"AAA")</f>
        <v>7</v>
      </c>
      <c r="E29" s="26">
        <f>COUNTIFS('TJ List'!F:F,A29,'TJ List'!G:G,"AA")</f>
        <v>10</v>
      </c>
      <c r="F29" s="26">
        <f>COUNTIFS('TJ List'!F:F,A29,'TJ List'!G:G,"A+")</f>
        <v>4</v>
      </c>
      <c r="G29" s="26">
        <f>COUNTIFS('TJ List'!F:F,A29,'TJ List'!G:G,"A")</f>
        <v>2</v>
      </c>
      <c r="H29" s="26">
        <f>COUNTIFS('TJ List'!F:F,A29,'TJ List'!G:G,"A-")</f>
        <v>0</v>
      </c>
      <c r="I29" s="26">
        <f>COUNTIFS('TJ List'!F:F,A29,'TJ List'!G:G,"Rk")</f>
        <v>2</v>
      </c>
      <c r="J29" s="138">
        <f t="shared" si="1"/>
        <v>14</v>
      </c>
      <c r="K29" s="26">
        <f>COUNTIFS('TJ List'!F:F,A29,'TJ List'!G:G,"Coll")</f>
        <v>12</v>
      </c>
      <c r="L29" s="26">
        <f>COUNTIFS('TJ List'!F:F,A29,'TJ List'!G:G,"HS")</f>
        <v>2</v>
      </c>
      <c r="M29" s="138">
        <f t="shared" si="2"/>
        <v>65</v>
      </c>
      <c r="N29" s="67"/>
      <c r="O29" s="67">
        <f>AVERAGEIFS('TJ List'!O:O,'TJ List'!F:F,A29,'TJ List'!G:G,"MLB",'TJ List'!O:O,"&gt;0",'TJ List'!V:V,"&gt;=2010")</f>
        <v>14.285714285714286</v>
      </c>
      <c r="P29" s="26"/>
    </row>
    <row r="30" spans="1:17" ht="13">
      <c r="A30" s="9" t="s">
        <v>257</v>
      </c>
      <c r="B30" s="138">
        <f>COUNTIFS('TJ List'!F:F,A30,'TJ List'!G:G,"MLB")</f>
        <v>10</v>
      </c>
      <c r="C30" s="138">
        <f t="shared" si="0"/>
        <v>30</v>
      </c>
      <c r="D30" s="26">
        <f>COUNTIFS('TJ List'!F:F,A30,'TJ List'!G:G,"AAA")</f>
        <v>6</v>
      </c>
      <c r="E30" s="26">
        <f>COUNTIFS('TJ List'!F:F,A30,'TJ List'!G:G,"AA")</f>
        <v>5</v>
      </c>
      <c r="F30" s="26">
        <f>COUNTIFS('TJ List'!F:F,A30,'TJ List'!G:G,"A+")</f>
        <v>5</v>
      </c>
      <c r="G30" s="26">
        <f>COUNTIFS('TJ List'!F:F,A30,'TJ List'!G:G,"A")</f>
        <v>6</v>
      </c>
      <c r="H30" s="26">
        <f>COUNTIFS('TJ List'!F:F,A30,'TJ List'!G:G,"A-")</f>
        <v>4</v>
      </c>
      <c r="I30" s="26">
        <f>COUNTIFS('TJ List'!F:F,A30,'TJ List'!G:G,"Rk")</f>
        <v>4</v>
      </c>
      <c r="J30" s="138">
        <f t="shared" si="1"/>
        <v>13</v>
      </c>
      <c r="K30" s="26">
        <f>COUNTIFS('TJ List'!F:F,A30,'TJ List'!G:G,"Coll")</f>
        <v>8</v>
      </c>
      <c r="L30" s="26">
        <f>COUNTIFS('TJ List'!F:F,A30,'TJ List'!G:G,"HS")</f>
        <v>5</v>
      </c>
      <c r="M30" s="138">
        <f t="shared" si="2"/>
        <v>53</v>
      </c>
      <c r="N30" s="67"/>
      <c r="O30" s="67">
        <f>AVERAGEIFS('TJ List'!O:O,'TJ List'!F:F,A30,'TJ List'!G:G,"MLB",'TJ List'!O:O,"&gt;0",'TJ List'!V:V,"&gt;=2010")</f>
        <v>15</v>
      </c>
      <c r="P30" s="26"/>
    </row>
    <row r="31" spans="1:17" ht="13">
      <c r="A31" s="9" t="s">
        <v>211</v>
      </c>
      <c r="B31" s="138">
        <f>COUNTIFS('TJ List'!F:F,A31,'TJ List'!G:G,"MLB")</f>
        <v>17</v>
      </c>
      <c r="C31" s="138">
        <f t="shared" si="0"/>
        <v>52</v>
      </c>
      <c r="D31" s="26">
        <f>COUNTIFS('TJ List'!F:F,A31,'TJ List'!G:G,"AAA")</f>
        <v>6</v>
      </c>
      <c r="E31" s="26">
        <f>COUNTIFS('TJ List'!F:F,A31,'TJ List'!G:G,"AA")</f>
        <v>11</v>
      </c>
      <c r="F31" s="26">
        <f>COUNTIFS('TJ List'!F:F,A31,'TJ List'!G:G,"A+")</f>
        <v>11</v>
      </c>
      <c r="G31" s="26">
        <f>COUNTIFS('TJ List'!F:F,A31,'TJ List'!G:G,"A")</f>
        <v>8</v>
      </c>
      <c r="H31" s="26">
        <f>COUNTIFS('TJ List'!F:F,A31,'TJ List'!G:G,"A-")</f>
        <v>7</v>
      </c>
      <c r="I31" s="26">
        <f>COUNTIFS('TJ List'!F:F,A31,'TJ List'!G:G,"Rk")</f>
        <v>9</v>
      </c>
      <c r="J31" s="138">
        <f t="shared" si="1"/>
        <v>23</v>
      </c>
      <c r="K31" s="26">
        <f>COUNTIFS('TJ List'!F:F,A31,'TJ List'!G:G,"Coll")</f>
        <v>12</v>
      </c>
      <c r="L31" s="26">
        <f>COUNTIFS('TJ List'!F:F,A31,'TJ List'!G:G,"HS")</f>
        <v>11</v>
      </c>
      <c r="M31" s="138">
        <f t="shared" si="2"/>
        <v>92</v>
      </c>
      <c r="N31" s="67"/>
      <c r="O31" s="67">
        <f>AVERAGEIFS('TJ List'!O:O,'TJ List'!F:F,A31,'TJ List'!G:G,"MLB",'TJ List'!O:O,"&gt;0",'TJ List'!V:V,"&gt;=2010")</f>
        <v>16.25</v>
      </c>
      <c r="P31" s="26"/>
    </row>
    <row r="32" spans="1:17" ht="13">
      <c r="A32" s="9" t="s">
        <v>114</v>
      </c>
      <c r="B32" s="138">
        <f>COUNTIFS('TJ List'!F:F,A32,'TJ List'!G:G,"MLB")</f>
        <v>13</v>
      </c>
      <c r="C32" s="138">
        <f t="shared" si="0"/>
        <v>31</v>
      </c>
      <c r="D32" s="26">
        <f>COUNTIFS('TJ List'!F:F,A32,'TJ List'!G:G,"AAA")</f>
        <v>4</v>
      </c>
      <c r="E32" s="26">
        <f>COUNTIFS('TJ List'!F:F,A32,'TJ List'!G:G,"AA")</f>
        <v>6</v>
      </c>
      <c r="F32" s="26">
        <f>COUNTIFS('TJ List'!F:F,A32,'TJ List'!G:G,"A+")</f>
        <v>4</v>
      </c>
      <c r="G32" s="26">
        <f>COUNTIFS('TJ List'!F:F,A32,'TJ List'!G:G,"A")</f>
        <v>9</v>
      </c>
      <c r="H32" s="26">
        <f>COUNTIFS('TJ List'!F:F,A32,'TJ List'!G:G,"A-")</f>
        <v>3</v>
      </c>
      <c r="I32" s="26">
        <f>COUNTIFS('TJ List'!F:F,A32,'TJ List'!G:G,"Rk")</f>
        <v>5</v>
      </c>
      <c r="J32" s="138">
        <f t="shared" si="1"/>
        <v>9</v>
      </c>
      <c r="K32" s="26">
        <f>COUNTIFS('TJ List'!F:F,A32,'TJ List'!G:G,"Coll")</f>
        <v>7</v>
      </c>
      <c r="L32" s="26">
        <f>COUNTIFS('TJ List'!F:F,A32,'TJ List'!G:G,"HS")</f>
        <v>2</v>
      </c>
      <c r="M32" s="138">
        <f t="shared" si="2"/>
        <v>53</v>
      </c>
      <c r="N32" s="67"/>
      <c r="O32" s="67">
        <f>AVERAGEIFS('TJ List'!O:O,'TJ List'!F:F,A32,'TJ List'!G:G,"MLB",'TJ List'!O:O,"&gt;0",'TJ List'!V:V,"&gt;=2010")</f>
        <v>16.333333333333332</v>
      </c>
      <c r="P32" s="141" t="s">
        <v>4505</v>
      </c>
      <c r="Q32" s="91" t="s">
        <v>4506</v>
      </c>
    </row>
    <row r="33" spans="1:16" ht="13">
      <c r="A33" s="9" t="s">
        <v>317</v>
      </c>
      <c r="B33" s="138">
        <f>COUNTIFS('TJ List'!F:F,A33,'TJ List'!G:G,"MLB")</f>
        <v>21</v>
      </c>
      <c r="C33" s="138">
        <f t="shared" si="0"/>
        <v>26</v>
      </c>
      <c r="D33" s="26">
        <f>COUNTIFS('TJ List'!F:F,A33,'TJ List'!G:G,"AAA")</f>
        <v>3</v>
      </c>
      <c r="E33" s="26">
        <f>COUNTIFS('TJ List'!F:F,A33,'TJ List'!G:G,"AA")</f>
        <v>6</v>
      </c>
      <c r="F33" s="26">
        <f>COUNTIFS('TJ List'!F:F,A33,'TJ List'!G:G,"A+")</f>
        <v>4</v>
      </c>
      <c r="G33" s="26">
        <f>COUNTIFS('TJ List'!F:F,A33,'TJ List'!G:G,"A")</f>
        <v>6</v>
      </c>
      <c r="H33" s="26">
        <f>COUNTIFS('TJ List'!F:F,A33,'TJ List'!G:G,"A-")</f>
        <v>4</v>
      </c>
      <c r="I33" s="26">
        <f>COUNTIFS('TJ List'!F:F,A33,'TJ List'!G:G,"Rk")</f>
        <v>3</v>
      </c>
      <c r="J33" s="138">
        <f t="shared" si="1"/>
        <v>19</v>
      </c>
      <c r="K33" s="26">
        <f>COUNTIFS('TJ List'!F:F,A33,'TJ List'!G:G,"Coll")</f>
        <v>9</v>
      </c>
      <c r="L33" s="26">
        <f>COUNTIFS('TJ List'!F:F,A33,'TJ List'!G:G,"HS")</f>
        <v>10</v>
      </c>
      <c r="M33" s="138">
        <f t="shared" si="2"/>
        <v>66</v>
      </c>
      <c r="N33" s="67"/>
      <c r="O33" s="67">
        <f>AVERAGEIFS('TJ List'!O:O,'TJ List'!F:F,A33,'TJ List'!G:G,"MLB",'TJ List'!O:O,"&gt;0",'TJ List'!V:V,"&gt;=2010")</f>
        <v>23</v>
      </c>
      <c r="P33" s="26"/>
    </row>
    <row r="34" spans="1:16" ht="13">
      <c r="A34" s="72" t="s">
        <v>4507</v>
      </c>
      <c r="B34" s="83">
        <f t="shared" ref="B34:M34" si="3">SUM(B4:B33)</f>
        <v>499</v>
      </c>
      <c r="C34" s="83">
        <f t="shared" si="3"/>
        <v>948</v>
      </c>
      <c r="D34" s="83">
        <f t="shared" si="3"/>
        <v>176</v>
      </c>
      <c r="E34" s="83">
        <f t="shared" si="3"/>
        <v>189</v>
      </c>
      <c r="F34" s="83">
        <f t="shared" si="3"/>
        <v>145</v>
      </c>
      <c r="G34" s="83">
        <f t="shared" si="3"/>
        <v>184</v>
      </c>
      <c r="H34" s="83">
        <f t="shared" si="3"/>
        <v>60</v>
      </c>
      <c r="I34" s="83">
        <f t="shared" si="3"/>
        <v>194</v>
      </c>
      <c r="J34" s="83">
        <f t="shared" si="3"/>
        <v>459</v>
      </c>
      <c r="K34" s="83">
        <f t="shared" si="3"/>
        <v>312</v>
      </c>
      <c r="L34" s="83">
        <f t="shared" si="3"/>
        <v>147</v>
      </c>
      <c r="M34" s="83">
        <f t="shared" si="3"/>
        <v>1906</v>
      </c>
      <c r="N34" s="142"/>
      <c r="O34" s="142"/>
      <c r="P34" s="83"/>
    </row>
    <row r="35" spans="1:16" ht="13">
      <c r="B35" s="138"/>
      <c r="C35" s="26"/>
      <c r="D35" s="26"/>
      <c r="E35" s="26"/>
      <c r="F35" s="26"/>
      <c r="G35" s="26"/>
      <c r="H35" s="26"/>
      <c r="I35" s="26"/>
      <c r="J35" s="26"/>
      <c r="K35" s="26"/>
      <c r="L35" s="26"/>
      <c r="M35" s="26"/>
      <c r="N35" s="67"/>
      <c r="O35" s="67"/>
      <c r="P35" s="26"/>
    </row>
    <row r="36" spans="1:16" ht="13">
      <c r="B36" s="138"/>
      <c r="C36" s="26"/>
      <c r="D36" s="26"/>
      <c r="E36" s="26"/>
      <c r="F36" s="26"/>
      <c r="G36" s="26"/>
      <c r="H36" s="26"/>
      <c r="I36" s="26"/>
      <c r="J36" s="26"/>
      <c r="K36" s="26"/>
      <c r="L36" s="26"/>
      <c r="M36" s="26"/>
      <c r="N36" s="67"/>
      <c r="O36" s="67"/>
      <c r="P36" s="26"/>
    </row>
    <row r="37" spans="1:16" ht="13">
      <c r="B37" s="138"/>
      <c r="C37" s="26"/>
      <c r="D37" s="26"/>
      <c r="E37" s="26"/>
      <c r="F37" s="26"/>
      <c r="G37" s="26"/>
      <c r="H37" s="26"/>
      <c r="I37" s="26"/>
      <c r="J37" s="26"/>
      <c r="K37" s="26"/>
      <c r="L37" s="26"/>
      <c r="M37" s="26"/>
      <c r="N37" s="67"/>
      <c r="O37" s="67"/>
      <c r="P37" s="26"/>
    </row>
    <row r="38" spans="1:16" ht="13">
      <c r="B38" s="138"/>
      <c r="C38" s="26"/>
      <c r="D38" s="26"/>
      <c r="E38" s="26"/>
      <c r="F38" s="26"/>
      <c r="G38" s="26"/>
      <c r="H38" s="26"/>
      <c r="I38" s="26"/>
      <c r="J38" s="26"/>
      <c r="K38" s="26"/>
      <c r="L38" s="26"/>
      <c r="M38" s="26"/>
      <c r="N38" s="67"/>
      <c r="O38" s="67"/>
      <c r="P38" s="26"/>
    </row>
    <row r="39" spans="1:16" ht="13">
      <c r="B39" s="138"/>
      <c r="C39" s="26"/>
      <c r="D39" s="26"/>
      <c r="E39" s="26"/>
      <c r="F39" s="26"/>
      <c r="G39" s="26"/>
      <c r="H39" s="26"/>
      <c r="I39" s="26"/>
      <c r="J39" s="26"/>
      <c r="K39" s="26"/>
      <c r="L39" s="26"/>
      <c r="M39" s="26"/>
      <c r="N39" s="67"/>
      <c r="O39" s="67"/>
      <c r="P39" s="26"/>
    </row>
    <row r="40" spans="1:16" ht="13">
      <c r="B40" s="138"/>
      <c r="C40" s="26"/>
      <c r="D40" s="26"/>
      <c r="E40" s="26"/>
      <c r="F40" s="26"/>
      <c r="G40" s="26"/>
      <c r="H40" s="26"/>
      <c r="I40" s="26"/>
      <c r="J40" s="26"/>
      <c r="K40" s="26"/>
      <c r="L40" s="26"/>
      <c r="M40" s="26"/>
      <c r="N40" s="67"/>
      <c r="O40" s="67"/>
      <c r="P40" s="26"/>
    </row>
    <row r="41" spans="1:16" ht="13">
      <c r="B41" s="138"/>
      <c r="C41" s="26"/>
      <c r="D41" s="26"/>
      <c r="E41" s="26"/>
      <c r="F41" s="26"/>
      <c r="G41" s="26"/>
      <c r="H41" s="26"/>
      <c r="I41" s="26"/>
      <c r="J41" s="26"/>
      <c r="K41" s="26"/>
      <c r="L41" s="26"/>
      <c r="M41" s="26"/>
      <c r="N41" s="67"/>
      <c r="O41" s="67"/>
      <c r="P41" s="26"/>
    </row>
    <row r="42" spans="1:16" ht="13">
      <c r="B42" s="138"/>
      <c r="C42" s="26"/>
      <c r="D42" s="26"/>
      <c r="E42" s="26"/>
      <c r="F42" s="26"/>
      <c r="G42" s="26"/>
      <c r="H42" s="26"/>
      <c r="I42" s="26"/>
      <c r="J42" s="26"/>
      <c r="K42" s="26"/>
      <c r="L42" s="26"/>
      <c r="M42" s="26"/>
      <c r="N42" s="67"/>
      <c r="O42" s="67"/>
      <c r="P42" s="26"/>
    </row>
    <row r="43" spans="1:16" ht="13">
      <c r="B43" s="138"/>
      <c r="C43" s="26"/>
      <c r="D43" s="26"/>
      <c r="E43" s="26"/>
      <c r="F43" s="26"/>
      <c r="G43" s="26"/>
      <c r="H43" s="26"/>
      <c r="I43" s="26"/>
      <c r="J43" s="26"/>
      <c r="K43" s="26"/>
      <c r="L43" s="26"/>
      <c r="M43" s="26"/>
      <c r="N43" s="67"/>
      <c r="O43" s="67"/>
      <c r="P43" s="26"/>
    </row>
    <row r="44" spans="1:16" ht="13">
      <c r="B44" s="138"/>
      <c r="C44" s="26"/>
      <c r="D44" s="26"/>
      <c r="E44" s="26"/>
      <c r="F44" s="26"/>
      <c r="G44" s="26"/>
      <c r="H44" s="26"/>
      <c r="I44" s="26"/>
      <c r="J44" s="26"/>
      <c r="K44" s="26"/>
      <c r="L44" s="26"/>
      <c r="M44" s="26"/>
      <c r="N44" s="67"/>
      <c r="O44" s="67"/>
      <c r="P44" s="26"/>
    </row>
    <row r="45" spans="1:16" ht="13">
      <c r="B45" s="138"/>
      <c r="C45" s="26"/>
      <c r="D45" s="26"/>
      <c r="E45" s="26"/>
      <c r="F45" s="26"/>
      <c r="G45" s="26"/>
      <c r="H45" s="26"/>
      <c r="I45" s="26"/>
      <c r="J45" s="26"/>
      <c r="K45" s="26"/>
      <c r="L45" s="26"/>
      <c r="M45" s="26"/>
      <c r="N45" s="67"/>
      <c r="O45" s="67"/>
      <c r="P45" s="26"/>
    </row>
    <row r="46" spans="1:16" ht="13">
      <c r="B46" s="138"/>
      <c r="C46" s="26"/>
      <c r="D46" s="26"/>
      <c r="E46" s="26"/>
      <c r="F46" s="26"/>
      <c r="G46" s="26"/>
      <c r="H46" s="26"/>
      <c r="I46" s="26"/>
      <c r="J46" s="26"/>
      <c r="K46" s="26"/>
      <c r="L46" s="26"/>
      <c r="M46" s="26"/>
      <c r="N46" s="67"/>
      <c r="O46" s="67"/>
      <c r="P46" s="26"/>
    </row>
    <row r="47" spans="1:16" ht="13">
      <c r="B47" s="138"/>
      <c r="C47" s="26"/>
      <c r="D47" s="26"/>
      <c r="E47" s="26"/>
      <c r="F47" s="26"/>
      <c r="G47" s="26"/>
      <c r="H47" s="26"/>
      <c r="I47" s="26"/>
      <c r="J47" s="26"/>
      <c r="K47" s="26"/>
      <c r="L47" s="26"/>
      <c r="M47" s="26"/>
      <c r="N47" s="67"/>
      <c r="O47" s="67"/>
      <c r="P47" s="26"/>
    </row>
    <row r="48" spans="1:16" ht="13">
      <c r="B48" s="138"/>
      <c r="C48" s="26"/>
      <c r="D48" s="26"/>
      <c r="E48" s="26"/>
      <c r="F48" s="26"/>
      <c r="G48" s="26"/>
      <c r="H48" s="26"/>
      <c r="I48" s="26"/>
      <c r="J48" s="26"/>
      <c r="K48" s="26"/>
      <c r="L48" s="26"/>
      <c r="M48" s="26"/>
      <c r="N48" s="67"/>
      <c r="O48" s="67"/>
      <c r="P48" s="26"/>
    </row>
    <row r="49" spans="2:16" ht="13">
      <c r="B49" s="138"/>
      <c r="C49" s="26"/>
      <c r="D49" s="26"/>
      <c r="E49" s="26"/>
      <c r="F49" s="26"/>
      <c r="G49" s="26"/>
      <c r="H49" s="26"/>
      <c r="I49" s="26"/>
      <c r="J49" s="26"/>
      <c r="K49" s="26"/>
      <c r="L49" s="26"/>
      <c r="M49" s="26"/>
      <c r="N49" s="67"/>
      <c r="O49" s="67"/>
      <c r="P49" s="26"/>
    </row>
    <row r="50" spans="2:16" ht="13">
      <c r="B50" s="138"/>
      <c r="C50" s="26"/>
      <c r="D50" s="26"/>
      <c r="E50" s="26"/>
      <c r="F50" s="26"/>
      <c r="G50" s="26"/>
      <c r="H50" s="26"/>
      <c r="I50" s="26"/>
      <c r="J50" s="26"/>
      <c r="K50" s="26"/>
      <c r="L50" s="26"/>
      <c r="M50" s="26"/>
      <c r="N50" s="67"/>
      <c r="O50" s="67"/>
      <c r="P50" s="26"/>
    </row>
    <row r="51" spans="2:16" ht="13">
      <c r="B51" s="138"/>
      <c r="C51" s="26"/>
      <c r="D51" s="26"/>
      <c r="E51" s="26"/>
      <c r="F51" s="26"/>
      <c r="G51" s="26"/>
      <c r="H51" s="26"/>
      <c r="I51" s="26"/>
      <c r="J51" s="26"/>
      <c r="K51" s="26"/>
      <c r="L51" s="26"/>
      <c r="M51" s="26"/>
      <c r="N51" s="67"/>
      <c r="O51" s="67"/>
      <c r="P51" s="26"/>
    </row>
    <row r="52" spans="2:16" ht="13">
      <c r="B52" s="138"/>
      <c r="C52" s="26"/>
      <c r="D52" s="26"/>
      <c r="E52" s="26"/>
      <c r="F52" s="26"/>
      <c r="G52" s="26"/>
      <c r="H52" s="26"/>
      <c r="I52" s="26"/>
      <c r="J52" s="26"/>
      <c r="K52" s="26"/>
      <c r="L52" s="26"/>
      <c r="M52" s="26"/>
      <c r="N52" s="67"/>
      <c r="O52" s="67"/>
      <c r="P52" s="26"/>
    </row>
    <row r="53" spans="2:16" ht="13">
      <c r="B53" s="138"/>
      <c r="C53" s="26"/>
      <c r="D53" s="26"/>
      <c r="E53" s="26"/>
      <c r="F53" s="26"/>
      <c r="G53" s="26"/>
      <c r="H53" s="26"/>
      <c r="I53" s="26"/>
      <c r="J53" s="26"/>
      <c r="K53" s="26"/>
      <c r="L53" s="26"/>
      <c r="M53" s="26"/>
      <c r="N53" s="67"/>
      <c r="O53" s="67"/>
      <c r="P53" s="26"/>
    </row>
    <row r="54" spans="2:16" ht="13">
      <c r="B54" s="138"/>
      <c r="C54" s="26"/>
      <c r="D54" s="26"/>
      <c r="E54" s="26"/>
      <c r="F54" s="26"/>
      <c r="G54" s="26"/>
      <c r="H54" s="26"/>
      <c r="I54" s="26"/>
      <c r="J54" s="26"/>
      <c r="K54" s="26"/>
      <c r="L54" s="26"/>
      <c r="M54" s="26"/>
      <c r="N54" s="67"/>
      <c r="O54" s="67"/>
      <c r="P54" s="26"/>
    </row>
    <row r="55" spans="2:16" ht="13">
      <c r="B55" s="138"/>
      <c r="C55" s="26"/>
      <c r="D55" s="26"/>
      <c r="E55" s="26"/>
      <c r="F55" s="26"/>
      <c r="G55" s="26"/>
      <c r="H55" s="26"/>
      <c r="I55" s="26"/>
      <c r="J55" s="26"/>
      <c r="K55" s="26"/>
      <c r="L55" s="26"/>
      <c r="M55" s="26"/>
      <c r="N55" s="67"/>
      <c r="O55" s="67"/>
      <c r="P55" s="26"/>
    </row>
    <row r="56" spans="2:16" ht="13">
      <c r="B56" s="138"/>
      <c r="C56" s="26"/>
      <c r="D56" s="26"/>
      <c r="E56" s="26"/>
      <c r="F56" s="26"/>
      <c r="G56" s="26"/>
      <c r="H56" s="26"/>
      <c r="I56" s="26"/>
      <c r="J56" s="26"/>
      <c r="K56" s="26"/>
      <c r="L56" s="26"/>
      <c r="M56" s="26"/>
      <c r="N56" s="67"/>
      <c r="O56" s="67"/>
      <c r="P56" s="26"/>
    </row>
    <row r="57" spans="2:16" ht="13">
      <c r="B57" s="138"/>
      <c r="C57" s="26"/>
      <c r="D57" s="26"/>
      <c r="E57" s="26"/>
      <c r="F57" s="26"/>
      <c r="G57" s="26"/>
      <c r="H57" s="26"/>
      <c r="I57" s="26"/>
      <c r="J57" s="26"/>
      <c r="K57" s="26"/>
      <c r="L57" s="26"/>
      <c r="M57" s="26"/>
      <c r="N57" s="67"/>
      <c r="O57" s="67"/>
      <c r="P57" s="26"/>
    </row>
    <row r="58" spans="2:16" ht="13">
      <c r="B58" s="138"/>
      <c r="C58" s="26"/>
      <c r="D58" s="26"/>
      <c r="E58" s="26"/>
      <c r="F58" s="26"/>
      <c r="G58" s="26"/>
      <c r="H58" s="26"/>
      <c r="I58" s="26"/>
      <c r="J58" s="26"/>
      <c r="K58" s="26"/>
      <c r="L58" s="26"/>
      <c r="M58" s="26"/>
      <c r="N58" s="67"/>
      <c r="O58" s="67"/>
      <c r="P58" s="26"/>
    </row>
    <row r="59" spans="2:16" ht="13">
      <c r="B59" s="138"/>
      <c r="C59" s="26"/>
      <c r="D59" s="26"/>
      <c r="E59" s="26"/>
      <c r="F59" s="26"/>
      <c r="G59" s="26"/>
      <c r="H59" s="26"/>
      <c r="I59" s="26"/>
      <c r="J59" s="26"/>
      <c r="K59" s="26"/>
      <c r="L59" s="26"/>
      <c r="M59" s="26"/>
      <c r="N59" s="67"/>
      <c r="O59" s="67"/>
      <c r="P59" s="26"/>
    </row>
    <row r="60" spans="2:16" ht="13">
      <c r="B60" s="138"/>
      <c r="C60" s="26"/>
      <c r="D60" s="26"/>
      <c r="E60" s="26"/>
      <c r="F60" s="26"/>
      <c r="G60" s="26"/>
      <c r="H60" s="26"/>
      <c r="I60" s="26"/>
      <c r="J60" s="26"/>
      <c r="K60" s="26"/>
      <c r="L60" s="26"/>
      <c r="M60" s="26"/>
      <c r="N60" s="67"/>
      <c r="O60" s="67"/>
      <c r="P60" s="26"/>
    </row>
    <row r="61" spans="2:16" ht="13">
      <c r="B61" s="138"/>
      <c r="C61" s="26"/>
      <c r="D61" s="26"/>
      <c r="E61" s="26"/>
      <c r="F61" s="26"/>
      <c r="G61" s="26"/>
      <c r="H61" s="26"/>
      <c r="I61" s="26"/>
      <c r="J61" s="26"/>
      <c r="K61" s="26"/>
      <c r="L61" s="26"/>
      <c r="M61" s="26"/>
      <c r="N61" s="67"/>
      <c r="O61" s="67"/>
      <c r="P61" s="26"/>
    </row>
    <row r="62" spans="2:16" ht="13">
      <c r="B62" s="138"/>
      <c r="C62" s="26"/>
      <c r="D62" s="26"/>
      <c r="E62" s="26"/>
      <c r="F62" s="26"/>
      <c r="G62" s="26"/>
      <c r="H62" s="26"/>
      <c r="I62" s="26"/>
      <c r="J62" s="26"/>
      <c r="K62" s="26"/>
      <c r="L62" s="26"/>
      <c r="M62" s="26"/>
      <c r="N62" s="67"/>
      <c r="O62" s="67"/>
      <c r="P62" s="26"/>
    </row>
    <row r="63" spans="2:16" ht="13">
      <c r="B63" s="138"/>
      <c r="C63" s="26"/>
      <c r="D63" s="26"/>
      <c r="E63" s="26"/>
      <c r="F63" s="26"/>
      <c r="G63" s="26"/>
      <c r="H63" s="26"/>
      <c r="I63" s="26"/>
      <c r="J63" s="26"/>
      <c r="K63" s="26"/>
      <c r="L63" s="26"/>
      <c r="M63" s="26"/>
      <c r="N63" s="67"/>
      <c r="O63" s="67"/>
      <c r="P63" s="26"/>
    </row>
    <row r="64" spans="2:16" ht="13">
      <c r="B64" s="138"/>
      <c r="C64" s="26"/>
      <c r="D64" s="26"/>
      <c r="E64" s="26"/>
      <c r="F64" s="26"/>
      <c r="G64" s="26"/>
      <c r="H64" s="26"/>
      <c r="I64" s="26"/>
      <c r="J64" s="26"/>
      <c r="K64" s="26"/>
      <c r="L64" s="26"/>
      <c r="M64" s="26"/>
      <c r="N64" s="67"/>
      <c r="O64" s="67"/>
      <c r="P64" s="26"/>
    </row>
    <row r="65" spans="2:16" ht="13">
      <c r="B65" s="138"/>
      <c r="C65" s="26"/>
      <c r="D65" s="26"/>
      <c r="E65" s="26"/>
      <c r="F65" s="26"/>
      <c r="G65" s="26"/>
      <c r="H65" s="26"/>
      <c r="I65" s="26"/>
      <c r="J65" s="26"/>
      <c r="K65" s="26"/>
      <c r="L65" s="26"/>
      <c r="M65" s="26"/>
      <c r="N65" s="67"/>
      <c r="O65" s="67"/>
      <c r="P65" s="26"/>
    </row>
    <row r="66" spans="2:16" ht="13">
      <c r="B66" s="138"/>
      <c r="C66" s="26"/>
      <c r="D66" s="26"/>
      <c r="E66" s="26"/>
      <c r="F66" s="26"/>
      <c r="G66" s="26"/>
      <c r="H66" s="26"/>
      <c r="I66" s="26"/>
      <c r="J66" s="26"/>
      <c r="K66" s="26"/>
      <c r="L66" s="26"/>
      <c r="M66" s="26"/>
      <c r="N66" s="67"/>
      <c r="O66" s="67"/>
      <c r="P66" s="26"/>
    </row>
    <row r="67" spans="2:16" ht="13">
      <c r="B67" s="138"/>
      <c r="C67" s="26"/>
      <c r="D67" s="26"/>
      <c r="E67" s="26"/>
      <c r="F67" s="26"/>
      <c r="G67" s="26"/>
      <c r="H67" s="26"/>
      <c r="I67" s="26"/>
      <c r="J67" s="26"/>
      <c r="K67" s="26"/>
      <c r="L67" s="26"/>
      <c r="M67" s="26"/>
      <c r="N67" s="67"/>
      <c r="O67" s="67"/>
      <c r="P67" s="26"/>
    </row>
    <row r="68" spans="2:16" ht="13">
      <c r="B68" s="138"/>
      <c r="C68" s="26"/>
      <c r="D68" s="26"/>
      <c r="E68" s="26"/>
      <c r="F68" s="26"/>
      <c r="G68" s="26"/>
      <c r="H68" s="26"/>
      <c r="I68" s="26"/>
      <c r="J68" s="26"/>
      <c r="K68" s="26"/>
      <c r="L68" s="26"/>
      <c r="M68" s="26"/>
      <c r="N68" s="67"/>
      <c r="O68" s="67"/>
      <c r="P68" s="26"/>
    </row>
    <row r="69" spans="2:16" ht="13">
      <c r="B69" s="138"/>
      <c r="C69" s="26"/>
      <c r="D69" s="26"/>
      <c r="E69" s="26"/>
      <c r="F69" s="26"/>
      <c r="G69" s="26"/>
      <c r="H69" s="26"/>
      <c r="I69" s="26"/>
      <c r="J69" s="26"/>
      <c r="K69" s="26"/>
      <c r="L69" s="26"/>
      <c r="M69" s="26"/>
      <c r="N69" s="67"/>
      <c r="O69" s="67"/>
      <c r="P69" s="26"/>
    </row>
    <row r="70" spans="2:16" ht="13">
      <c r="B70" s="138"/>
      <c r="C70" s="26"/>
      <c r="D70" s="26"/>
      <c r="E70" s="26"/>
      <c r="F70" s="26"/>
      <c r="G70" s="26"/>
      <c r="H70" s="26"/>
      <c r="I70" s="26"/>
      <c r="J70" s="26"/>
      <c r="K70" s="26"/>
      <c r="L70" s="26"/>
      <c r="M70" s="26"/>
      <c r="N70" s="67"/>
      <c r="O70" s="67"/>
      <c r="P70" s="26"/>
    </row>
    <row r="71" spans="2:16" ht="13">
      <c r="B71" s="138"/>
      <c r="C71" s="26"/>
      <c r="D71" s="26"/>
      <c r="E71" s="26"/>
      <c r="F71" s="26"/>
      <c r="G71" s="26"/>
      <c r="H71" s="26"/>
      <c r="I71" s="26"/>
      <c r="J71" s="26"/>
      <c r="K71" s="26"/>
      <c r="L71" s="26"/>
      <c r="M71" s="26"/>
      <c r="N71" s="67"/>
      <c r="O71" s="67"/>
      <c r="P71" s="26"/>
    </row>
    <row r="72" spans="2:16" ht="13">
      <c r="B72" s="138"/>
      <c r="C72" s="26"/>
      <c r="D72" s="26"/>
      <c r="E72" s="26"/>
      <c r="F72" s="26"/>
      <c r="G72" s="26"/>
      <c r="H72" s="26"/>
      <c r="I72" s="26"/>
      <c r="J72" s="26"/>
      <c r="K72" s="26"/>
      <c r="L72" s="26"/>
      <c r="M72" s="26"/>
      <c r="N72" s="67"/>
      <c r="O72" s="67"/>
      <c r="P72" s="26"/>
    </row>
    <row r="73" spans="2:16" ht="13">
      <c r="B73" s="138"/>
      <c r="C73" s="26"/>
      <c r="D73" s="26"/>
      <c r="E73" s="26"/>
      <c r="F73" s="26"/>
      <c r="G73" s="26"/>
      <c r="H73" s="26"/>
      <c r="I73" s="26"/>
      <c r="J73" s="26"/>
      <c r="K73" s="26"/>
      <c r="L73" s="26"/>
      <c r="M73" s="26"/>
      <c r="N73" s="67"/>
      <c r="O73" s="67"/>
      <c r="P73" s="26"/>
    </row>
    <row r="74" spans="2:16" ht="13">
      <c r="B74" s="138"/>
      <c r="C74" s="26"/>
      <c r="D74" s="26"/>
      <c r="E74" s="26"/>
      <c r="F74" s="26"/>
      <c r="G74" s="26"/>
      <c r="H74" s="26"/>
      <c r="I74" s="26"/>
      <c r="J74" s="26"/>
      <c r="K74" s="26"/>
      <c r="L74" s="26"/>
      <c r="M74" s="26"/>
      <c r="N74" s="67"/>
      <c r="O74" s="67"/>
      <c r="P74" s="26"/>
    </row>
    <row r="75" spans="2:16" ht="13">
      <c r="B75" s="138"/>
      <c r="C75" s="26"/>
      <c r="D75" s="26"/>
      <c r="E75" s="26"/>
      <c r="F75" s="26"/>
      <c r="G75" s="26"/>
      <c r="H75" s="26"/>
      <c r="I75" s="26"/>
      <c r="J75" s="26"/>
      <c r="K75" s="26"/>
      <c r="L75" s="26"/>
      <c r="M75" s="26"/>
      <c r="N75" s="67"/>
      <c r="O75" s="67"/>
      <c r="P75" s="26"/>
    </row>
    <row r="76" spans="2:16" ht="13">
      <c r="B76" s="138"/>
      <c r="C76" s="26"/>
      <c r="D76" s="26"/>
      <c r="E76" s="26"/>
      <c r="F76" s="26"/>
      <c r="G76" s="26"/>
      <c r="H76" s="26"/>
      <c r="I76" s="26"/>
      <c r="J76" s="26"/>
      <c r="K76" s="26"/>
      <c r="L76" s="26"/>
      <c r="M76" s="26"/>
      <c r="N76" s="67"/>
      <c r="O76" s="67"/>
      <c r="P76" s="26"/>
    </row>
    <row r="77" spans="2:16" ht="13">
      <c r="B77" s="138"/>
      <c r="C77" s="26"/>
      <c r="D77" s="26"/>
      <c r="E77" s="26"/>
      <c r="F77" s="26"/>
      <c r="G77" s="26"/>
      <c r="H77" s="26"/>
      <c r="I77" s="26"/>
      <c r="J77" s="26"/>
      <c r="K77" s="26"/>
      <c r="L77" s="26"/>
      <c r="M77" s="26"/>
      <c r="N77" s="67"/>
      <c r="O77" s="67"/>
      <c r="P77" s="26"/>
    </row>
    <row r="78" spans="2:16" ht="13">
      <c r="B78" s="138"/>
      <c r="C78" s="26"/>
      <c r="D78" s="26"/>
      <c r="E78" s="26"/>
      <c r="F78" s="26"/>
      <c r="G78" s="26"/>
      <c r="H78" s="26"/>
      <c r="I78" s="26"/>
      <c r="J78" s="26"/>
      <c r="K78" s="26"/>
      <c r="L78" s="26"/>
      <c r="M78" s="26"/>
      <c r="N78" s="67"/>
      <c r="O78" s="67"/>
      <c r="P78" s="26"/>
    </row>
    <row r="79" spans="2:16" ht="13">
      <c r="B79" s="138"/>
      <c r="C79" s="26"/>
      <c r="D79" s="26"/>
      <c r="E79" s="26"/>
      <c r="F79" s="26"/>
      <c r="G79" s="26"/>
      <c r="H79" s="26"/>
      <c r="I79" s="26"/>
      <c r="J79" s="26"/>
      <c r="K79" s="26"/>
      <c r="L79" s="26"/>
      <c r="M79" s="26"/>
      <c r="N79" s="67"/>
      <c r="O79" s="67"/>
      <c r="P79" s="26"/>
    </row>
    <row r="80" spans="2:16" ht="13">
      <c r="B80" s="138"/>
      <c r="C80" s="26"/>
      <c r="D80" s="26"/>
      <c r="E80" s="26"/>
      <c r="F80" s="26"/>
      <c r="G80" s="26"/>
      <c r="H80" s="26"/>
      <c r="I80" s="26"/>
      <c r="J80" s="26"/>
      <c r="K80" s="26"/>
      <c r="L80" s="26"/>
      <c r="M80" s="26"/>
      <c r="N80" s="67"/>
      <c r="O80" s="67"/>
      <c r="P80" s="26"/>
    </row>
    <row r="81" spans="2:16" ht="13">
      <c r="B81" s="138"/>
      <c r="C81" s="26"/>
      <c r="D81" s="26"/>
      <c r="E81" s="26"/>
      <c r="F81" s="26"/>
      <c r="G81" s="26"/>
      <c r="H81" s="26"/>
      <c r="I81" s="26"/>
      <c r="J81" s="26"/>
      <c r="K81" s="26"/>
      <c r="L81" s="26"/>
      <c r="M81" s="26"/>
      <c r="N81" s="67"/>
      <c r="O81" s="67"/>
      <c r="P81" s="26"/>
    </row>
    <row r="82" spans="2:16" ht="13">
      <c r="B82" s="138"/>
      <c r="C82" s="26"/>
      <c r="D82" s="26"/>
      <c r="E82" s="26"/>
      <c r="F82" s="26"/>
      <c r="G82" s="26"/>
      <c r="H82" s="26"/>
      <c r="I82" s="26"/>
      <c r="J82" s="26"/>
      <c r="K82" s="26"/>
      <c r="L82" s="26"/>
      <c r="M82" s="26"/>
      <c r="N82" s="67"/>
      <c r="O82" s="67"/>
      <c r="P82" s="26"/>
    </row>
    <row r="83" spans="2:16" ht="13">
      <c r="B83" s="138"/>
      <c r="C83" s="26"/>
      <c r="D83" s="26"/>
      <c r="E83" s="26"/>
      <c r="F83" s="26"/>
      <c r="G83" s="26"/>
      <c r="H83" s="26"/>
      <c r="I83" s="26"/>
      <c r="J83" s="26"/>
      <c r="K83" s="26"/>
      <c r="L83" s="26"/>
      <c r="M83" s="26"/>
      <c r="N83" s="67"/>
      <c r="O83" s="67"/>
      <c r="P83" s="26"/>
    </row>
    <row r="84" spans="2:16" ht="13">
      <c r="B84" s="138"/>
      <c r="C84" s="26"/>
      <c r="D84" s="26"/>
      <c r="E84" s="26"/>
      <c r="F84" s="26"/>
      <c r="G84" s="26"/>
      <c r="H84" s="26"/>
      <c r="I84" s="26"/>
      <c r="J84" s="26"/>
      <c r="K84" s="26"/>
      <c r="L84" s="26"/>
      <c r="M84" s="26"/>
      <c r="N84" s="67"/>
      <c r="O84" s="67"/>
      <c r="P84" s="26"/>
    </row>
    <row r="85" spans="2:16" ht="13">
      <c r="B85" s="138"/>
      <c r="C85" s="26"/>
      <c r="D85" s="26"/>
      <c r="E85" s="26"/>
      <c r="F85" s="26"/>
      <c r="G85" s="26"/>
      <c r="H85" s="26"/>
      <c r="I85" s="26"/>
      <c r="J85" s="26"/>
      <c r="K85" s="26"/>
      <c r="L85" s="26"/>
      <c r="M85" s="26"/>
      <c r="N85" s="67"/>
      <c r="O85" s="67"/>
      <c r="P85" s="26"/>
    </row>
    <row r="86" spans="2:16" ht="13">
      <c r="B86" s="138"/>
      <c r="C86" s="26"/>
      <c r="D86" s="26"/>
      <c r="E86" s="26"/>
      <c r="F86" s="26"/>
      <c r="G86" s="26"/>
      <c r="H86" s="26"/>
      <c r="I86" s="26"/>
      <c r="J86" s="26"/>
      <c r="K86" s="26"/>
      <c r="L86" s="26"/>
      <c r="M86" s="26"/>
      <c r="N86" s="67"/>
      <c r="O86" s="67"/>
      <c r="P86" s="26"/>
    </row>
    <row r="87" spans="2:16" ht="13">
      <c r="B87" s="138"/>
      <c r="C87" s="26"/>
      <c r="D87" s="26"/>
      <c r="E87" s="26"/>
      <c r="F87" s="26"/>
      <c r="G87" s="26"/>
      <c r="H87" s="26"/>
      <c r="I87" s="26"/>
      <c r="J87" s="26"/>
      <c r="K87" s="26"/>
      <c r="L87" s="26"/>
      <c r="M87" s="26"/>
      <c r="N87" s="67"/>
      <c r="O87" s="67"/>
      <c r="P87" s="26"/>
    </row>
    <row r="88" spans="2:16" ht="13">
      <c r="B88" s="138"/>
      <c r="C88" s="26"/>
      <c r="D88" s="26"/>
      <c r="E88" s="26"/>
      <c r="F88" s="26"/>
      <c r="G88" s="26"/>
      <c r="H88" s="26"/>
      <c r="I88" s="26"/>
      <c r="J88" s="26"/>
      <c r="K88" s="26"/>
      <c r="L88" s="26"/>
      <c r="M88" s="26"/>
      <c r="N88" s="67"/>
      <c r="O88" s="67"/>
      <c r="P88" s="26"/>
    </row>
    <row r="89" spans="2:16" ht="13">
      <c r="B89" s="138"/>
      <c r="C89" s="26"/>
      <c r="D89" s="26"/>
      <c r="E89" s="26"/>
      <c r="F89" s="26"/>
      <c r="G89" s="26"/>
      <c r="H89" s="26"/>
      <c r="I89" s="26"/>
      <c r="J89" s="26"/>
      <c r="K89" s="26"/>
      <c r="L89" s="26"/>
      <c r="M89" s="26"/>
      <c r="N89" s="67"/>
      <c r="O89" s="67"/>
      <c r="P89" s="26"/>
    </row>
    <row r="90" spans="2:16" ht="13">
      <c r="B90" s="138"/>
      <c r="C90" s="26"/>
      <c r="D90" s="26"/>
      <c r="E90" s="26"/>
      <c r="F90" s="26"/>
      <c r="G90" s="26"/>
      <c r="H90" s="26"/>
      <c r="I90" s="26"/>
      <c r="J90" s="26"/>
      <c r="K90" s="26"/>
      <c r="L90" s="26"/>
      <c r="M90" s="26"/>
      <c r="N90" s="67"/>
      <c r="O90" s="67"/>
      <c r="P90" s="26"/>
    </row>
    <row r="91" spans="2:16" ht="13">
      <c r="B91" s="138"/>
      <c r="C91" s="26"/>
      <c r="D91" s="26"/>
      <c r="E91" s="26"/>
      <c r="F91" s="26"/>
      <c r="G91" s="26"/>
      <c r="H91" s="26"/>
      <c r="I91" s="26"/>
      <c r="J91" s="26"/>
      <c r="K91" s="26"/>
      <c r="L91" s="26"/>
      <c r="M91" s="26"/>
      <c r="N91" s="67"/>
      <c r="O91" s="67"/>
      <c r="P91" s="26"/>
    </row>
    <row r="92" spans="2:16" ht="13">
      <c r="B92" s="138"/>
      <c r="C92" s="26"/>
      <c r="D92" s="26"/>
      <c r="E92" s="26"/>
      <c r="F92" s="26"/>
      <c r="G92" s="26"/>
      <c r="H92" s="26"/>
      <c r="I92" s="26"/>
      <c r="J92" s="26"/>
      <c r="K92" s="26"/>
      <c r="L92" s="26"/>
      <c r="M92" s="26"/>
      <c r="N92" s="67"/>
      <c r="O92" s="67"/>
      <c r="P92" s="26"/>
    </row>
    <row r="93" spans="2:16" ht="13">
      <c r="B93" s="138"/>
      <c r="C93" s="26"/>
      <c r="D93" s="26"/>
      <c r="E93" s="26"/>
      <c r="F93" s="26"/>
      <c r="G93" s="26"/>
      <c r="H93" s="26"/>
      <c r="I93" s="26"/>
      <c r="J93" s="26"/>
      <c r="K93" s="26"/>
      <c r="L93" s="26"/>
      <c r="M93" s="26"/>
      <c r="N93" s="67"/>
      <c r="O93" s="67"/>
      <c r="P93" s="26"/>
    </row>
    <row r="94" spans="2:16" ht="13">
      <c r="B94" s="138"/>
      <c r="C94" s="26"/>
      <c r="D94" s="26"/>
      <c r="E94" s="26"/>
      <c r="F94" s="26"/>
      <c r="G94" s="26"/>
      <c r="H94" s="26"/>
      <c r="I94" s="26"/>
      <c r="J94" s="26"/>
      <c r="K94" s="26"/>
      <c r="L94" s="26"/>
      <c r="M94" s="26"/>
      <c r="N94" s="67"/>
      <c r="O94" s="67"/>
      <c r="P94" s="26"/>
    </row>
    <row r="95" spans="2:16" ht="13">
      <c r="B95" s="138"/>
      <c r="C95" s="26"/>
      <c r="D95" s="26"/>
      <c r="E95" s="26"/>
      <c r="F95" s="26"/>
      <c r="G95" s="26"/>
      <c r="H95" s="26"/>
      <c r="I95" s="26"/>
      <c r="J95" s="26"/>
      <c r="K95" s="26"/>
      <c r="L95" s="26"/>
      <c r="M95" s="26"/>
      <c r="N95" s="67"/>
      <c r="O95" s="67"/>
      <c r="P95" s="26"/>
    </row>
    <row r="96" spans="2:16" ht="13">
      <c r="B96" s="138"/>
      <c r="C96" s="26"/>
      <c r="D96" s="26"/>
      <c r="E96" s="26"/>
      <c r="F96" s="26"/>
      <c r="G96" s="26"/>
      <c r="H96" s="26"/>
      <c r="I96" s="26"/>
      <c r="J96" s="26"/>
      <c r="K96" s="26"/>
      <c r="L96" s="26"/>
      <c r="M96" s="26"/>
      <c r="N96" s="67"/>
      <c r="O96" s="67"/>
      <c r="P96" s="26"/>
    </row>
    <row r="97" spans="2:16" ht="13">
      <c r="B97" s="138"/>
      <c r="C97" s="26"/>
      <c r="D97" s="26"/>
      <c r="E97" s="26"/>
      <c r="F97" s="26"/>
      <c r="G97" s="26"/>
      <c r="H97" s="26"/>
      <c r="I97" s="26"/>
      <c r="J97" s="26"/>
      <c r="K97" s="26"/>
      <c r="L97" s="26"/>
      <c r="M97" s="26"/>
      <c r="N97" s="67"/>
      <c r="O97" s="67"/>
      <c r="P97" s="26"/>
    </row>
    <row r="98" spans="2:16" ht="13">
      <c r="B98" s="138"/>
      <c r="C98" s="26"/>
      <c r="D98" s="26"/>
      <c r="E98" s="26"/>
      <c r="F98" s="26"/>
      <c r="G98" s="26"/>
      <c r="H98" s="26"/>
      <c r="I98" s="26"/>
      <c r="J98" s="26"/>
      <c r="K98" s="26"/>
      <c r="L98" s="26"/>
      <c r="M98" s="26"/>
      <c r="N98" s="67"/>
      <c r="O98" s="67"/>
      <c r="P98" s="26"/>
    </row>
    <row r="99" spans="2:16" ht="13">
      <c r="B99" s="138"/>
      <c r="C99" s="26"/>
      <c r="D99" s="26"/>
      <c r="E99" s="26"/>
      <c r="F99" s="26"/>
      <c r="G99" s="26"/>
      <c r="H99" s="26"/>
      <c r="I99" s="26"/>
      <c r="J99" s="26"/>
      <c r="K99" s="26"/>
      <c r="L99" s="26"/>
      <c r="M99" s="26"/>
      <c r="N99" s="67"/>
      <c r="O99" s="67"/>
      <c r="P99" s="26"/>
    </row>
    <row r="100" spans="2:16" ht="13">
      <c r="B100" s="138"/>
      <c r="C100" s="26"/>
      <c r="D100" s="26"/>
      <c r="E100" s="26"/>
      <c r="F100" s="26"/>
      <c r="G100" s="26"/>
      <c r="H100" s="26"/>
      <c r="I100" s="26"/>
      <c r="J100" s="26"/>
      <c r="K100" s="26"/>
      <c r="L100" s="26"/>
      <c r="M100" s="26"/>
      <c r="N100" s="67"/>
      <c r="O100" s="67"/>
      <c r="P100" s="26"/>
    </row>
    <row r="101" spans="2:16" ht="13">
      <c r="B101" s="138"/>
      <c r="C101" s="26"/>
      <c r="D101" s="26"/>
      <c r="E101" s="26"/>
      <c r="F101" s="26"/>
      <c r="G101" s="26"/>
      <c r="H101" s="26"/>
      <c r="I101" s="26"/>
      <c r="J101" s="26"/>
      <c r="K101" s="26"/>
      <c r="L101" s="26"/>
      <c r="M101" s="26"/>
      <c r="N101" s="67"/>
      <c r="O101" s="67"/>
      <c r="P101" s="26"/>
    </row>
    <row r="102" spans="2:16" ht="13">
      <c r="B102" s="138"/>
      <c r="C102" s="26"/>
      <c r="D102" s="26"/>
      <c r="E102" s="26"/>
      <c r="F102" s="26"/>
      <c r="G102" s="26"/>
      <c r="H102" s="26"/>
      <c r="I102" s="26"/>
      <c r="J102" s="26"/>
      <c r="K102" s="26"/>
      <c r="L102" s="26"/>
      <c r="M102" s="26"/>
      <c r="N102" s="67"/>
      <c r="O102" s="67"/>
      <c r="P102" s="26"/>
    </row>
    <row r="103" spans="2:16" ht="13">
      <c r="B103" s="138"/>
      <c r="C103" s="26"/>
      <c r="D103" s="26"/>
      <c r="E103" s="26"/>
      <c r="F103" s="26"/>
      <c r="G103" s="26"/>
      <c r="H103" s="26"/>
      <c r="I103" s="26"/>
      <c r="J103" s="26"/>
      <c r="K103" s="26"/>
      <c r="L103" s="26"/>
      <c r="M103" s="26"/>
      <c r="N103" s="67"/>
      <c r="O103" s="67"/>
      <c r="P103" s="26"/>
    </row>
    <row r="104" spans="2:16" ht="13">
      <c r="B104" s="138"/>
      <c r="C104" s="26"/>
      <c r="D104" s="26"/>
      <c r="E104" s="26"/>
      <c r="F104" s="26"/>
      <c r="G104" s="26"/>
      <c r="H104" s="26"/>
      <c r="I104" s="26"/>
      <c r="J104" s="26"/>
      <c r="K104" s="26"/>
      <c r="L104" s="26"/>
      <c r="M104" s="26"/>
      <c r="N104" s="67"/>
      <c r="O104" s="67"/>
      <c r="P104" s="26"/>
    </row>
    <row r="105" spans="2:16" ht="13">
      <c r="B105" s="138"/>
      <c r="C105" s="26"/>
      <c r="D105" s="26"/>
      <c r="E105" s="26"/>
      <c r="F105" s="26"/>
      <c r="G105" s="26"/>
      <c r="H105" s="26"/>
      <c r="I105" s="26"/>
      <c r="J105" s="26"/>
      <c r="K105" s="26"/>
      <c r="L105" s="26"/>
      <c r="M105" s="26"/>
      <c r="N105" s="67"/>
      <c r="O105" s="67"/>
      <c r="P105" s="26"/>
    </row>
    <row r="106" spans="2:16" ht="13">
      <c r="B106" s="138"/>
      <c r="C106" s="26"/>
      <c r="D106" s="26"/>
      <c r="E106" s="26"/>
      <c r="F106" s="26"/>
      <c r="G106" s="26"/>
      <c r="H106" s="26"/>
      <c r="I106" s="26"/>
      <c r="J106" s="26"/>
      <c r="K106" s="26"/>
      <c r="L106" s="26"/>
      <c r="M106" s="26"/>
      <c r="N106" s="67"/>
      <c r="O106" s="67"/>
      <c r="P106" s="26"/>
    </row>
    <row r="107" spans="2:16" ht="13">
      <c r="B107" s="138"/>
      <c r="C107" s="26"/>
      <c r="D107" s="26"/>
      <c r="E107" s="26"/>
      <c r="F107" s="26"/>
      <c r="G107" s="26"/>
      <c r="H107" s="26"/>
      <c r="I107" s="26"/>
      <c r="J107" s="26"/>
      <c r="K107" s="26"/>
      <c r="L107" s="26"/>
      <c r="M107" s="26"/>
      <c r="N107" s="67"/>
      <c r="O107" s="67"/>
      <c r="P107" s="26"/>
    </row>
    <row r="108" spans="2:16" ht="13">
      <c r="B108" s="138"/>
      <c r="C108" s="26"/>
      <c r="D108" s="26"/>
      <c r="E108" s="26"/>
      <c r="F108" s="26"/>
      <c r="G108" s="26"/>
      <c r="H108" s="26"/>
      <c r="I108" s="26"/>
      <c r="J108" s="26"/>
      <c r="K108" s="26"/>
      <c r="L108" s="26"/>
      <c r="M108" s="26"/>
      <c r="N108" s="67"/>
      <c r="O108" s="67"/>
      <c r="P108" s="26"/>
    </row>
    <row r="109" spans="2:16" ht="13">
      <c r="B109" s="138"/>
      <c r="C109" s="26"/>
      <c r="D109" s="26"/>
      <c r="E109" s="26"/>
      <c r="F109" s="26"/>
      <c r="G109" s="26"/>
      <c r="H109" s="26"/>
      <c r="I109" s="26"/>
      <c r="J109" s="26"/>
      <c r="K109" s="26"/>
      <c r="L109" s="26"/>
      <c r="M109" s="26"/>
      <c r="N109" s="67"/>
      <c r="O109" s="67"/>
      <c r="P109" s="26"/>
    </row>
    <row r="110" spans="2:16" ht="13">
      <c r="B110" s="138"/>
      <c r="C110" s="26"/>
      <c r="D110" s="26"/>
      <c r="E110" s="26"/>
      <c r="F110" s="26"/>
      <c r="G110" s="26"/>
      <c r="H110" s="26"/>
      <c r="I110" s="26"/>
      <c r="J110" s="26"/>
      <c r="K110" s="26"/>
      <c r="L110" s="26"/>
      <c r="M110" s="26"/>
      <c r="N110" s="67"/>
      <c r="O110" s="67"/>
      <c r="P110" s="26"/>
    </row>
    <row r="111" spans="2:16" ht="13">
      <c r="B111" s="138"/>
      <c r="C111" s="26"/>
      <c r="D111" s="26"/>
      <c r="E111" s="26"/>
      <c r="F111" s="26"/>
      <c r="G111" s="26"/>
      <c r="H111" s="26"/>
      <c r="I111" s="26"/>
      <c r="J111" s="26"/>
      <c r="K111" s="26"/>
      <c r="L111" s="26"/>
      <c r="M111" s="26"/>
      <c r="N111" s="67"/>
      <c r="O111" s="67"/>
      <c r="P111" s="26"/>
    </row>
    <row r="112" spans="2:16" ht="13">
      <c r="B112" s="138"/>
      <c r="C112" s="26"/>
      <c r="D112" s="26"/>
      <c r="E112" s="26"/>
      <c r="F112" s="26"/>
      <c r="G112" s="26"/>
      <c r="H112" s="26"/>
      <c r="I112" s="26"/>
      <c r="J112" s="26"/>
      <c r="K112" s="26"/>
      <c r="L112" s="26"/>
      <c r="M112" s="26"/>
      <c r="N112" s="67"/>
      <c r="O112" s="67"/>
      <c r="P112" s="26"/>
    </row>
    <row r="113" spans="2:16" ht="13">
      <c r="B113" s="138"/>
      <c r="C113" s="26"/>
      <c r="D113" s="26"/>
      <c r="E113" s="26"/>
      <c r="F113" s="26"/>
      <c r="G113" s="26"/>
      <c r="H113" s="26"/>
      <c r="I113" s="26"/>
      <c r="J113" s="26"/>
      <c r="K113" s="26"/>
      <c r="L113" s="26"/>
      <c r="M113" s="26"/>
      <c r="N113" s="67"/>
      <c r="O113" s="67"/>
      <c r="P113" s="26"/>
    </row>
    <row r="114" spans="2:16" ht="13">
      <c r="B114" s="138"/>
      <c r="C114" s="26"/>
      <c r="D114" s="26"/>
      <c r="E114" s="26"/>
      <c r="F114" s="26"/>
      <c r="G114" s="26"/>
      <c r="H114" s="26"/>
      <c r="I114" s="26"/>
      <c r="J114" s="26"/>
      <c r="K114" s="26"/>
      <c r="L114" s="26"/>
      <c r="M114" s="26"/>
      <c r="N114" s="67"/>
      <c r="O114" s="67"/>
      <c r="P114" s="26"/>
    </row>
    <row r="115" spans="2:16" ht="13">
      <c r="B115" s="138"/>
      <c r="C115" s="26"/>
      <c r="D115" s="26"/>
      <c r="E115" s="26"/>
      <c r="F115" s="26"/>
      <c r="G115" s="26"/>
      <c r="H115" s="26"/>
      <c r="I115" s="26"/>
      <c r="J115" s="26"/>
      <c r="K115" s="26"/>
      <c r="L115" s="26"/>
      <c r="M115" s="26"/>
      <c r="N115" s="67"/>
      <c r="O115" s="67"/>
      <c r="P115" s="26"/>
    </row>
    <row r="116" spans="2:16" ht="13">
      <c r="B116" s="138"/>
      <c r="C116" s="26"/>
      <c r="D116" s="26"/>
      <c r="E116" s="26"/>
      <c r="F116" s="26"/>
      <c r="G116" s="26"/>
      <c r="H116" s="26"/>
      <c r="I116" s="26"/>
      <c r="J116" s="26"/>
      <c r="K116" s="26"/>
      <c r="L116" s="26"/>
      <c r="M116" s="26"/>
      <c r="N116" s="67"/>
      <c r="O116" s="67"/>
      <c r="P116" s="26"/>
    </row>
    <row r="117" spans="2:16" ht="13">
      <c r="B117" s="138"/>
      <c r="C117" s="26"/>
      <c r="D117" s="26"/>
      <c r="E117" s="26"/>
      <c r="F117" s="26"/>
      <c r="G117" s="26"/>
      <c r="H117" s="26"/>
      <c r="I117" s="26"/>
      <c r="J117" s="26"/>
      <c r="K117" s="26"/>
      <c r="L117" s="26"/>
      <c r="M117" s="26"/>
      <c r="N117" s="67"/>
      <c r="O117" s="67"/>
      <c r="P117" s="26"/>
    </row>
    <row r="118" spans="2:16" ht="13">
      <c r="B118" s="138"/>
      <c r="C118" s="26"/>
      <c r="D118" s="26"/>
      <c r="E118" s="26"/>
      <c r="F118" s="26"/>
      <c r="G118" s="26"/>
      <c r="H118" s="26"/>
      <c r="I118" s="26"/>
      <c r="J118" s="26"/>
      <c r="K118" s="26"/>
      <c r="L118" s="26"/>
      <c r="M118" s="26"/>
      <c r="N118" s="67"/>
      <c r="O118" s="67"/>
      <c r="P118" s="26"/>
    </row>
    <row r="119" spans="2:16" ht="13">
      <c r="B119" s="138"/>
      <c r="C119" s="26"/>
      <c r="D119" s="26"/>
      <c r="E119" s="26"/>
      <c r="F119" s="26"/>
      <c r="G119" s="26"/>
      <c r="H119" s="26"/>
      <c r="I119" s="26"/>
      <c r="J119" s="26"/>
      <c r="K119" s="26"/>
      <c r="L119" s="26"/>
      <c r="M119" s="26"/>
      <c r="N119" s="67"/>
      <c r="O119" s="67"/>
      <c r="P119" s="26"/>
    </row>
    <row r="120" spans="2:16" ht="13">
      <c r="B120" s="138"/>
      <c r="C120" s="26"/>
      <c r="D120" s="26"/>
      <c r="E120" s="26"/>
      <c r="F120" s="26"/>
      <c r="G120" s="26"/>
      <c r="H120" s="26"/>
      <c r="I120" s="26"/>
      <c r="J120" s="26"/>
      <c r="K120" s="26"/>
      <c r="L120" s="26"/>
      <c r="M120" s="26"/>
      <c r="N120" s="67"/>
      <c r="O120" s="67"/>
      <c r="P120" s="26"/>
    </row>
    <row r="121" spans="2:16" ht="13">
      <c r="B121" s="138"/>
      <c r="C121" s="26"/>
      <c r="D121" s="26"/>
      <c r="E121" s="26"/>
      <c r="F121" s="26"/>
      <c r="G121" s="26"/>
      <c r="H121" s="26"/>
      <c r="I121" s="26"/>
      <c r="J121" s="26"/>
      <c r="K121" s="26"/>
      <c r="L121" s="26"/>
      <c r="M121" s="26"/>
      <c r="N121" s="67"/>
      <c r="O121" s="67"/>
      <c r="P121" s="26"/>
    </row>
    <row r="122" spans="2:16" ht="13">
      <c r="B122" s="138"/>
      <c r="C122" s="26"/>
      <c r="D122" s="26"/>
      <c r="E122" s="26"/>
      <c r="F122" s="26"/>
      <c r="G122" s="26"/>
      <c r="H122" s="26"/>
      <c r="I122" s="26"/>
      <c r="J122" s="26"/>
      <c r="K122" s="26"/>
      <c r="L122" s="26"/>
      <c r="M122" s="26"/>
      <c r="N122" s="67"/>
      <c r="O122" s="67"/>
      <c r="P122" s="26"/>
    </row>
    <row r="123" spans="2:16" ht="13">
      <c r="B123" s="138"/>
      <c r="C123" s="26"/>
      <c r="D123" s="26"/>
      <c r="E123" s="26"/>
      <c r="F123" s="26"/>
      <c r="G123" s="26"/>
      <c r="H123" s="26"/>
      <c r="I123" s="26"/>
      <c r="J123" s="26"/>
      <c r="K123" s="26"/>
      <c r="L123" s="26"/>
      <c r="M123" s="26"/>
      <c r="N123" s="67"/>
      <c r="O123" s="67"/>
      <c r="P123" s="26"/>
    </row>
    <row r="124" spans="2:16" ht="13">
      <c r="B124" s="138"/>
      <c r="C124" s="26"/>
      <c r="D124" s="26"/>
      <c r="E124" s="26"/>
      <c r="F124" s="26"/>
      <c r="G124" s="26"/>
      <c r="H124" s="26"/>
      <c r="I124" s="26"/>
      <c r="J124" s="26"/>
      <c r="K124" s="26"/>
      <c r="L124" s="26"/>
      <c r="M124" s="26"/>
      <c r="N124" s="67"/>
      <c r="O124" s="67"/>
      <c r="P124" s="26"/>
    </row>
    <row r="125" spans="2:16" ht="13">
      <c r="B125" s="138"/>
      <c r="C125" s="26"/>
      <c r="D125" s="26"/>
      <c r="E125" s="26"/>
      <c r="F125" s="26"/>
      <c r="G125" s="26"/>
      <c r="H125" s="26"/>
      <c r="I125" s="26"/>
      <c r="J125" s="26"/>
      <c r="K125" s="26"/>
      <c r="L125" s="26"/>
      <c r="M125" s="26"/>
      <c r="N125" s="67"/>
      <c r="O125" s="67"/>
      <c r="P125" s="26"/>
    </row>
    <row r="126" spans="2:16" ht="13">
      <c r="B126" s="138"/>
      <c r="C126" s="26"/>
      <c r="D126" s="26"/>
      <c r="E126" s="26"/>
      <c r="F126" s="26"/>
      <c r="G126" s="26"/>
      <c r="H126" s="26"/>
      <c r="I126" s="26"/>
      <c r="J126" s="26"/>
      <c r="K126" s="26"/>
      <c r="L126" s="26"/>
      <c r="M126" s="26"/>
      <c r="N126" s="67"/>
      <c r="O126" s="67"/>
      <c r="P126" s="26"/>
    </row>
    <row r="127" spans="2:16" ht="13">
      <c r="B127" s="138"/>
      <c r="C127" s="26"/>
      <c r="D127" s="26"/>
      <c r="E127" s="26"/>
      <c r="F127" s="26"/>
      <c r="G127" s="26"/>
      <c r="H127" s="26"/>
      <c r="I127" s="26"/>
      <c r="J127" s="26"/>
      <c r="K127" s="26"/>
      <c r="L127" s="26"/>
      <c r="M127" s="26"/>
      <c r="N127" s="67"/>
      <c r="O127" s="67"/>
      <c r="P127" s="26"/>
    </row>
    <row r="128" spans="2:16" ht="13">
      <c r="B128" s="138"/>
      <c r="C128" s="26"/>
      <c r="D128" s="26"/>
      <c r="E128" s="26"/>
      <c r="F128" s="26"/>
      <c r="G128" s="26"/>
      <c r="H128" s="26"/>
      <c r="I128" s="26"/>
      <c r="J128" s="26"/>
      <c r="K128" s="26"/>
      <c r="L128" s="26"/>
      <c r="M128" s="26"/>
      <c r="N128" s="67"/>
      <c r="O128" s="67"/>
      <c r="P128" s="26"/>
    </row>
    <row r="129" spans="2:16" ht="13">
      <c r="B129" s="138"/>
      <c r="C129" s="26"/>
      <c r="D129" s="26"/>
      <c r="E129" s="26"/>
      <c r="F129" s="26"/>
      <c r="G129" s="26"/>
      <c r="H129" s="26"/>
      <c r="I129" s="26"/>
      <c r="J129" s="26"/>
      <c r="K129" s="26"/>
      <c r="L129" s="26"/>
      <c r="M129" s="26"/>
      <c r="N129" s="67"/>
      <c r="O129" s="67"/>
      <c r="P129" s="26"/>
    </row>
    <row r="130" spans="2:16" ht="13">
      <c r="B130" s="138"/>
      <c r="C130" s="26"/>
      <c r="D130" s="26"/>
      <c r="E130" s="26"/>
      <c r="F130" s="26"/>
      <c r="G130" s="26"/>
      <c r="H130" s="26"/>
      <c r="I130" s="26"/>
      <c r="J130" s="26"/>
      <c r="K130" s="26"/>
      <c r="L130" s="26"/>
      <c r="M130" s="26"/>
      <c r="N130" s="67"/>
      <c r="O130" s="67"/>
      <c r="P130" s="26"/>
    </row>
    <row r="131" spans="2:16" ht="13">
      <c r="B131" s="138"/>
      <c r="C131" s="26"/>
      <c r="D131" s="26"/>
      <c r="E131" s="26"/>
      <c r="F131" s="26"/>
      <c r="G131" s="26"/>
      <c r="H131" s="26"/>
      <c r="I131" s="26"/>
      <c r="J131" s="26"/>
      <c r="K131" s="26"/>
      <c r="L131" s="26"/>
      <c r="M131" s="26"/>
      <c r="N131" s="67"/>
      <c r="O131" s="67"/>
      <c r="P131" s="26"/>
    </row>
    <row r="132" spans="2:16" ht="13">
      <c r="B132" s="138"/>
      <c r="C132" s="26"/>
      <c r="D132" s="26"/>
      <c r="E132" s="26"/>
      <c r="F132" s="26"/>
      <c r="G132" s="26"/>
      <c r="H132" s="26"/>
      <c r="I132" s="26"/>
      <c r="J132" s="26"/>
      <c r="K132" s="26"/>
      <c r="L132" s="26"/>
      <c r="M132" s="26"/>
      <c r="N132" s="67"/>
      <c r="O132" s="67"/>
      <c r="P132" s="26"/>
    </row>
    <row r="133" spans="2:16" ht="13">
      <c r="B133" s="138"/>
      <c r="C133" s="26"/>
      <c r="D133" s="26"/>
      <c r="E133" s="26"/>
      <c r="F133" s="26"/>
      <c r="G133" s="26"/>
      <c r="H133" s="26"/>
      <c r="I133" s="26"/>
      <c r="J133" s="26"/>
      <c r="K133" s="26"/>
      <c r="L133" s="26"/>
      <c r="M133" s="26"/>
      <c r="N133" s="67"/>
      <c r="O133" s="67"/>
      <c r="P133" s="26"/>
    </row>
    <row r="134" spans="2:16" ht="13">
      <c r="B134" s="138"/>
      <c r="C134" s="26"/>
      <c r="D134" s="26"/>
      <c r="E134" s="26"/>
      <c r="F134" s="26"/>
      <c r="G134" s="26"/>
      <c r="H134" s="26"/>
      <c r="I134" s="26"/>
      <c r="J134" s="26"/>
      <c r="K134" s="26"/>
      <c r="L134" s="26"/>
      <c r="M134" s="26"/>
      <c r="N134" s="67"/>
      <c r="O134" s="67"/>
      <c r="P134" s="26"/>
    </row>
    <row r="135" spans="2:16" ht="13">
      <c r="B135" s="138"/>
      <c r="C135" s="26"/>
      <c r="D135" s="26"/>
      <c r="E135" s="26"/>
      <c r="F135" s="26"/>
      <c r="G135" s="26"/>
      <c r="H135" s="26"/>
      <c r="I135" s="26"/>
      <c r="J135" s="26"/>
      <c r="K135" s="26"/>
      <c r="L135" s="26"/>
      <c r="M135" s="26"/>
      <c r="N135" s="67"/>
      <c r="O135" s="67"/>
      <c r="P135" s="26"/>
    </row>
    <row r="136" spans="2:16" ht="13">
      <c r="B136" s="138"/>
      <c r="C136" s="26"/>
      <c r="D136" s="26"/>
      <c r="E136" s="26"/>
      <c r="F136" s="26"/>
      <c r="G136" s="26"/>
      <c r="H136" s="26"/>
      <c r="I136" s="26"/>
      <c r="J136" s="26"/>
      <c r="K136" s="26"/>
      <c r="L136" s="26"/>
      <c r="M136" s="26"/>
      <c r="N136" s="67"/>
      <c r="O136" s="67"/>
      <c r="P136" s="26"/>
    </row>
    <row r="137" spans="2:16" ht="13">
      <c r="B137" s="138"/>
      <c r="C137" s="26"/>
      <c r="D137" s="26"/>
      <c r="E137" s="26"/>
      <c r="F137" s="26"/>
      <c r="G137" s="26"/>
      <c r="H137" s="26"/>
      <c r="I137" s="26"/>
      <c r="J137" s="26"/>
      <c r="K137" s="26"/>
      <c r="L137" s="26"/>
      <c r="M137" s="26"/>
      <c r="N137" s="67"/>
      <c r="O137" s="67"/>
      <c r="P137" s="26"/>
    </row>
    <row r="138" spans="2:16" ht="13">
      <c r="B138" s="138"/>
      <c r="C138" s="26"/>
      <c r="D138" s="26"/>
      <c r="E138" s="26"/>
      <c r="F138" s="26"/>
      <c r="G138" s="26"/>
      <c r="H138" s="26"/>
      <c r="I138" s="26"/>
      <c r="J138" s="26"/>
      <c r="K138" s="26"/>
      <c r="L138" s="26"/>
      <c r="M138" s="26"/>
      <c r="N138" s="67"/>
      <c r="O138" s="67"/>
      <c r="P138" s="26"/>
    </row>
    <row r="139" spans="2:16" ht="13">
      <c r="B139" s="138"/>
      <c r="C139" s="26"/>
      <c r="D139" s="26"/>
      <c r="E139" s="26"/>
      <c r="F139" s="26"/>
      <c r="G139" s="26"/>
      <c r="H139" s="26"/>
      <c r="I139" s="26"/>
      <c r="J139" s="26"/>
      <c r="K139" s="26"/>
      <c r="L139" s="26"/>
      <c r="M139" s="26"/>
      <c r="N139" s="67"/>
      <c r="O139" s="67"/>
      <c r="P139" s="26"/>
    </row>
    <row r="140" spans="2:16" ht="13">
      <c r="B140" s="138"/>
      <c r="C140" s="26"/>
      <c r="D140" s="26"/>
      <c r="E140" s="26"/>
      <c r="F140" s="26"/>
      <c r="G140" s="26"/>
      <c r="H140" s="26"/>
      <c r="I140" s="26"/>
      <c r="J140" s="26"/>
      <c r="K140" s="26"/>
      <c r="L140" s="26"/>
      <c r="M140" s="26"/>
      <c r="N140" s="67"/>
      <c r="O140" s="67"/>
      <c r="P140" s="26"/>
    </row>
    <row r="141" spans="2:16" ht="13">
      <c r="B141" s="138"/>
      <c r="C141" s="26"/>
      <c r="D141" s="26"/>
      <c r="E141" s="26"/>
      <c r="F141" s="26"/>
      <c r="G141" s="26"/>
      <c r="H141" s="26"/>
      <c r="I141" s="26"/>
      <c r="J141" s="26"/>
      <c r="K141" s="26"/>
      <c r="L141" s="26"/>
      <c r="M141" s="26"/>
      <c r="N141" s="67"/>
      <c r="O141" s="67"/>
      <c r="P141" s="26"/>
    </row>
    <row r="142" spans="2:16" ht="13">
      <c r="B142" s="138"/>
      <c r="C142" s="26"/>
      <c r="D142" s="26"/>
      <c r="E142" s="26"/>
      <c r="F142" s="26"/>
      <c r="G142" s="26"/>
      <c r="H142" s="26"/>
      <c r="I142" s="26"/>
      <c r="J142" s="26"/>
      <c r="K142" s="26"/>
      <c r="L142" s="26"/>
      <c r="M142" s="26"/>
      <c r="N142" s="67"/>
      <c r="O142" s="67"/>
      <c r="P142" s="26"/>
    </row>
    <row r="143" spans="2:16" ht="13">
      <c r="B143" s="138"/>
      <c r="C143" s="26"/>
      <c r="D143" s="26"/>
      <c r="E143" s="26"/>
      <c r="F143" s="26"/>
      <c r="G143" s="26"/>
      <c r="H143" s="26"/>
      <c r="I143" s="26"/>
      <c r="J143" s="26"/>
      <c r="K143" s="26"/>
      <c r="L143" s="26"/>
      <c r="M143" s="26"/>
      <c r="N143" s="67"/>
      <c r="O143" s="67"/>
      <c r="P143" s="26"/>
    </row>
    <row r="144" spans="2:16" ht="13">
      <c r="B144" s="138"/>
      <c r="C144" s="26"/>
      <c r="D144" s="26"/>
      <c r="E144" s="26"/>
      <c r="F144" s="26"/>
      <c r="G144" s="26"/>
      <c r="H144" s="26"/>
      <c r="I144" s="26"/>
      <c r="J144" s="26"/>
      <c r="K144" s="26"/>
      <c r="L144" s="26"/>
      <c r="M144" s="26"/>
      <c r="N144" s="67"/>
      <c r="O144" s="67"/>
      <c r="P144" s="26"/>
    </row>
    <row r="145" spans="2:16" ht="13">
      <c r="B145" s="138"/>
      <c r="C145" s="26"/>
      <c r="D145" s="26"/>
      <c r="E145" s="26"/>
      <c r="F145" s="26"/>
      <c r="G145" s="26"/>
      <c r="H145" s="26"/>
      <c r="I145" s="26"/>
      <c r="J145" s="26"/>
      <c r="K145" s="26"/>
      <c r="L145" s="26"/>
      <c r="M145" s="26"/>
      <c r="N145" s="67"/>
      <c r="O145" s="67"/>
      <c r="P145" s="26"/>
    </row>
    <row r="146" spans="2:16" ht="13">
      <c r="B146" s="138"/>
      <c r="C146" s="26"/>
      <c r="D146" s="26"/>
      <c r="E146" s="26"/>
      <c r="F146" s="26"/>
      <c r="G146" s="26"/>
      <c r="H146" s="26"/>
      <c r="I146" s="26"/>
      <c r="J146" s="26"/>
      <c r="K146" s="26"/>
      <c r="L146" s="26"/>
      <c r="M146" s="26"/>
      <c r="N146" s="67"/>
      <c r="O146" s="67"/>
      <c r="P146" s="26"/>
    </row>
    <row r="147" spans="2:16" ht="13">
      <c r="B147" s="138"/>
      <c r="C147" s="26"/>
      <c r="D147" s="26"/>
      <c r="E147" s="26"/>
      <c r="F147" s="26"/>
      <c r="G147" s="26"/>
      <c r="H147" s="26"/>
      <c r="I147" s="26"/>
      <c r="J147" s="26"/>
      <c r="K147" s="26"/>
      <c r="L147" s="26"/>
      <c r="M147" s="26"/>
      <c r="N147" s="67"/>
      <c r="O147" s="67"/>
      <c r="P147" s="26"/>
    </row>
    <row r="148" spans="2:16" ht="13">
      <c r="B148" s="138"/>
      <c r="C148" s="26"/>
      <c r="D148" s="26"/>
      <c r="E148" s="26"/>
      <c r="F148" s="26"/>
      <c r="G148" s="26"/>
      <c r="H148" s="26"/>
      <c r="I148" s="26"/>
      <c r="J148" s="26"/>
      <c r="K148" s="26"/>
      <c r="L148" s="26"/>
      <c r="M148" s="26"/>
      <c r="N148" s="67"/>
      <c r="O148" s="67"/>
      <c r="P148" s="26"/>
    </row>
    <row r="149" spans="2:16" ht="13">
      <c r="B149" s="138"/>
      <c r="C149" s="26"/>
      <c r="D149" s="26"/>
      <c r="E149" s="26"/>
      <c r="F149" s="26"/>
      <c r="G149" s="26"/>
      <c r="H149" s="26"/>
      <c r="I149" s="26"/>
      <c r="J149" s="26"/>
      <c r="K149" s="26"/>
      <c r="L149" s="26"/>
      <c r="M149" s="26"/>
      <c r="N149" s="67"/>
      <c r="O149" s="67"/>
      <c r="P149" s="26"/>
    </row>
    <row r="150" spans="2:16" ht="13">
      <c r="B150" s="138"/>
      <c r="C150" s="26"/>
      <c r="D150" s="26"/>
      <c r="E150" s="26"/>
      <c r="F150" s="26"/>
      <c r="G150" s="26"/>
      <c r="H150" s="26"/>
      <c r="I150" s="26"/>
      <c r="J150" s="26"/>
      <c r="K150" s="26"/>
      <c r="L150" s="26"/>
      <c r="M150" s="26"/>
      <c r="N150" s="67"/>
      <c r="O150" s="67"/>
      <c r="P150" s="26"/>
    </row>
    <row r="151" spans="2:16" ht="13">
      <c r="B151" s="138"/>
      <c r="C151" s="26"/>
      <c r="D151" s="26"/>
      <c r="E151" s="26"/>
      <c r="F151" s="26"/>
      <c r="G151" s="26"/>
      <c r="H151" s="26"/>
      <c r="I151" s="26"/>
      <c r="J151" s="26"/>
      <c r="K151" s="26"/>
      <c r="L151" s="26"/>
      <c r="M151" s="26"/>
      <c r="N151" s="67"/>
      <c r="O151" s="67"/>
      <c r="P151" s="26"/>
    </row>
    <row r="152" spans="2:16" ht="13">
      <c r="B152" s="138"/>
      <c r="C152" s="26"/>
      <c r="D152" s="26"/>
      <c r="E152" s="26"/>
      <c r="F152" s="26"/>
      <c r="G152" s="26"/>
      <c r="H152" s="26"/>
      <c r="I152" s="26"/>
      <c r="J152" s="26"/>
      <c r="K152" s="26"/>
      <c r="L152" s="26"/>
      <c r="M152" s="26"/>
      <c r="N152" s="67"/>
      <c r="O152" s="67"/>
      <c r="P152" s="26"/>
    </row>
    <row r="153" spans="2:16" ht="13">
      <c r="B153" s="138"/>
      <c r="C153" s="26"/>
      <c r="D153" s="26"/>
      <c r="E153" s="26"/>
      <c r="F153" s="26"/>
      <c r="G153" s="26"/>
      <c r="H153" s="26"/>
      <c r="I153" s="26"/>
      <c r="J153" s="26"/>
      <c r="K153" s="26"/>
      <c r="L153" s="26"/>
      <c r="M153" s="26"/>
      <c r="N153" s="67"/>
      <c r="O153" s="67"/>
      <c r="P153" s="26"/>
    </row>
    <row r="154" spans="2:16" ht="13">
      <c r="B154" s="138"/>
      <c r="C154" s="26"/>
      <c r="D154" s="26"/>
      <c r="E154" s="26"/>
      <c r="F154" s="26"/>
      <c r="G154" s="26"/>
      <c r="H154" s="26"/>
      <c r="I154" s="26"/>
      <c r="J154" s="26"/>
      <c r="K154" s="26"/>
      <c r="L154" s="26"/>
      <c r="M154" s="26"/>
      <c r="N154" s="67"/>
      <c r="O154" s="67"/>
      <c r="P154" s="26"/>
    </row>
    <row r="155" spans="2:16" ht="13">
      <c r="B155" s="138"/>
      <c r="C155" s="26"/>
      <c r="D155" s="26"/>
      <c r="E155" s="26"/>
      <c r="F155" s="26"/>
      <c r="G155" s="26"/>
      <c r="H155" s="26"/>
      <c r="I155" s="26"/>
      <c r="J155" s="26"/>
      <c r="K155" s="26"/>
      <c r="L155" s="26"/>
      <c r="M155" s="26"/>
      <c r="N155" s="67"/>
      <c r="O155" s="67"/>
      <c r="P155" s="26"/>
    </row>
    <row r="156" spans="2:16" ht="13">
      <c r="B156" s="138"/>
      <c r="C156" s="26"/>
      <c r="D156" s="26"/>
      <c r="E156" s="26"/>
      <c r="F156" s="26"/>
      <c r="G156" s="26"/>
      <c r="H156" s="26"/>
      <c r="I156" s="26"/>
      <c r="J156" s="26"/>
      <c r="K156" s="26"/>
      <c r="L156" s="26"/>
      <c r="M156" s="26"/>
      <c r="N156" s="67"/>
      <c r="O156" s="67"/>
      <c r="P156" s="26"/>
    </row>
    <row r="157" spans="2:16" ht="13">
      <c r="B157" s="138"/>
      <c r="C157" s="26"/>
      <c r="D157" s="26"/>
      <c r="E157" s="26"/>
      <c r="F157" s="26"/>
      <c r="G157" s="26"/>
      <c r="H157" s="26"/>
      <c r="I157" s="26"/>
      <c r="J157" s="26"/>
      <c r="K157" s="26"/>
      <c r="L157" s="26"/>
      <c r="M157" s="26"/>
      <c r="N157" s="67"/>
      <c r="O157" s="67"/>
      <c r="P157" s="26"/>
    </row>
    <row r="158" spans="2:16" ht="13">
      <c r="B158" s="138"/>
      <c r="C158" s="26"/>
      <c r="D158" s="26"/>
      <c r="E158" s="26"/>
      <c r="F158" s="26"/>
      <c r="G158" s="26"/>
      <c r="H158" s="26"/>
      <c r="I158" s="26"/>
      <c r="J158" s="26"/>
      <c r="K158" s="26"/>
      <c r="L158" s="26"/>
      <c r="M158" s="26"/>
      <c r="N158" s="67"/>
      <c r="O158" s="67"/>
      <c r="P158" s="26"/>
    </row>
    <row r="159" spans="2:16" ht="13">
      <c r="B159" s="138"/>
      <c r="C159" s="26"/>
      <c r="D159" s="26"/>
      <c r="E159" s="26"/>
      <c r="F159" s="26"/>
      <c r="G159" s="26"/>
      <c r="H159" s="26"/>
      <c r="I159" s="26"/>
      <c r="J159" s="26"/>
      <c r="K159" s="26"/>
      <c r="L159" s="26"/>
      <c r="M159" s="26"/>
      <c r="N159" s="67"/>
      <c r="O159" s="67"/>
      <c r="P159" s="26"/>
    </row>
    <row r="160" spans="2:16" ht="13">
      <c r="B160" s="138"/>
      <c r="C160" s="26"/>
      <c r="D160" s="26"/>
      <c r="E160" s="26"/>
      <c r="F160" s="26"/>
      <c r="G160" s="26"/>
      <c r="H160" s="26"/>
      <c r="I160" s="26"/>
      <c r="J160" s="26"/>
      <c r="K160" s="26"/>
      <c r="L160" s="26"/>
      <c r="M160" s="26"/>
      <c r="N160" s="67"/>
      <c r="O160" s="67"/>
      <c r="P160" s="26"/>
    </row>
    <row r="161" spans="2:16" ht="13">
      <c r="B161" s="138"/>
      <c r="C161" s="26"/>
      <c r="D161" s="26"/>
      <c r="E161" s="26"/>
      <c r="F161" s="26"/>
      <c r="G161" s="26"/>
      <c r="H161" s="26"/>
      <c r="I161" s="26"/>
      <c r="J161" s="26"/>
      <c r="K161" s="26"/>
      <c r="L161" s="26"/>
      <c r="M161" s="26"/>
      <c r="N161" s="67"/>
      <c r="O161" s="67"/>
      <c r="P161" s="26"/>
    </row>
    <row r="162" spans="2:16" ht="13">
      <c r="B162" s="138"/>
      <c r="C162" s="26"/>
      <c r="D162" s="26"/>
      <c r="E162" s="26"/>
      <c r="F162" s="26"/>
      <c r="G162" s="26"/>
      <c r="H162" s="26"/>
      <c r="I162" s="26"/>
      <c r="J162" s="26"/>
      <c r="K162" s="26"/>
      <c r="L162" s="26"/>
      <c r="M162" s="26"/>
      <c r="N162" s="67"/>
      <c r="O162" s="67"/>
      <c r="P162" s="26"/>
    </row>
    <row r="163" spans="2:16" ht="13">
      <c r="B163" s="138"/>
      <c r="C163" s="26"/>
      <c r="D163" s="26"/>
      <c r="E163" s="26"/>
      <c r="F163" s="26"/>
      <c r="G163" s="26"/>
      <c r="H163" s="26"/>
      <c r="I163" s="26"/>
      <c r="J163" s="26"/>
      <c r="K163" s="26"/>
      <c r="L163" s="26"/>
      <c r="M163" s="26"/>
      <c r="N163" s="67"/>
      <c r="O163" s="67"/>
      <c r="P163" s="26"/>
    </row>
    <row r="164" spans="2:16" ht="13">
      <c r="B164" s="138"/>
      <c r="C164" s="26"/>
      <c r="D164" s="26"/>
      <c r="E164" s="26"/>
      <c r="F164" s="26"/>
      <c r="G164" s="26"/>
      <c r="H164" s="26"/>
      <c r="I164" s="26"/>
      <c r="J164" s="26"/>
      <c r="K164" s="26"/>
      <c r="L164" s="26"/>
      <c r="M164" s="26"/>
      <c r="N164" s="67"/>
      <c r="O164" s="67"/>
      <c r="P164" s="26"/>
    </row>
    <row r="165" spans="2:16" ht="13">
      <c r="B165" s="138"/>
      <c r="C165" s="26"/>
      <c r="D165" s="26"/>
      <c r="E165" s="26"/>
      <c r="F165" s="26"/>
      <c r="G165" s="26"/>
      <c r="H165" s="26"/>
      <c r="I165" s="26"/>
      <c r="J165" s="26"/>
      <c r="K165" s="26"/>
      <c r="L165" s="26"/>
      <c r="M165" s="26"/>
      <c r="N165" s="67"/>
      <c r="O165" s="67"/>
      <c r="P165" s="26"/>
    </row>
    <row r="166" spans="2:16" ht="13">
      <c r="B166" s="138"/>
      <c r="C166" s="26"/>
      <c r="D166" s="26"/>
      <c r="E166" s="26"/>
      <c r="F166" s="26"/>
      <c r="G166" s="26"/>
      <c r="H166" s="26"/>
      <c r="I166" s="26"/>
      <c r="J166" s="26"/>
      <c r="K166" s="26"/>
      <c r="L166" s="26"/>
      <c r="M166" s="26"/>
      <c r="N166" s="67"/>
      <c r="O166" s="67"/>
      <c r="P166" s="26"/>
    </row>
    <row r="167" spans="2:16" ht="13">
      <c r="B167" s="138"/>
      <c r="C167" s="26"/>
      <c r="D167" s="26"/>
      <c r="E167" s="26"/>
      <c r="F167" s="26"/>
      <c r="G167" s="26"/>
      <c r="H167" s="26"/>
      <c r="I167" s="26"/>
      <c r="J167" s="26"/>
      <c r="K167" s="26"/>
      <c r="L167" s="26"/>
      <c r="M167" s="26"/>
      <c r="N167" s="67"/>
      <c r="O167" s="67"/>
      <c r="P167" s="26"/>
    </row>
    <row r="168" spans="2:16" ht="13">
      <c r="B168" s="138"/>
      <c r="C168" s="26"/>
      <c r="D168" s="26"/>
      <c r="E168" s="26"/>
      <c r="F168" s="26"/>
      <c r="G168" s="26"/>
      <c r="H168" s="26"/>
      <c r="I168" s="26"/>
      <c r="J168" s="26"/>
      <c r="K168" s="26"/>
      <c r="L168" s="26"/>
      <c r="M168" s="26"/>
      <c r="N168" s="67"/>
      <c r="O168" s="67"/>
      <c r="P168" s="26"/>
    </row>
    <row r="169" spans="2:16" ht="13">
      <c r="B169" s="138"/>
      <c r="C169" s="26"/>
      <c r="D169" s="26"/>
      <c r="E169" s="26"/>
      <c r="F169" s="26"/>
      <c r="G169" s="26"/>
      <c r="H169" s="26"/>
      <c r="I169" s="26"/>
      <c r="J169" s="26"/>
      <c r="K169" s="26"/>
      <c r="L169" s="26"/>
      <c r="M169" s="26"/>
      <c r="N169" s="67"/>
      <c r="O169" s="67"/>
      <c r="P169" s="26"/>
    </row>
    <row r="170" spans="2:16" ht="13">
      <c r="B170" s="138"/>
      <c r="C170" s="26"/>
      <c r="D170" s="26"/>
      <c r="E170" s="26"/>
      <c r="F170" s="26"/>
      <c r="G170" s="26"/>
      <c r="H170" s="26"/>
      <c r="I170" s="26"/>
      <c r="J170" s="26"/>
      <c r="K170" s="26"/>
      <c r="L170" s="26"/>
      <c r="M170" s="26"/>
      <c r="N170" s="67"/>
      <c r="O170" s="67"/>
      <c r="P170" s="26"/>
    </row>
    <row r="171" spans="2:16" ht="13">
      <c r="B171" s="138"/>
      <c r="C171" s="26"/>
      <c r="D171" s="26"/>
      <c r="E171" s="26"/>
      <c r="F171" s="26"/>
      <c r="G171" s="26"/>
      <c r="H171" s="26"/>
      <c r="I171" s="26"/>
      <c r="J171" s="26"/>
      <c r="K171" s="26"/>
      <c r="L171" s="26"/>
      <c r="M171" s="26"/>
      <c r="N171" s="67"/>
      <c r="O171" s="67"/>
      <c r="P171" s="26"/>
    </row>
    <row r="172" spans="2:16" ht="13">
      <c r="B172" s="138"/>
      <c r="C172" s="26"/>
      <c r="D172" s="26"/>
      <c r="E172" s="26"/>
      <c r="F172" s="26"/>
      <c r="G172" s="26"/>
      <c r="H172" s="26"/>
      <c r="I172" s="26"/>
      <c r="J172" s="26"/>
      <c r="K172" s="26"/>
      <c r="L172" s="26"/>
      <c r="M172" s="26"/>
      <c r="N172" s="67"/>
      <c r="O172" s="67"/>
      <c r="P172" s="26"/>
    </row>
    <row r="173" spans="2:16" ht="13">
      <c r="B173" s="138"/>
      <c r="C173" s="26"/>
      <c r="D173" s="26"/>
      <c r="E173" s="26"/>
      <c r="F173" s="26"/>
      <c r="G173" s="26"/>
      <c r="H173" s="26"/>
      <c r="I173" s="26"/>
      <c r="J173" s="26"/>
      <c r="K173" s="26"/>
      <c r="L173" s="26"/>
      <c r="M173" s="26"/>
      <c r="N173" s="67"/>
      <c r="O173" s="67"/>
      <c r="P173" s="26"/>
    </row>
    <row r="174" spans="2:16" ht="13">
      <c r="B174" s="138"/>
      <c r="C174" s="26"/>
      <c r="D174" s="26"/>
      <c r="E174" s="26"/>
      <c r="F174" s="26"/>
      <c r="G174" s="26"/>
      <c r="H174" s="26"/>
      <c r="I174" s="26"/>
      <c r="J174" s="26"/>
      <c r="K174" s="26"/>
      <c r="L174" s="26"/>
      <c r="M174" s="26"/>
      <c r="N174" s="67"/>
      <c r="O174" s="67"/>
      <c r="P174" s="26"/>
    </row>
    <row r="175" spans="2:16" ht="13">
      <c r="B175" s="138"/>
      <c r="C175" s="26"/>
      <c r="D175" s="26"/>
      <c r="E175" s="26"/>
      <c r="F175" s="26"/>
      <c r="G175" s="26"/>
      <c r="H175" s="26"/>
      <c r="I175" s="26"/>
      <c r="J175" s="26"/>
      <c r="K175" s="26"/>
      <c r="L175" s="26"/>
      <c r="M175" s="26"/>
      <c r="N175" s="67"/>
      <c r="O175" s="67"/>
      <c r="P175" s="26"/>
    </row>
    <row r="176" spans="2:16" ht="13">
      <c r="B176" s="138"/>
      <c r="C176" s="26"/>
      <c r="D176" s="26"/>
      <c r="E176" s="26"/>
      <c r="F176" s="26"/>
      <c r="G176" s="26"/>
      <c r="H176" s="26"/>
      <c r="I176" s="26"/>
      <c r="J176" s="26"/>
      <c r="K176" s="26"/>
      <c r="L176" s="26"/>
      <c r="M176" s="26"/>
      <c r="N176" s="67"/>
      <c r="O176" s="67"/>
      <c r="P176" s="26"/>
    </row>
    <row r="177" spans="2:16" ht="13">
      <c r="B177" s="138"/>
      <c r="C177" s="26"/>
      <c r="D177" s="26"/>
      <c r="E177" s="26"/>
      <c r="F177" s="26"/>
      <c r="G177" s="26"/>
      <c r="H177" s="26"/>
      <c r="I177" s="26"/>
      <c r="J177" s="26"/>
      <c r="K177" s="26"/>
      <c r="L177" s="26"/>
      <c r="M177" s="26"/>
      <c r="N177" s="67"/>
      <c r="O177" s="67"/>
      <c r="P177" s="26"/>
    </row>
    <row r="178" spans="2:16" ht="13">
      <c r="B178" s="138"/>
      <c r="C178" s="26"/>
      <c r="D178" s="26"/>
      <c r="E178" s="26"/>
      <c r="F178" s="26"/>
      <c r="G178" s="26"/>
      <c r="H178" s="26"/>
      <c r="I178" s="26"/>
      <c r="J178" s="26"/>
      <c r="K178" s="26"/>
      <c r="L178" s="26"/>
      <c r="M178" s="26"/>
      <c r="N178" s="67"/>
      <c r="O178" s="67"/>
      <c r="P178" s="26"/>
    </row>
    <row r="179" spans="2:16" ht="13">
      <c r="B179" s="138"/>
      <c r="C179" s="26"/>
      <c r="D179" s="26"/>
      <c r="E179" s="26"/>
      <c r="F179" s="26"/>
      <c r="G179" s="26"/>
      <c r="H179" s="26"/>
      <c r="I179" s="26"/>
      <c r="J179" s="26"/>
      <c r="K179" s="26"/>
      <c r="L179" s="26"/>
      <c r="M179" s="26"/>
      <c r="N179" s="67"/>
      <c r="O179" s="67"/>
      <c r="P179" s="26"/>
    </row>
    <row r="180" spans="2:16" ht="13">
      <c r="B180" s="138"/>
      <c r="C180" s="26"/>
      <c r="D180" s="26"/>
      <c r="E180" s="26"/>
      <c r="F180" s="26"/>
      <c r="G180" s="26"/>
      <c r="H180" s="26"/>
      <c r="I180" s="26"/>
      <c r="J180" s="26"/>
      <c r="K180" s="26"/>
      <c r="L180" s="26"/>
      <c r="M180" s="26"/>
      <c r="N180" s="67"/>
      <c r="O180" s="67"/>
      <c r="P180" s="26"/>
    </row>
    <row r="181" spans="2:16" ht="13">
      <c r="B181" s="138"/>
      <c r="C181" s="26"/>
      <c r="D181" s="26"/>
      <c r="E181" s="26"/>
      <c r="F181" s="26"/>
      <c r="G181" s="26"/>
      <c r="H181" s="26"/>
      <c r="I181" s="26"/>
      <c r="J181" s="26"/>
      <c r="K181" s="26"/>
      <c r="L181" s="26"/>
      <c r="M181" s="26"/>
      <c r="N181" s="67"/>
      <c r="O181" s="67"/>
      <c r="P181" s="26"/>
    </row>
    <row r="182" spans="2:16" ht="13">
      <c r="B182" s="138"/>
      <c r="C182" s="26"/>
      <c r="D182" s="26"/>
      <c r="E182" s="26"/>
      <c r="F182" s="26"/>
      <c r="G182" s="26"/>
      <c r="H182" s="26"/>
      <c r="I182" s="26"/>
      <c r="J182" s="26"/>
      <c r="K182" s="26"/>
      <c r="L182" s="26"/>
      <c r="M182" s="26"/>
      <c r="N182" s="67"/>
      <c r="O182" s="67"/>
      <c r="P182" s="26"/>
    </row>
    <row r="183" spans="2:16" ht="13">
      <c r="B183" s="138"/>
      <c r="C183" s="26"/>
      <c r="D183" s="26"/>
      <c r="E183" s="26"/>
      <c r="F183" s="26"/>
      <c r="G183" s="26"/>
      <c r="H183" s="26"/>
      <c r="I183" s="26"/>
      <c r="J183" s="26"/>
      <c r="K183" s="26"/>
      <c r="L183" s="26"/>
      <c r="M183" s="26"/>
      <c r="N183" s="67"/>
      <c r="O183" s="67"/>
      <c r="P183" s="26"/>
    </row>
    <row r="184" spans="2:16" ht="13">
      <c r="B184" s="138"/>
      <c r="C184" s="26"/>
      <c r="D184" s="26"/>
      <c r="E184" s="26"/>
      <c r="F184" s="26"/>
      <c r="G184" s="26"/>
      <c r="H184" s="26"/>
      <c r="I184" s="26"/>
      <c r="J184" s="26"/>
      <c r="K184" s="26"/>
      <c r="L184" s="26"/>
      <c r="M184" s="26"/>
      <c r="N184" s="67"/>
      <c r="O184" s="67"/>
      <c r="P184" s="26"/>
    </row>
    <row r="185" spans="2:16" ht="13">
      <c r="B185" s="138"/>
      <c r="C185" s="26"/>
      <c r="D185" s="26"/>
      <c r="E185" s="26"/>
      <c r="F185" s="26"/>
      <c r="G185" s="26"/>
      <c r="H185" s="26"/>
      <c r="I185" s="26"/>
      <c r="J185" s="26"/>
      <c r="K185" s="26"/>
      <c r="L185" s="26"/>
      <c r="M185" s="26"/>
      <c r="N185" s="67"/>
      <c r="O185" s="67"/>
      <c r="P185" s="26"/>
    </row>
    <row r="186" spans="2:16" ht="13">
      <c r="B186" s="138"/>
      <c r="C186" s="26"/>
      <c r="D186" s="26"/>
      <c r="E186" s="26"/>
      <c r="F186" s="26"/>
      <c r="G186" s="26"/>
      <c r="H186" s="26"/>
      <c r="I186" s="26"/>
      <c r="J186" s="26"/>
      <c r="K186" s="26"/>
      <c r="L186" s="26"/>
      <c r="M186" s="26"/>
      <c r="N186" s="67"/>
      <c r="O186" s="67"/>
      <c r="P186" s="26"/>
    </row>
    <row r="187" spans="2:16" ht="13">
      <c r="B187" s="138"/>
      <c r="C187" s="26"/>
      <c r="D187" s="26"/>
      <c r="E187" s="26"/>
      <c r="F187" s="26"/>
      <c r="G187" s="26"/>
      <c r="H187" s="26"/>
      <c r="I187" s="26"/>
      <c r="J187" s="26"/>
      <c r="K187" s="26"/>
      <c r="L187" s="26"/>
      <c r="M187" s="26"/>
      <c r="N187" s="67"/>
      <c r="O187" s="67"/>
      <c r="P187" s="26"/>
    </row>
    <row r="188" spans="2:16" ht="13">
      <c r="B188" s="138"/>
      <c r="C188" s="26"/>
      <c r="D188" s="26"/>
      <c r="E188" s="26"/>
      <c r="F188" s="26"/>
      <c r="G188" s="26"/>
      <c r="H188" s="26"/>
      <c r="I188" s="26"/>
      <c r="J188" s="26"/>
      <c r="K188" s="26"/>
      <c r="L188" s="26"/>
      <c r="M188" s="26"/>
      <c r="N188" s="67"/>
      <c r="O188" s="67"/>
      <c r="P188" s="26"/>
    </row>
    <row r="189" spans="2:16" ht="13">
      <c r="B189" s="138"/>
      <c r="C189" s="26"/>
      <c r="D189" s="26"/>
      <c r="E189" s="26"/>
      <c r="F189" s="26"/>
      <c r="G189" s="26"/>
      <c r="H189" s="26"/>
      <c r="I189" s="26"/>
      <c r="J189" s="26"/>
      <c r="K189" s="26"/>
      <c r="L189" s="26"/>
      <c r="M189" s="26"/>
      <c r="N189" s="67"/>
      <c r="O189" s="67"/>
      <c r="P189" s="26"/>
    </row>
    <row r="190" spans="2:16" ht="13">
      <c r="B190" s="138"/>
      <c r="C190" s="26"/>
      <c r="D190" s="26"/>
      <c r="E190" s="26"/>
      <c r="F190" s="26"/>
      <c r="G190" s="26"/>
      <c r="H190" s="26"/>
      <c r="I190" s="26"/>
      <c r="J190" s="26"/>
      <c r="K190" s="26"/>
      <c r="L190" s="26"/>
      <c r="M190" s="26"/>
      <c r="N190" s="67"/>
      <c r="O190" s="67"/>
      <c r="P190" s="26"/>
    </row>
    <row r="191" spans="2:16" ht="13">
      <c r="B191" s="138"/>
      <c r="C191" s="26"/>
      <c r="D191" s="26"/>
      <c r="E191" s="26"/>
      <c r="F191" s="26"/>
      <c r="G191" s="26"/>
      <c r="H191" s="26"/>
      <c r="I191" s="26"/>
      <c r="J191" s="26"/>
      <c r="K191" s="26"/>
      <c r="L191" s="26"/>
      <c r="M191" s="26"/>
      <c r="N191" s="67"/>
      <c r="O191" s="67"/>
      <c r="P191" s="26"/>
    </row>
    <row r="192" spans="2:16" ht="13">
      <c r="B192" s="138"/>
      <c r="C192" s="26"/>
      <c r="D192" s="26"/>
      <c r="E192" s="26"/>
      <c r="F192" s="26"/>
      <c r="G192" s="26"/>
      <c r="H192" s="26"/>
      <c r="I192" s="26"/>
      <c r="J192" s="26"/>
      <c r="K192" s="26"/>
      <c r="L192" s="26"/>
      <c r="M192" s="26"/>
      <c r="N192" s="67"/>
      <c r="O192" s="67"/>
      <c r="P192" s="26"/>
    </row>
    <row r="193" spans="2:16" ht="13">
      <c r="B193" s="138"/>
      <c r="C193" s="26"/>
      <c r="D193" s="26"/>
      <c r="E193" s="26"/>
      <c r="F193" s="26"/>
      <c r="G193" s="26"/>
      <c r="H193" s="26"/>
      <c r="I193" s="26"/>
      <c r="J193" s="26"/>
      <c r="K193" s="26"/>
      <c r="L193" s="26"/>
      <c r="M193" s="26"/>
      <c r="N193" s="67"/>
      <c r="O193" s="67"/>
      <c r="P193" s="26"/>
    </row>
    <row r="194" spans="2:16" ht="13">
      <c r="B194" s="138"/>
      <c r="C194" s="26"/>
      <c r="D194" s="26"/>
      <c r="E194" s="26"/>
      <c r="F194" s="26"/>
      <c r="G194" s="26"/>
      <c r="H194" s="26"/>
      <c r="I194" s="26"/>
      <c r="J194" s="26"/>
      <c r="K194" s="26"/>
      <c r="L194" s="26"/>
      <c r="M194" s="26"/>
      <c r="N194" s="67"/>
      <c r="O194" s="67"/>
      <c r="P194" s="26"/>
    </row>
    <row r="195" spans="2:16" ht="13">
      <c r="B195" s="138"/>
      <c r="C195" s="26"/>
      <c r="D195" s="26"/>
      <c r="E195" s="26"/>
      <c r="F195" s="26"/>
      <c r="G195" s="26"/>
      <c r="H195" s="26"/>
      <c r="I195" s="26"/>
      <c r="J195" s="26"/>
      <c r="K195" s="26"/>
      <c r="L195" s="26"/>
      <c r="M195" s="26"/>
      <c r="N195" s="67"/>
      <c r="O195" s="67"/>
      <c r="P195" s="26"/>
    </row>
    <row r="196" spans="2:16" ht="13">
      <c r="B196" s="138"/>
      <c r="C196" s="26"/>
      <c r="D196" s="26"/>
      <c r="E196" s="26"/>
      <c r="F196" s="26"/>
      <c r="G196" s="26"/>
      <c r="H196" s="26"/>
      <c r="I196" s="26"/>
      <c r="J196" s="26"/>
      <c r="K196" s="26"/>
      <c r="L196" s="26"/>
      <c r="M196" s="26"/>
      <c r="N196" s="67"/>
      <c r="O196" s="67"/>
      <c r="P196" s="26"/>
    </row>
    <row r="197" spans="2:16" ht="13">
      <c r="B197" s="138"/>
      <c r="C197" s="26"/>
      <c r="D197" s="26"/>
      <c r="E197" s="26"/>
      <c r="F197" s="26"/>
      <c r="G197" s="26"/>
      <c r="H197" s="26"/>
      <c r="I197" s="26"/>
      <c r="J197" s="26"/>
      <c r="K197" s="26"/>
      <c r="L197" s="26"/>
      <c r="M197" s="26"/>
      <c r="N197" s="67"/>
      <c r="O197" s="67"/>
      <c r="P197" s="26"/>
    </row>
    <row r="198" spans="2:16" ht="13">
      <c r="B198" s="138"/>
      <c r="C198" s="26"/>
      <c r="D198" s="26"/>
      <c r="E198" s="26"/>
      <c r="F198" s="26"/>
      <c r="G198" s="26"/>
      <c r="H198" s="26"/>
      <c r="I198" s="26"/>
      <c r="J198" s="26"/>
      <c r="K198" s="26"/>
      <c r="L198" s="26"/>
      <c r="M198" s="26"/>
      <c r="N198" s="67"/>
      <c r="O198" s="67"/>
      <c r="P198" s="26"/>
    </row>
    <row r="199" spans="2:16" ht="13">
      <c r="B199" s="138"/>
      <c r="C199" s="26"/>
      <c r="D199" s="26"/>
      <c r="E199" s="26"/>
      <c r="F199" s="26"/>
      <c r="G199" s="26"/>
      <c r="H199" s="26"/>
      <c r="I199" s="26"/>
      <c r="J199" s="26"/>
      <c r="K199" s="26"/>
      <c r="L199" s="26"/>
      <c r="M199" s="26"/>
      <c r="N199" s="67"/>
      <c r="O199" s="67"/>
      <c r="P199" s="26"/>
    </row>
    <row r="200" spans="2:16" ht="13">
      <c r="B200" s="138"/>
      <c r="C200" s="26"/>
      <c r="D200" s="26"/>
      <c r="E200" s="26"/>
      <c r="F200" s="26"/>
      <c r="G200" s="26"/>
      <c r="H200" s="26"/>
      <c r="I200" s="26"/>
      <c r="J200" s="26"/>
      <c r="K200" s="26"/>
      <c r="L200" s="26"/>
      <c r="M200" s="26"/>
      <c r="N200" s="67"/>
      <c r="O200" s="67"/>
      <c r="P200" s="26"/>
    </row>
    <row r="201" spans="2:16" ht="13">
      <c r="B201" s="138"/>
      <c r="C201" s="26"/>
      <c r="D201" s="26"/>
      <c r="E201" s="26"/>
      <c r="F201" s="26"/>
      <c r="G201" s="26"/>
      <c r="H201" s="26"/>
      <c r="I201" s="26"/>
      <c r="J201" s="26"/>
      <c r="K201" s="26"/>
      <c r="L201" s="26"/>
      <c r="M201" s="26"/>
      <c r="N201" s="67"/>
      <c r="O201" s="67"/>
      <c r="P201" s="26"/>
    </row>
    <row r="202" spans="2:16" ht="13">
      <c r="B202" s="138"/>
      <c r="C202" s="26"/>
      <c r="D202" s="26"/>
      <c r="E202" s="26"/>
      <c r="F202" s="26"/>
      <c r="G202" s="26"/>
      <c r="H202" s="26"/>
      <c r="I202" s="26"/>
      <c r="J202" s="26"/>
      <c r="K202" s="26"/>
      <c r="L202" s="26"/>
      <c r="M202" s="26"/>
      <c r="N202" s="67"/>
      <c r="O202" s="67"/>
      <c r="P202" s="26"/>
    </row>
    <row r="203" spans="2:16" ht="13">
      <c r="B203" s="138"/>
      <c r="C203" s="26"/>
      <c r="D203" s="26"/>
      <c r="E203" s="26"/>
      <c r="F203" s="26"/>
      <c r="G203" s="26"/>
      <c r="H203" s="26"/>
      <c r="I203" s="26"/>
      <c r="J203" s="26"/>
      <c r="K203" s="26"/>
      <c r="L203" s="26"/>
      <c r="M203" s="26"/>
      <c r="N203" s="67"/>
      <c r="O203" s="67"/>
      <c r="P203" s="26"/>
    </row>
    <row r="204" spans="2:16" ht="13">
      <c r="B204" s="138"/>
      <c r="C204" s="26"/>
      <c r="D204" s="26"/>
      <c r="E204" s="26"/>
      <c r="F204" s="26"/>
      <c r="G204" s="26"/>
      <c r="H204" s="26"/>
      <c r="I204" s="26"/>
      <c r="J204" s="26"/>
      <c r="K204" s="26"/>
      <c r="L204" s="26"/>
      <c r="M204" s="26"/>
      <c r="N204" s="67"/>
      <c r="O204" s="67"/>
      <c r="P204" s="26"/>
    </row>
    <row r="205" spans="2:16" ht="13">
      <c r="B205" s="138"/>
      <c r="C205" s="26"/>
      <c r="D205" s="26"/>
      <c r="E205" s="26"/>
      <c r="F205" s="26"/>
      <c r="G205" s="26"/>
      <c r="H205" s="26"/>
      <c r="I205" s="26"/>
      <c r="J205" s="26"/>
      <c r="K205" s="26"/>
      <c r="L205" s="26"/>
      <c r="M205" s="26"/>
      <c r="N205" s="67"/>
      <c r="O205" s="67"/>
      <c r="P205" s="26"/>
    </row>
    <row r="206" spans="2:16" ht="13">
      <c r="B206" s="138"/>
      <c r="C206" s="26"/>
      <c r="D206" s="26"/>
      <c r="E206" s="26"/>
      <c r="F206" s="26"/>
      <c r="G206" s="26"/>
      <c r="H206" s="26"/>
      <c r="I206" s="26"/>
      <c r="J206" s="26"/>
      <c r="K206" s="26"/>
      <c r="L206" s="26"/>
      <c r="M206" s="26"/>
      <c r="N206" s="67"/>
      <c r="O206" s="67"/>
      <c r="P206" s="26"/>
    </row>
    <row r="207" spans="2:16" ht="13">
      <c r="B207" s="138"/>
      <c r="C207" s="26"/>
      <c r="D207" s="26"/>
      <c r="E207" s="26"/>
      <c r="F207" s="26"/>
      <c r="G207" s="26"/>
      <c r="H207" s="26"/>
      <c r="I207" s="26"/>
      <c r="J207" s="26"/>
      <c r="K207" s="26"/>
      <c r="L207" s="26"/>
      <c r="M207" s="26"/>
      <c r="N207" s="67"/>
      <c r="O207" s="67"/>
      <c r="P207" s="26"/>
    </row>
    <row r="208" spans="2:16" ht="13">
      <c r="B208" s="138"/>
      <c r="C208" s="26"/>
      <c r="D208" s="26"/>
      <c r="E208" s="26"/>
      <c r="F208" s="26"/>
      <c r="G208" s="26"/>
      <c r="H208" s="26"/>
      <c r="I208" s="26"/>
      <c r="J208" s="26"/>
      <c r="K208" s="26"/>
      <c r="L208" s="26"/>
      <c r="M208" s="26"/>
      <c r="N208" s="67"/>
      <c r="O208" s="67"/>
      <c r="P208" s="26"/>
    </row>
    <row r="209" spans="2:16" ht="13">
      <c r="B209" s="138"/>
      <c r="C209" s="26"/>
      <c r="D209" s="26"/>
      <c r="E209" s="26"/>
      <c r="F209" s="26"/>
      <c r="G209" s="26"/>
      <c r="H209" s="26"/>
      <c r="I209" s="26"/>
      <c r="J209" s="26"/>
      <c r="K209" s="26"/>
      <c r="L209" s="26"/>
      <c r="M209" s="26"/>
      <c r="N209" s="67"/>
      <c r="O209" s="67"/>
      <c r="P209" s="26"/>
    </row>
    <row r="210" spans="2:16" ht="13">
      <c r="B210" s="138"/>
      <c r="C210" s="26"/>
      <c r="D210" s="26"/>
      <c r="E210" s="26"/>
      <c r="F210" s="26"/>
      <c r="G210" s="26"/>
      <c r="H210" s="26"/>
      <c r="I210" s="26"/>
      <c r="J210" s="26"/>
      <c r="K210" s="26"/>
      <c r="L210" s="26"/>
      <c r="M210" s="26"/>
      <c r="N210" s="67"/>
      <c r="O210" s="67"/>
      <c r="P210" s="26"/>
    </row>
    <row r="211" spans="2:16" ht="13">
      <c r="B211" s="138"/>
      <c r="C211" s="26"/>
      <c r="D211" s="26"/>
      <c r="E211" s="26"/>
      <c r="F211" s="26"/>
      <c r="G211" s="26"/>
      <c r="H211" s="26"/>
      <c r="I211" s="26"/>
      <c r="J211" s="26"/>
      <c r="K211" s="26"/>
      <c r="L211" s="26"/>
      <c r="M211" s="26"/>
      <c r="N211" s="67"/>
      <c r="O211" s="67"/>
      <c r="P211" s="26"/>
    </row>
    <row r="212" spans="2:16" ht="13">
      <c r="B212" s="138"/>
      <c r="C212" s="26"/>
      <c r="D212" s="26"/>
      <c r="E212" s="26"/>
      <c r="F212" s="26"/>
      <c r="G212" s="26"/>
      <c r="H212" s="26"/>
      <c r="I212" s="26"/>
      <c r="J212" s="26"/>
      <c r="K212" s="26"/>
      <c r="L212" s="26"/>
      <c r="M212" s="26"/>
      <c r="N212" s="67"/>
      <c r="O212" s="67"/>
      <c r="P212" s="26"/>
    </row>
    <row r="213" spans="2:16" ht="13">
      <c r="B213" s="138"/>
      <c r="C213" s="26"/>
      <c r="D213" s="26"/>
      <c r="E213" s="26"/>
      <c r="F213" s="26"/>
      <c r="G213" s="26"/>
      <c r="H213" s="26"/>
      <c r="I213" s="26"/>
      <c r="J213" s="26"/>
      <c r="K213" s="26"/>
      <c r="L213" s="26"/>
      <c r="M213" s="26"/>
      <c r="N213" s="67"/>
      <c r="O213" s="67"/>
      <c r="P213" s="26"/>
    </row>
    <row r="214" spans="2:16" ht="13">
      <c r="B214" s="138"/>
      <c r="C214" s="26"/>
      <c r="D214" s="26"/>
      <c r="E214" s="26"/>
      <c r="F214" s="26"/>
      <c r="G214" s="26"/>
      <c r="H214" s="26"/>
      <c r="I214" s="26"/>
      <c r="J214" s="26"/>
      <c r="K214" s="26"/>
      <c r="L214" s="26"/>
      <c r="M214" s="26"/>
      <c r="N214" s="67"/>
      <c r="O214" s="67"/>
      <c r="P214" s="26"/>
    </row>
    <row r="215" spans="2:16" ht="13">
      <c r="B215" s="138"/>
      <c r="C215" s="26"/>
      <c r="D215" s="26"/>
      <c r="E215" s="26"/>
      <c r="F215" s="26"/>
      <c r="G215" s="26"/>
      <c r="H215" s="26"/>
      <c r="I215" s="26"/>
      <c r="J215" s="26"/>
      <c r="K215" s="26"/>
      <c r="L215" s="26"/>
      <c r="M215" s="26"/>
      <c r="N215" s="67"/>
      <c r="O215" s="67"/>
      <c r="P215" s="26"/>
    </row>
    <row r="216" spans="2:16" ht="13">
      <c r="B216" s="138"/>
      <c r="C216" s="26"/>
      <c r="D216" s="26"/>
      <c r="E216" s="26"/>
      <c r="F216" s="26"/>
      <c r="G216" s="26"/>
      <c r="H216" s="26"/>
      <c r="I216" s="26"/>
      <c r="J216" s="26"/>
      <c r="K216" s="26"/>
      <c r="L216" s="26"/>
      <c r="M216" s="26"/>
      <c r="N216" s="67"/>
      <c r="O216" s="67"/>
      <c r="P216" s="26"/>
    </row>
    <row r="217" spans="2:16" ht="13">
      <c r="B217" s="138"/>
      <c r="C217" s="26"/>
      <c r="D217" s="26"/>
      <c r="E217" s="26"/>
      <c r="F217" s="26"/>
      <c r="G217" s="26"/>
      <c r="H217" s="26"/>
      <c r="I217" s="26"/>
      <c r="J217" s="26"/>
      <c r="K217" s="26"/>
      <c r="L217" s="26"/>
      <c r="M217" s="26"/>
      <c r="N217" s="67"/>
      <c r="O217" s="67"/>
      <c r="P217" s="26"/>
    </row>
    <row r="218" spans="2:16" ht="13">
      <c r="B218" s="138"/>
      <c r="C218" s="26"/>
      <c r="D218" s="26"/>
      <c r="E218" s="26"/>
      <c r="F218" s="26"/>
      <c r="G218" s="26"/>
      <c r="H218" s="26"/>
      <c r="I218" s="26"/>
      <c r="J218" s="26"/>
      <c r="K218" s="26"/>
      <c r="L218" s="26"/>
      <c r="M218" s="26"/>
      <c r="N218" s="67"/>
      <c r="O218" s="67"/>
      <c r="P218" s="26"/>
    </row>
    <row r="219" spans="2:16" ht="13">
      <c r="B219" s="138"/>
      <c r="C219" s="26"/>
      <c r="D219" s="26"/>
      <c r="E219" s="26"/>
      <c r="F219" s="26"/>
      <c r="G219" s="26"/>
      <c r="H219" s="26"/>
      <c r="I219" s="26"/>
      <c r="J219" s="26"/>
      <c r="K219" s="26"/>
      <c r="L219" s="26"/>
      <c r="M219" s="26"/>
      <c r="N219" s="67"/>
      <c r="O219" s="67"/>
      <c r="P219" s="26"/>
    </row>
    <row r="220" spans="2:16" ht="13">
      <c r="B220" s="138"/>
      <c r="C220" s="26"/>
      <c r="D220" s="26"/>
      <c r="E220" s="26"/>
      <c r="F220" s="26"/>
      <c r="G220" s="26"/>
      <c r="H220" s="26"/>
      <c r="I220" s="26"/>
      <c r="J220" s="26"/>
      <c r="K220" s="26"/>
      <c r="L220" s="26"/>
      <c r="M220" s="26"/>
      <c r="N220" s="67"/>
      <c r="O220" s="67"/>
      <c r="P220" s="26"/>
    </row>
    <row r="221" spans="2:16" ht="13">
      <c r="B221" s="138"/>
      <c r="C221" s="26"/>
      <c r="D221" s="26"/>
      <c r="E221" s="26"/>
      <c r="F221" s="26"/>
      <c r="G221" s="26"/>
      <c r="H221" s="26"/>
      <c r="I221" s="26"/>
      <c r="J221" s="26"/>
      <c r="K221" s="26"/>
      <c r="L221" s="26"/>
      <c r="M221" s="26"/>
      <c r="N221" s="67"/>
      <c r="O221" s="67"/>
      <c r="P221" s="26"/>
    </row>
    <row r="222" spans="2:16" ht="13">
      <c r="B222" s="138"/>
      <c r="C222" s="26"/>
      <c r="D222" s="26"/>
      <c r="E222" s="26"/>
      <c r="F222" s="26"/>
      <c r="G222" s="26"/>
      <c r="H222" s="26"/>
      <c r="I222" s="26"/>
      <c r="J222" s="26"/>
      <c r="K222" s="26"/>
      <c r="L222" s="26"/>
      <c r="M222" s="26"/>
      <c r="N222" s="67"/>
      <c r="O222" s="67"/>
      <c r="P222" s="26"/>
    </row>
    <row r="223" spans="2:16" ht="13">
      <c r="B223" s="138"/>
      <c r="C223" s="26"/>
      <c r="D223" s="26"/>
      <c r="E223" s="26"/>
      <c r="F223" s="26"/>
      <c r="G223" s="26"/>
      <c r="H223" s="26"/>
      <c r="I223" s="26"/>
      <c r="J223" s="26"/>
      <c r="K223" s="26"/>
      <c r="L223" s="26"/>
      <c r="M223" s="26"/>
      <c r="N223" s="67"/>
      <c r="O223" s="67"/>
      <c r="P223" s="26"/>
    </row>
    <row r="224" spans="2:16" ht="13">
      <c r="B224" s="138"/>
      <c r="C224" s="26"/>
      <c r="D224" s="26"/>
      <c r="E224" s="26"/>
      <c r="F224" s="26"/>
      <c r="G224" s="26"/>
      <c r="H224" s="26"/>
      <c r="I224" s="26"/>
      <c r="J224" s="26"/>
      <c r="K224" s="26"/>
      <c r="L224" s="26"/>
      <c r="M224" s="26"/>
      <c r="N224" s="67"/>
      <c r="O224" s="67"/>
      <c r="P224" s="26"/>
    </row>
    <row r="225" spans="2:16" ht="13">
      <c r="B225" s="138"/>
      <c r="C225" s="26"/>
      <c r="D225" s="26"/>
      <c r="E225" s="26"/>
      <c r="F225" s="26"/>
      <c r="G225" s="26"/>
      <c r="H225" s="26"/>
      <c r="I225" s="26"/>
      <c r="J225" s="26"/>
      <c r="K225" s="26"/>
      <c r="L225" s="26"/>
      <c r="M225" s="26"/>
      <c r="N225" s="67"/>
      <c r="O225" s="67"/>
      <c r="P225" s="26"/>
    </row>
    <row r="226" spans="2:16" ht="13">
      <c r="B226" s="138"/>
      <c r="C226" s="26"/>
      <c r="D226" s="26"/>
      <c r="E226" s="26"/>
      <c r="F226" s="26"/>
      <c r="G226" s="26"/>
      <c r="H226" s="26"/>
      <c r="I226" s="26"/>
      <c r="J226" s="26"/>
      <c r="K226" s="26"/>
      <c r="L226" s="26"/>
      <c r="M226" s="26"/>
      <c r="N226" s="67"/>
      <c r="O226" s="67"/>
      <c r="P226" s="26"/>
    </row>
    <row r="227" spans="2:16" ht="13">
      <c r="B227" s="138"/>
      <c r="C227" s="26"/>
      <c r="D227" s="26"/>
      <c r="E227" s="26"/>
      <c r="F227" s="26"/>
      <c r="G227" s="26"/>
      <c r="H227" s="26"/>
      <c r="I227" s="26"/>
      <c r="J227" s="26"/>
      <c r="K227" s="26"/>
      <c r="L227" s="26"/>
      <c r="M227" s="26"/>
      <c r="N227" s="67"/>
      <c r="O227" s="67"/>
      <c r="P227" s="26"/>
    </row>
    <row r="228" spans="2:16" ht="13">
      <c r="B228" s="138"/>
      <c r="C228" s="26"/>
      <c r="D228" s="26"/>
      <c r="E228" s="26"/>
      <c r="F228" s="26"/>
      <c r="G228" s="26"/>
      <c r="H228" s="26"/>
      <c r="I228" s="26"/>
      <c r="J228" s="26"/>
      <c r="K228" s="26"/>
      <c r="L228" s="26"/>
      <c r="M228" s="26"/>
      <c r="N228" s="67"/>
      <c r="O228" s="67"/>
      <c r="P228" s="26"/>
    </row>
    <row r="229" spans="2:16" ht="13">
      <c r="B229" s="138"/>
      <c r="C229" s="26"/>
      <c r="D229" s="26"/>
      <c r="E229" s="26"/>
      <c r="F229" s="26"/>
      <c r="G229" s="26"/>
      <c r="H229" s="26"/>
      <c r="I229" s="26"/>
      <c r="J229" s="26"/>
      <c r="K229" s="26"/>
      <c r="L229" s="26"/>
      <c r="M229" s="26"/>
      <c r="N229" s="67"/>
      <c r="O229" s="67"/>
      <c r="P229" s="26"/>
    </row>
    <row r="230" spans="2:16" ht="13">
      <c r="B230" s="138"/>
      <c r="C230" s="26"/>
      <c r="D230" s="26"/>
      <c r="E230" s="26"/>
      <c r="F230" s="26"/>
      <c r="G230" s="26"/>
      <c r="H230" s="26"/>
      <c r="I230" s="26"/>
      <c r="J230" s="26"/>
      <c r="K230" s="26"/>
      <c r="L230" s="26"/>
      <c r="M230" s="26"/>
      <c r="N230" s="67"/>
      <c r="O230" s="67"/>
      <c r="P230" s="26"/>
    </row>
    <row r="231" spans="2:16" ht="13">
      <c r="B231" s="138"/>
      <c r="C231" s="26"/>
      <c r="D231" s="26"/>
      <c r="E231" s="26"/>
      <c r="F231" s="26"/>
      <c r="G231" s="26"/>
      <c r="H231" s="26"/>
      <c r="I231" s="26"/>
      <c r="J231" s="26"/>
      <c r="K231" s="26"/>
      <c r="L231" s="26"/>
      <c r="M231" s="26"/>
      <c r="N231" s="67"/>
      <c r="O231" s="67"/>
      <c r="P231" s="26"/>
    </row>
    <row r="232" spans="2:16" ht="13">
      <c r="B232" s="138"/>
      <c r="C232" s="26"/>
      <c r="D232" s="26"/>
      <c r="E232" s="26"/>
      <c r="F232" s="26"/>
      <c r="G232" s="26"/>
      <c r="H232" s="26"/>
      <c r="I232" s="26"/>
      <c r="J232" s="26"/>
      <c r="K232" s="26"/>
      <c r="L232" s="26"/>
      <c r="M232" s="26"/>
      <c r="N232" s="67"/>
      <c r="O232" s="67"/>
      <c r="P232" s="26"/>
    </row>
    <row r="233" spans="2:16" ht="13">
      <c r="B233" s="138"/>
      <c r="C233" s="26"/>
      <c r="D233" s="26"/>
      <c r="E233" s="26"/>
      <c r="F233" s="26"/>
      <c r="G233" s="26"/>
      <c r="H233" s="26"/>
      <c r="I233" s="26"/>
      <c r="J233" s="26"/>
      <c r="K233" s="26"/>
      <c r="L233" s="26"/>
      <c r="M233" s="26"/>
      <c r="N233" s="67"/>
      <c r="O233" s="67"/>
      <c r="P233" s="26"/>
    </row>
    <row r="234" spans="2:16" ht="13">
      <c r="B234" s="138"/>
      <c r="C234" s="26"/>
      <c r="D234" s="26"/>
      <c r="E234" s="26"/>
      <c r="F234" s="26"/>
      <c r="G234" s="26"/>
      <c r="H234" s="26"/>
      <c r="I234" s="26"/>
      <c r="J234" s="26"/>
      <c r="K234" s="26"/>
      <c r="L234" s="26"/>
      <c r="M234" s="26"/>
      <c r="N234" s="67"/>
      <c r="O234" s="67"/>
      <c r="P234" s="26"/>
    </row>
    <row r="235" spans="2:16" ht="13">
      <c r="B235" s="138"/>
      <c r="C235" s="26"/>
      <c r="D235" s="26"/>
      <c r="E235" s="26"/>
      <c r="F235" s="26"/>
      <c r="G235" s="26"/>
      <c r="H235" s="26"/>
      <c r="I235" s="26"/>
      <c r="J235" s="26"/>
      <c r="K235" s="26"/>
      <c r="L235" s="26"/>
      <c r="M235" s="26"/>
      <c r="N235" s="67"/>
      <c r="O235" s="67"/>
      <c r="P235" s="26"/>
    </row>
    <row r="236" spans="2:16" ht="13">
      <c r="B236" s="138"/>
      <c r="C236" s="26"/>
      <c r="D236" s="26"/>
      <c r="E236" s="26"/>
      <c r="F236" s="26"/>
      <c r="G236" s="26"/>
      <c r="H236" s="26"/>
      <c r="I236" s="26"/>
      <c r="J236" s="26"/>
      <c r="K236" s="26"/>
      <c r="L236" s="26"/>
      <c r="M236" s="26"/>
      <c r="N236" s="67"/>
      <c r="O236" s="67"/>
      <c r="P236" s="26"/>
    </row>
    <row r="237" spans="2:16" ht="13">
      <c r="B237" s="138"/>
      <c r="C237" s="26"/>
      <c r="D237" s="26"/>
      <c r="E237" s="26"/>
      <c r="F237" s="26"/>
      <c r="G237" s="26"/>
      <c r="H237" s="26"/>
      <c r="I237" s="26"/>
      <c r="J237" s="26"/>
      <c r="K237" s="26"/>
      <c r="L237" s="26"/>
      <c r="M237" s="26"/>
      <c r="N237" s="67"/>
      <c r="O237" s="67"/>
      <c r="P237" s="26"/>
    </row>
    <row r="238" spans="2:16" ht="13">
      <c r="B238" s="138"/>
      <c r="C238" s="26"/>
      <c r="D238" s="26"/>
      <c r="E238" s="26"/>
      <c r="F238" s="26"/>
      <c r="G238" s="26"/>
      <c r="H238" s="26"/>
      <c r="I238" s="26"/>
      <c r="J238" s="26"/>
      <c r="K238" s="26"/>
      <c r="L238" s="26"/>
      <c r="M238" s="26"/>
      <c r="N238" s="67"/>
      <c r="O238" s="67"/>
      <c r="P238" s="26"/>
    </row>
    <row r="239" spans="2:16" ht="13">
      <c r="B239" s="138"/>
      <c r="C239" s="26"/>
      <c r="D239" s="26"/>
      <c r="E239" s="26"/>
      <c r="F239" s="26"/>
      <c r="G239" s="26"/>
      <c r="H239" s="26"/>
      <c r="I239" s="26"/>
      <c r="J239" s="26"/>
      <c r="K239" s="26"/>
      <c r="L239" s="26"/>
      <c r="M239" s="26"/>
      <c r="N239" s="67"/>
      <c r="O239" s="67"/>
      <c r="P239" s="26"/>
    </row>
    <row r="240" spans="2:16" ht="13">
      <c r="B240" s="138"/>
      <c r="C240" s="26"/>
      <c r="D240" s="26"/>
      <c r="E240" s="26"/>
      <c r="F240" s="26"/>
      <c r="G240" s="26"/>
      <c r="H240" s="26"/>
      <c r="I240" s="26"/>
      <c r="J240" s="26"/>
      <c r="K240" s="26"/>
      <c r="L240" s="26"/>
      <c r="M240" s="26"/>
      <c r="N240" s="67"/>
      <c r="O240" s="67"/>
      <c r="P240" s="26"/>
    </row>
    <row r="241" spans="2:16" ht="13">
      <c r="B241" s="138"/>
      <c r="C241" s="26"/>
      <c r="D241" s="26"/>
      <c r="E241" s="26"/>
      <c r="F241" s="26"/>
      <c r="G241" s="26"/>
      <c r="H241" s="26"/>
      <c r="I241" s="26"/>
      <c r="J241" s="26"/>
      <c r="K241" s="26"/>
      <c r="L241" s="26"/>
      <c r="M241" s="26"/>
      <c r="N241" s="67"/>
      <c r="O241" s="67"/>
      <c r="P241" s="26"/>
    </row>
    <row r="242" spans="2:16" ht="13">
      <c r="B242" s="138"/>
      <c r="C242" s="26"/>
      <c r="D242" s="26"/>
      <c r="E242" s="26"/>
      <c r="F242" s="26"/>
      <c r="G242" s="26"/>
      <c r="H242" s="26"/>
      <c r="I242" s="26"/>
      <c r="J242" s="26"/>
      <c r="K242" s="26"/>
      <c r="L242" s="26"/>
      <c r="M242" s="26"/>
      <c r="N242" s="67"/>
      <c r="O242" s="67"/>
      <c r="P242" s="26"/>
    </row>
    <row r="243" spans="2:16" ht="13">
      <c r="B243" s="138"/>
      <c r="C243" s="26"/>
      <c r="D243" s="26"/>
      <c r="E243" s="26"/>
      <c r="F243" s="26"/>
      <c r="G243" s="26"/>
      <c r="H243" s="26"/>
      <c r="I243" s="26"/>
      <c r="J243" s="26"/>
      <c r="K243" s="26"/>
      <c r="L243" s="26"/>
      <c r="M243" s="26"/>
      <c r="N243" s="67"/>
      <c r="O243" s="67"/>
      <c r="P243" s="26"/>
    </row>
    <row r="244" spans="2:16" ht="13">
      <c r="B244" s="138"/>
      <c r="C244" s="26"/>
      <c r="D244" s="26"/>
      <c r="E244" s="26"/>
      <c r="F244" s="26"/>
      <c r="G244" s="26"/>
      <c r="H244" s="26"/>
      <c r="I244" s="26"/>
      <c r="J244" s="26"/>
      <c r="K244" s="26"/>
      <c r="L244" s="26"/>
      <c r="M244" s="26"/>
      <c r="N244" s="67"/>
      <c r="O244" s="67"/>
      <c r="P244" s="26"/>
    </row>
    <row r="245" spans="2:16" ht="13">
      <c r="B245" s="138"/>
      <c r="C245" s="26"/>
      <c r="D245" s="26"/>
      <c r="E245" s="26"/>
      <c r="F245" s="26"/>
      <c r="G245" s="26"/>
      <c r="H245" s="26"/>
      <c r="I245" s="26"/>
      <c r="J245" s="26"/>
      <c r="K245" s="26"/>
      <c r="L245" s="26"/>
      <c r="M245" s="26"/>
      <c r="N245" s="67"/>
      <c r="O245" s="67"/>
      <c r="P245" s="26"/>
    </row>
    <row r="246" spans="2:16" ht="13">
      <c r="B246" s="138"/>
      <c r="C246" s="26"/>
      <c r="D246" s="26"/>
      <c r="E246" s="26"/>
      <c r="F246" s="26"/>
      <c r="G246" s="26"/>
      <c r="H246" s="26"/>
      <c r="I246" s="26"/>
      <c r="J246" s="26"/>
      <c r="K246" s="26"/>
      <c r="L246" s="26"/>
      <c r="M246" s="26"/>
      <c r="N246" s="67"/>
      <c r="O246" s="67"/>
      <c r="P246" s="26"/>
    </row>
    <row r="247" spans="2:16" ht="13">
      <c r="B247" s="138"/>
      <c r="C247" s="26"/>
      <c r="D247" s="26"/>
      <c r="E247" s="26"/>
      <c r="F247" s="26"/>
      <c r="G247" s="26"/>
      <c r="H247" s="26"/>
      <c r="I247" s="26"/>
      <c r="J247" s="26"/>
      <c r="K247" s="26"/>
      <c r="L247" s="26"/>
      <c r="M247" s="26"/>
      <c r="N247" s="67"/>
      <c r="O247" s="67"/>
      <c r="P247" s="26"/>
    </row>
    <row r="248" spans="2:16" ht="13">
      <c r="B248" s="138"/>
      <c r="C248" s="26"/>
      <c r="D248" s="26"/>
      <c r="E248" s="26"/>
      <c r="F248" s="26"/>
      <c r="G248" s="26"/>
      <c r="H248" s="26"/>
      <c r="I248" s="26"/>
      <c r="J248" s="26"/>
      <c r="K248" s="26"/>
      <c r="L248" s="26"/>
      <c r="M248" s="26"/>
      <c r="N248" s="67"/>
      <c r="O248" s="67"/>
      <c r="P248" s="26"/>
    </row>
    <row r="249" spans="2:16" ht="13">
      <c r="B249" s="138"/>
      <c r="C249" s="26"/>
      <c r="D249" s="26"/>
      <c r="E249" s="26"/>
      <c r="F249" s="26"/>
      <c r="G249" s="26"/>
      <c r="H249" s="26"/>
      <c r="I249" s="26"/>
      <c r="J249" s="26"/>
      <c r="K249" s="26"/>
      <c r="L249" s="26"/>
      <c r="M249" s="26"/>
      <c r="N249" s="67"/>
      <c r="O249" s="67"/>
      <c r="P249" s="26"/>
    </row>
    <row r="250" spans="2:16" ht="13">
      <c r="B250" s="138"/>
      <c r="C250" s="26"/>
      <c r="D250" s="26"/>
      <c r="E250" s="26"/>
      <c r="F250" s="26"/>
      <c r="G250" s="26"/>
      <c r="H250" s="26"/>
      <c r="I250" s="26"/>
      <c r="J250" s="26"/>
      <c r="K250" s="26"/>
      <c r="L250" s="26"/>
      <c r="M250" s="26"/>
      <c r="N250" s="67"/>
      <c r="O250" s="67"/>
      <c r="P250" s="26"/>
    </row>
    <row r="251" spans="2:16" ht="13">
      <c r="B251" s="138"/>
      <c r="C251" s="26"/>
      <c r="D251" s="26"/>
      <c r="E251" s="26"/>
      <c r="F251" s="26"/>
      <c r="G251" s="26"/>
      <c r="H251" s="26"/>
      <c r="I251" s="26"/>
      <c r="J251" s="26"/>
      <c r="K251" s="26"/>
      <c r="L251" s="26"/>
      <c r="M251" s="26"/>
      <c r="N251" s="67"/>
      <c r="O251" s="67"/>
      <c r="P251" s="26"/>
    </row>
    <row r="252" spans="2:16" ht="13">
      <c r="B252" s="138"/>
      <c r="C252" s="26"/>
      <c r="D252" s="26"/>
      <c r="E252" s="26"/>
      <c r="F252" s="26"/>
      <c r="G252" s="26"/>
      <c r="H252" s="26"/>
      <c r="I252" s="26"/>
      <c r="J252" s="26"/>
      <c r="K252" s="26"/>
      <c r="L252" s="26"/>
      <c r="M252" s="26"/>
      <c r="N252" s="67"/>
      <c r="O252" s="67"/>
      <c r="P252" s="26"/>
    </row>
    <row r="253" spans="2:16" ht="13">
      <c r="B253" s="138"/>
      <c r="C253" s="26"/>
      <c r="D253" s="26"/>
      <c r="E253" s="26"/>
      <c r="F253" s="26"/>
      <c r="G253" s="26"/>
      <c r="H253" s="26"/>
      <c r="I253" s="26"/>
      <c r="J253" s="26"/>
      <c r="K253" s="26"/>
      <c r="L253" s="26"/>
      <c r="M253" s="26"/>
      <c r="N253" s="67"/>
      <c r="O253" s="67"/>
      <c r="P253" s="26"/>
    </row>
    <row r="254" spans="2:16" ht="13">
      <c r="B254" s="138"/>
      <c r="C254" s="26"/>
      <c r="D254" s="26"/>
      <c r="E254" s="26"/>
      <c r="F254" s="26"/>
      <c r="G254" s="26"/>
      <c r="H254" s="26"/>
      <c r="I254" s="26"/>
      <c r="J254" s="26"/>
      <c r="K254" s="26"/>
      <c r="L254" s="26"/>
      <c r="M254" s="26"/>
      <c r="N254" s="67"/>
      <c r="O254" s="67"/>
      <c r="P254" s="26"/>
    </row>
    <row r="255" spans="2:16" ht="13">
      <c r="B255" s="138"/>
      <c r="C255" s="26"/>
      <c r="D255" s="26"/>
      <c r="E255" s="26"/>
      <c r="F255" s="26"/>
      <c r="G255" s="26"/>
      <c r="H255" s="26"/>
      <c r="I255" s="26"/>
      <c r="J255" s="26"/>
      <c r="K255" s="26"/>
      <c r="L255" s="26"/>
      <c r="M255" s="26"/>
      <c r="N255" s="67"/>
      <c r="O255" s="67"/>
      <c r="P255" s="26"/>
    </row>
    <row r="256" spans="2:16" ht="13">
      <c r="B256" s="138"/>
      <c r="C256" s="26"/>
      <c r="D256" s="26"/>
      <c r="E256" s="26"/>
      <c r="F256" s="26"/>
      <c r="G256" s="26"/>
      <c r="H256" s="26"/>
      <c r="I256" s="26"/>
      <c r="J256" s="26"/>
      <c r="K256" s="26"/>
      <c r="L256" s="26"/>
      <c r="M256" s="26"/>
      <c r="N256" s="67"/>
      <c r="O256" s="67"/>
      <c r="P256" s="26"/>
    </row>
    <row r="257" spans="2:16" ht="13">
      <c r="B257" s="138"/>
      <c r="C257" s="26"/>
      <c r="D257" s="26"/>
      <c r="E257" s="26"/>
      <c r="F257" s="26"/>
      <c r="G257" s="26"/>
      <c r="H257" s="26"/>
      <c r="I257" s="26"/>
      <c r="J257" s="26"/>
      <c r="K257" s="26"/>
      <c r="L257" s="26"/>
      <c r="M257" s="26"/>
      <c r="N257" s="67"/>
      <c r="O257" s="67"/>
      <c r="P257" s="26"/>
    </row>
    <row r="258" spans="2:16" ht="13">
      <c r="B258" s="138"/>
      <c r="C258" s="26"/>
      <c r="D258" s="26"/>
      <c r="E258" s="26"/>
      <c r="F258" s="26"/>
      <c r="G258" s="26"/>
      <c r="H258" s="26"/>
      <c r="I258" s="26"/>
      <c r="J258" s="26"/>
      <c r="K258" s="26"/>
      <c r="L258" s="26"/>
      <c r="M258" s="26"/>
      <c r="N258" s="67"/>
      <c r="O258" s="67"/>
      <c r="P258" s="26"/>
    </row>
    <row r="259" spans="2:16" ht="13">
      <c r="B259" s="138"/>
      <c r="C259" s="26"/>
      <c r="D259" s="26"/>
      <c r="E259" s="26"/>
      <c r="F259" s="26"/>
      <c r="G259" s="26"/>
      <c r="H259" s="26"/>
      <c r="I259" s="26"/>
      <c r="J259" s="26"/>
      <c r="K259" s="26"/>
      <c r="L259" s="26"/>
      <c r="M259" s="26"/>
      <c r="N259" s="67"/>
      <c r="O259" s="67"/>
      <c r="P259" s="26"/>
    </row>
    <row r="260" spans="2:16" ht="13">
      <c r="B260" s="138"/>
      <c r="C260" s="26"/>
      <c r="D260" s="26"/>
      <c r="E260" s="26"/>
      <c r="F260" s="26"/>
      <c r="G260" s="26"/>
      <c r="H260" s="26"/>
      <c r="I260" s="26"/>
      <c r="J260" s="26"/>
      <c r="K260" s="26"/>
      <c r="L260" s="26"/>
      <c r="M260" s="26"/>
      <c r="N260" s="67"/>
      <c r="O260" s="67"/>
      <c r="P260" s="26"/>
    </row>
    <row r="261" spans="2:16" ht="13">
      <c r="B261" s="138"/>
      <c r="C261" s="26"/>
      <c r="D261" s="26"/>
      <c r="E261" s="26"/>
      <c r="F261" s="26"/>
      <c r="G261" s="26"/>
      <c r="H261" s="26"/>
      <c r="I261" s="26"/>
      <c r="J261" s="26"/>
      <c r="K261" s="26"/>
      <c r="L261" s="26"/>
      <c r="M261" s="26"/>
      <c r="N261" s="67"/>
      <c r="O261" s="67"/>
      <c r="P261" s="26"/>
    </row>
    <row r="262" spans="2:16" ht="13">
      <c r="B262" s="138"/>
      <c r="C262" s="26"/>
      <c r="D262" s="26"/>
      <c r="E262" s="26"/>
      <c r="F262" s="26"/>
      <c r="G262" s="26"/>
      <c r="H262" s="26"/>
      <c r="I262" s="26"/>
      <c r="J262" s="26"/>
      <c r="K262" s="26"/>
      <c r="L262" s="26"/>
      <c r="M262" s="26"/>
      <c r="N262" s="67"/>
      <c r="O262" s="67"/>
      <c r="P262" s="26"/>
    </row>
    <row r="263" spans="2:16" ht="13">
      <c r="B263" s="138"/>
      <c r="C263" s="26"/>
      <c r="D263" s="26"/>
      <c r="E263" s="26"/>
      <c r="F263" s="26"/>
      <c r="G263" s="26"/>
      <c r="H263" s="26"/>
      <c r="I263" s="26"/>
      <c r="J263" s="26"/>
      <c r="K263" s="26"/>
      <c r="L263" s="26"/>
      <c r="M263" s="26"/>
      <c r="N263" s="67"/>
      <c r="O263" s="67"/>
      <c r="P263" s="26"/>
    </row>
    <row r="264" spans="2:16" ht="13">
      <c r="B264" s="138"/>
      <c r="C264" s="26"/>
      <c r="D264" s="26"/>
      <c r="E264" s="26"/>
      <c r="F264" s="26"/>
      <c r="G264" s="26"/>
      <c r="H264" s="26"/>
      <c r="I264" s="26"/>
      <c r="J264" s="26"/>
      <c r="K264" s="26"/>
      <c r="L264" s="26"/>
      <c r="M264" s="26"/>
      <c r="N264" s="67"/>
      <c r="O264" s="67"/>
      <c r="P264" s="26"/>
    </row>
    <row r="265" spans="2:16" ht="13">
      <c r="B265" s="138"/>
      <c r="C265" s="26"/>
      <c r="D265" s="26"/>
      <c r="E265" s="26"/>
      <c r="F265" s="26"/>
      <c r="G265" s="26"/>
      <c r="H265" s="26"/>
      <c r="I265" s="26"/>
      <c r="J265" s="26"/>
      <c r="K265" s="26"/>
      <c r="L265" s="26"/>
      <c r="M265" s="26"/>
      <c r="N265" s="67"/>
      <c r="O265" s="67"/>
      <c r="P265" s="26"/>
    </row>
    <row r="266" spans="2:16" ht="13">
      <c r="B266" s="138"/>
      <c r="C266" s="26"/>
      <c r="D266" s="26"/>
      <c r="E266" s="26"/>
      <c r="F266" s="26"/>
      <c r="G266" s="26"/>
      <c r="H266" s="26"/>
      <c r="I266" s="26"/>
      <c r="J266" s="26"/>
      <c r="K266" s="26"/>
      <c r="L266" s="26"/>
      <c r="M266" s="26"/>
      <c r="N266" s="67"/>
      <c r="O266" s="67"/>
      <c r="P266" s="26"/>
    </row>
    <row r="267" spans="2:16" ht="13">
      <c r="B267" s="138"/>
      <c r="C267" s="26"/>
      <c r="D267" s="26"/>
      <c r="E267" s="26"/>
      <c r="F267" s="26"/>
      <c r="G267" s="26"/>
      <c r="H267" s="26"/>
      <c r="I267" s="26"/>
      <c r="J267" s="26"/>
      <c r="K267" s="26"/>
      <c r="L267" s="26"/>
      <c r="M267" s="26"/>
      <c r="N267" s="67"/>
      <c r="O267" s="67"/>
      <c r="P267" s="26"/>
    </row>
    <row r="268" spans="2:16" ht="13">
      <c r="B268" s="138"/>
      <c r="C268" s="26"/>
      <c r="D268" s="26"/>
      <c r="E268" s="26"/>
      <c r="F268" s="26"/>
      <c r="G268" s="26"/>
      <c r="H268" s="26"/>
      <c r="I268" s="26"/>
      <c r="J268" s="26"/>
      <c r="K268" s="26"/>
      <c r="L268" s="26"/>
      <c r="M268" s="26"/>
      <c r="N268" s="67"/>
      <c r="O268" s="67"/>
      <c r="P268" s="26"/>
    </row>
    <row r="269" spans="2:16" ht="13">
      <c r="B269" s="138"/>
      <c r="C269" s="26"/>
      <c r="D269" s="26"/>
      <c r="E269" s="26"/>
      <c r="F269" s="26"/>
      <c r="G269" s="26"/>
      <c r="H269" s="26"/>
      <c r="I269" s="26"/>
      <c r="J269" s="26"/>
      <c r="K269" s="26"/>
      <c r="L269" s="26"/>
      <c r="M269" s="26"/>
      <c r="N269" s="67"/>
      <c r="O269" s="67"/>
      <c r="P269" s="26"/>
    </row>
    <row r="270" spans="2:16" ht="13">
      <c r="B270" s="138"/>
      <c r="C270" s="26"/>
      <c r="D270" s="26"/>
      <c r="E270" s="26"/>
      <c r="F270" s="26"/>
      <c r="G270" s="26"/>
      <c r="H270" s="26"/>
      <c r="I270" s="26"/>
      <c r="J270" s="26"/>
      <c r="K270" s="26"/>
      <c r="L270" s="26"/>
      <c r="M270" s="26"/>
      <c r="N270" s="67"/>
      <c r="O270" s="67"/>
      <c r="P270" s="26"/>
    </row>
    <row r="271" spans="2:16" ht="13">
      <c r="B271" s="138"/>
      <c r="C271" s="26"/>
      <c r="D271" s="26"/>
      <c r="E271" s="26"/>
      <c r="F271" s="26"/>
      <c r="G271" s="26"/>
      <c r="H271" s="26"/>
      <c r="I271" s="26"/>
      <c r="J271" s="26"/>
      <c r="K271" s="26"/>
      <c r="L271" s="26"/>
      <c r="M271" s="26"/>
      <c r="N271" s="67"/>
      <c r="O271" s="67"/>
      <c r="P271" s="26"/>
    </row>
    <row r="272" spans="2:16" ht="13">
      <c r="B272" s="138"/>
      <c r="C272" s="26"/>
      <c r="D272" s="26"/>
      <c r="E272" s="26"/>
      <c r="F272" s="26"/>
      <c r="G272" s="26"/>
      <c r="H272" s="26"/>
      <c r="I272" s="26"/>
      <c r="J272" s="26"/>
      <c r="K272" s="26"/>
      <c r="L272" s="26"/>
      <c r="M272" s="26"/>
      <c r="N272" s="67"/>
      <c r="O272" s="67"/>
      <c r="P272" s="26"/>
    </row>
    <row r="273" spans="2:16" ht="13">
      <c r="B273" s="138"/>
      <c r="C273" s="26"/>
      <c r="D273" s="26"/>
      <c r="E273" s="26"/>
      <c r="F273" s="26"/>
      <c r="G273" s="26"/>
      <c r="H273" s="26"/>
      <c r="I273" s="26"/>
      <c r="J273" s="26"/>
      <c r="K273" s="26"/>
      <c r="L273" s="26"/>
      <c r="M273" s="26"/>
      <c r="N273" s="67"/>
      <c r="O273" s="67"/>
      <c r="P273" s="26"/>
    </row>
    <row r="274" spans="2:16" ht="13">
      <c r="B274" s="138"/>
      <c r="C274" s="26"/>
      <c r="D274" s="26"/>
      <c r="E274" s="26"/>
      <c r="F274" s="26"/>
      <c r="G274" s="26"/>
      <c r="H274" s="26"/>
      <c r="I274" s="26"/>
      <c r="J274" s="26"/>
      <c r="K274" s="26"/>
      <c r="L274" s="26"/>
      <c r="M274" s="26"/>
      <c r="N274" s="67"/>
      <c r="O274" s="67"/>
      <c r="P274" s="26"/>
    </row>
    <row r="275" spans="2:16" ht="13">
      <c r="B275" s="138"/>
      <c r="C275" s="26"/>
      <c r="D275" s="26"/>
      <c r="E275" s="26"/>
      <c r="F275" s="26"/>
      <c r="G275" s="26"/>
      <c r="H275" s="26"/>
      <c r="I275" s="26"/>
      <c r="J275" s="26"/>
      <c r="K275" s="26"/>
      <c r="L275" s="26"/>
      <c r="M275" s="26"/>
      <c r="N275" s="67"/>
      <c r="O275" s="67"/>
      <c r="P275" s="26"/>
    </row>
    <row r="276" spans="2:16" ht="13">
      <c r="B276" s="138"/>
      <c r="C276" s="26"/>
      <c r="D276" s="26"/>
      <c r="E276" s="26"/>
      <c r="F276" s="26"/>
      <c r="G276" s="26"/>
      <c r="H276" s="26"/>
      <c r="I276" s="26"/>
      <c r="J276" s="26"/>
      <c r="K276" s="26"/>
      <c r="L276" s="26"/>
      <c r="M276" s="26"/>
      <c r="N276" s="67"/>
      <c r="O276" s="67"/>
      <c r="P276" s="26"/>
    </row>
    <row r="277" spans="2:16" ht="13">
      <c r="B277" s="138"/>
      <c r="C277" s="26"/>
      <c r="D277" s="26"/>
      <c r="E277" s="26"/>
      <c r="F277" s="26"/>
      <c r="G277" s="26"/>
      <c r="H277" s="26"/>
      <c r="I277" s="26"/>
      <c r="J277" s="26"/>
      <c r="K277" s="26"/>
      <c r="L277" s="26"/>
      <c r="M277" s="26"/>
      <c r="N277" s="67"/>
      <c r="O277" s="67"/>
      <c r="P277" s="26"/>
    </row>
    <row r="278" spans="2:16" ht="13">
      <c r="B278" s="138"/>
      <c r="C278" s="26"/>
      <c r="D278" s="26"/>
      <c r="E278" s="26"/>
      <c r="F278" s="26"/>
      <c r="G278" s="26"/>
      <c r="H278" s="26"/>
      <c r="I278" s="26"/>
      <c r="J278" s="26"/>
      <c r="K278" s="26"/>
      <c r="L278" s="26"/>
      <c r="M278" s="26"/>
      <c r="N278" s="67"/>
      <c r="O278" s="67"/>
      <c r="P278" s="26"/>
    </row>
    <row r="279" spans="2:16" ht="13">
      <c r="B279" s="138"/>
      <c r="C279" s="26"/>
      <c r="D279" s="26"/>
      <c r="E279" s="26"/>
      <c r="F279" s="26"/>
      <c r="G279" s="26"/>
      <c r="H279" s="26"/>
      <c r="I279" s="26"/>
      <c r="J279" s="26"/>
      <c r="K279" s="26"/>
      <c r="L279" s="26"/>
      <c r="M279" s="26"/>
      <c r="N279" s="67"/>
      <c r="O279" s="67"/>
      <c r="P279" s="26"/>
    </row>
    <row r="280" spans="2:16" ht="13">
      <c r="B280" s="138"/>
      <c r="C280" s="26"/>
      <c r="D280" s="26"/>
      <c r="E280" s="26"/>
      <c r="F280" s="26"/>
      <c r="G280" s="26"/>
      <c r="H280" s="26"/>
      <c r="I280" s="26"/>
      <c r="J280" s="26"/>
      <c r="K280" s="26"/>
      <c r="L280" s="26"/>
      <c r="M280" s="26"/>
      <c r="N280" s="67"/>
      <c r="O280" s="67"/>
      <c r="P280" s="26"/>
    </row>
    <row r="281" spans="2:16" ht="13">
      <c r="B281" s="138"/>
      <c r="C281" s="26"/>
      <c r="D281" s="26"/>
      <c r="E281" s="26"/>
      <c r="F281" s="26"/>
      <c r="G281" s="26"/>
      <c r="H281" s="26"/>
      <c r="I281" s="26"/>
      <c r="J281" s="26"/>
      <c r="K281" s="26"/>
      <c r="L281" s="26"/>
      <c r="M281" s="26"/>
      <c r="N281" s="67"/>
      <c r="O281" s="67"/>
      <c r="P281" s="26"/>
    </row>
    <row r="282" spans="2:16" ht="13">
      <c r="B282" s="138"/>
      <c r="C282" s="26"/>
      <c r="D282" s="26"/>
      <c r="E282" s="26"/>
      <c r="F282" s="26"/>
      <c r="G282" s="26"/>
      <c r="H282" s="26"/>
      <c r="I282" s="26"/>
      <c r="J282" s="26"/>
      <c r="K282" s="26"/>
      <c r="L282" s="26"/>
      <c r="M282" s="26"/>
      <c r="N282" s="67"/>
      <c r="O282" s="67"/>
      <c r="P282" s="26"/>
    </row>
    <row r="283" spans="2:16" ht="13">
      <c r="B283" s="138"/>
      <c r="C283" s="26"/>
      <c r="D283" s="26"/>
      <c r="E283" s="26"/>
      <c r="F283" s="26"/>
      <c r="G283" s="26"/>
      <c r="H283" s="26"/>
      <c r="I283" s="26"/>
      <c r="J283" s="26"/>
      <c r="K283" s="26"/>
      <c r="L283" s="26"/>
      <c r="M283" s="26"/>
      <c r="N283" s="67"/>
      <c r="O283" s="67"/>
      <c r="P283" s="26"/>
    </row>
    <row r="284" spans="2:16" ht="13">
      <c r="B284" s="138"/>
      <c r="C284" s="26"/>
      <c r="D284" s="26"/>
      <c r="E284" s="26"/>
      <c r="F284" s="26"/>
      <c r="G284" s="26"/>
      <c r="H284" s="26"/>
      <c r="I284" s="26"/>
      <c r="J284" s="26"/>
      <c r="K284" s="26"/>
      <c r="L284" s="26"/>
      <c r="M284" s="26"/>
      <c r="N284" s="67"/>
      <c r="O284" s="67"/>
      <c r="P284" s="26"/>
    </row>
    <row r="285" spans="2:16" ht="13">
      <c r="B285" s="138"/>
      <c r="C285" s="26"/>
      <c r="D285" s="26"/>
      <c r="E285" s="26"/>
      <c r="F285" s="26"/>
      <c r="G285" s="26"/>
      <c r="H285" s="26"/>
      <c r="I285" s="26"/>
      <c r="J285" s="26"/>
      <c r="K285" s="26"/>
      <c r="L285" s="26"/>
      <c r="M285" s="26"/>
      <c r="N285" s="67"/>
      <c r="O285" s="67"/>
      <c r="P285" s="26"/>
    </row>
    <row r="286" spans="2:16" ht="13">
      <c r="B286" s="138"/>
      <c r="C286" s="26"/>
      <c r="D286" s="26"/>
      <c r="E286" s="26"/>
      <c r="F286" s="26"/>
      <c r="G286" s="26"/>
      <c r="H286" s="26"/>
      <c r="I286" s="26"/>
      <c r="J286" s="26"/>
      <c r="K286" s="26"/>
      <c r="L286" s="26"/>
      <c r="M286" s="26"/>
      <c r="N286" s="67"/>
      <c r="O286" s="67"/>
      <c r="P286" s="26"/>
    </row>
    <row r="287" spans="2:16" ht="13">
      <c r="B287" s="138"/>
      <c r="C287" s="26"/>
      <c r="D287" s="26"/>
      <c r="E287" s="26"/>
      <c r="F287" s="26"/>
      <c r="G287" s="26"/>
      <c r="H287" s="26"/>
      <c r="I287" s="26"/>
      <c r="J287" s="26"/>
      <c r="K287" s="26"/>
      <c r="L287" s="26"/>
      <c r="M287" s="26"/>
      <c r="N287" s="67"/>
      <c r="O287" s="67"/>
      <c r="P287" s="26"/>
    </row>
    <row r="288" spans="2:16" ht="13">
      <c r="B288" s="138"/>
      <c r="C288" s="26"/>
      <c r="D288" s="26"/>
      <c r="E288" s="26"/>
      <c r="F288" s="26"/>
      <c r="G288" s="26"/>
      <c r="H288" s="26"/>
      <c r="I288" s="26"/>
      <c r="J288" s="26"/>
      <c r="K288" s="26"/>
      <c r="L288" s="26"/>
      <c r="M288" s="26"/>
      <c r="N288" s="67"/>
      <c r="O288" s="67"/>
      <c r="P288" s="26"/>
    </row>
    <row r="289" spans="2:16" ht="13">
      <c r="B289" s="138"/>
      <c r="C289" s="26"/>
      <c r="D289" s="26"/>
      <c r="E289" s="26"/>
      <c r="F289" s="26"/>
      <c r="G289" s="26"/>
      <c r="H289" s="26"/>
      <c r="I289" s="26"/>
      <c r="J289" s="26"/>
      <c r="K289" s="26"/>
      <c r="L289" s="26"/>
      <c r="M289" s="26"/>
      <c r="N289" s="67"/>
      <c r="O289" s="67"/>
      <c r="P289" s="26"/>
    </row>
    <row r="290" spans="2:16" ht="13">
      <c r="B290" s="138"/>
      <c r="C290" s="26"/>
      <c r="D290" s="26"/>
      <c r="E290" s="26"/>
      <c r="F290" s="26"/>
      <c r="G290" s="26"/>
      <c r="H290" s="26"/>
      <c r="I290" s="26"/>
      <c r="J290" s="26"/>
      <c r="K290" s="26"/>
      <c r="L290" s="26"/>
      <c r="M290" s="26"/>
      <c r="N290" s="67"/>
      <c r="O290" s="67"/>
      <c r="P290" s="26"/>
    </row>
    <row r="291" spans="2:16" ht="13">
      <c r="B291" s="138"/>
      <c r="C291" s="26"/>
      <c r="D291" s="26"/>
      <c r="E291" s="26"/>
      <c r="F291" s="26"/>
      <c r="G291" s="26"/>
      <c r="H291" s="26"/>
      <c r="I291" s="26"/>
      <c r="J291" s="26"/>
      <c r="K291" s="26"/>
      <c r="L291" s="26"/>
      <c r="M291" s="26"/>
      <c r="N291" s="67"/>
      <c r="O291" s="67"/>
      <c r="P291" s="26"/>
    </row>
    <row r="292" spans="2:16" ht="13">
      <c r="B292" s="138"/>
      <c r="C292" s="26"/>
      <c r="D292" s="26"/>
      <c r="E292" s="26"/>
      <c r="F292" s="26"/>
      <c r="G292" s="26"/>
      <c r="H292" s="26"/>
      <c r="I292" s="26"/>
      <c r="J292" s="26"/>
      <c r="K292" s="26"/>
      <c r="L292" s="26"/>
      <c r="M292" s="26"/>
      <c r="N292" s="67"/>
      <c r="O292" s="67"/>
      <c r="P292" s="26"/>
    </row>
    <row r="293" spans="2:16" ht="13">
      <c r="B293" s="138"/>
      <c r="C293" s="26"/>
      <c r="D293" s="26"/>
      <c r="E293" s="26"/>
      <c r="F293" s="26"/>
      <c r="G293" s="26"/>
      <c r="H293" s="26"/>
      <c r="I293" s="26"/>
      <c r="J293" s="26"/>
      <c r="K293" s="26"/>
      <c r="L293" s="26"/>
      <c r="M293" s="26"/>
      <c r="N293" s="67"/>
      <c r="O293" s="67"/>
      <c r="P293" s="26"/>
    </row>
    <row r="294" spans="2:16" ht="13">
      <c r="B294" s="138"/>
      <c r="C294" s="26"/>
      <c r="D294" s="26"/>
      <c r="E294" s="26"/>
      <c r="F294" s="26"/>
      <c r="G294" s="26"/>
      <c r="H294" s="26"/>
      <c r="I294" s="26"/>
      <c r="J294" s="26"/>
      <c r="K294" s="26"/>
      <c r="L294" s="26"/>
      <c r="M294" s="26"/>
      <c r="N294" s="67"/>
      <c r="O294" s="67"/>
      <c r="P294" s="26"/>
    </row>
    <row r="295" spans="2:16" ht="13">
      <c r="B295" s="138"/>
      <c r="C295" s="26"/>
      <c r="D295" s="26"/>
      <c r="E295" s="26"/>
      <c r="F295" s="26"/>
      <c r="G295" s="26"/>
      <c r="H295" s="26"/>
      <c r="I295" s="26"/>
      <c r="J295" s="26"/>
      <c r="K295" s="26"/>
      <c r="L295" s="26"/>
      <c r="M295" s="26"/>
      <c r="N295" s="67"/>
      <c r="O295" s="67"/>
      <c r="P295" s="26"/>
    </row>
    <row r="296" spans="2:16" ht="13">
      <c r="B296" s="138"/>
      <c r="C296" s="26"/>
      <c r="D296" s="26"/>
      <c r="E296" s="26"/>
      <c r="F296" s="26"/>
      <c r="G296" s="26"/>
      <c r="H296" s="26"/>
      <c r="I296" s="26"/>
      <c r="J296" s="26"/>
      <c r="K296" s="26"/>
      <c r="L296" s="26"/>
      <c r="M296" s="26"/>
      <c r="N296" s="67"/>
      <c r="O296" s="67"/>
      <c r="P296" s="26"/>
    </row>
    <row r="297" spans="2:16" ht="13">
      <c r="B297" s="138"/>
      <c r="C297" s="26"/>
      <c r="D297" s="26"/>
      <c r="E297" s="26"/>
      <c r="F297" s="26"/>
      <c r="G297" s="26"/>
      <c r="H297" s="26"/>
      <c r="I297" s="26"/>
      <c r="J297" s="26"/>
      <c r="K297" s="26"/>
      <c r="L297" s="26"/>
      <c r="M297" s="26"/>
      <c r="N297" s="67"/>
      <c r="O297" s="67"/>
      <c r="P297" s="26"/>
    </row>
    <row r="298" spans="2:16" ht="13">
      <c r="B298" s="138"/>
      <c r="C298" s="26"/>
      <c r="D298" s="26"/>
      <c r="E298" s="26"/>
      <c r="F298" s="26"/>
      <c r="G298" s="26"/>
      <c r="H298" s="26"/>
      <c r="I298" s="26"/>
      <c r="J298" s="26"/>
      <c r="K298" s="26"/>
      <c r="L298" s="26"/>
      <c r="M298" s="26"/>
      <c r="N298" s="67"/>
      <c r="O298" s="67"/>
      <c r="P298" s="26"/>
    </row>
    <row r="299" spans="2:16" ht="13">
      <c r="B299" s="138"/>
      <c r="C299" s="26"/>
      <c r="D299" s="26"/>
      <c r="E299" s="26"/>
      <c r="F299" s="26"/>
      <c r="G299" s="26"/>
      <c r="H299" s="26"/>
      <c r="I299" s="26"/>
      <c r="J299" s="26"/>
      <c r="K299" s="26"/>
      <c r="L299" s="26"/>
      <c r="M299" s="26"/>
      <c r="N299" s="67"/>
      <c r="O299" s="67"/>
      <c r="P299" s="26"/>
    </row>
    <row r="300" spans="2:16" ht="13">
      <c r="B300" s="138"/>
      <c r="C300" s="26"/>
      <c r="D300" s="26"/>
      <c r="E300" s="26"/>
      <c r="F300" s="26"/>
      <c r="G300" s="26"/>
      <c r="H300" s="26"/>
      <c r="I300" s="26"/>
      <c r="J300" s="26"/>
      <c r="K300" s="26"/>
      <c r="L300" s="26"/>
      <c r="M300" s="26"/>
      <c r="N300" s="67"/>
      <c r="O300" s="67"/>
      <c r="P300" s="26"/>
    </row>
    <row r="301" spans="2:16" ht="13">
      <c r="B301" s="138"/>
      <c r="C301" s="26"/>
      <c r="D301" s="26"/>
      <c r="E301" s="26"/>
      <c r="F301" s="26"/>
      <c r="G301" s="26"/>
      <c r="H301" s="26"/>
      <c r="I301" s="26"/>
      <c r="J301" s="26"/>
      <c r="K301" s="26"/>
      <c r="L301" s="26"/>
      <c r="M301" s="26"/>
      <c r="N301" s="67"/>
      <c r="O301" s="67"/>
      <c r="P301" s="26"/>
    </row>
    <row r="302" spans="2:16" ht="13">
      <c r="B302" s="138"/>
      <c r="C302" s="26"/>
      <c r="D302" s="26"/>
      <c r="E302" s="26"/>
      <c r="F302" s="26"/>
      <c r="G302" s="26"/>
      <c r="H302" s="26"/>
      <c r="I302" s="26"/>
      <c r="J302" s="26"/>
      <c r="K302" s="26"/>
      <c r="L302" s="26"/>
      <c r="M302" s="26"/>
      <c r="N302" s="67"/>
      <c r="O302" s="67"/>
      <c r="P302" s="26"/>
    </row>
    <row r="303" spans="2:16" ht="13">
      <c r="B303" s="138"/>
      <c r="C303" s="26"/>
      <c r="D303" s="26"/>
      <c r="E303" s="26"/>
      <c r="F303" s="26"/>
      <c r="G303" s="26"/>
      <c r="H303" s="26"/>
      <c r="I303" s="26"/>
      <c r="J303" s="26"/>
      <c r="K303" s="26"/>
      <c r="L303" s="26"/>
      <c r="M303" s="26"/>
      <c r="N303" s="67"/>
      <c r="O303" s="67"/>
      <c r="P303" s="26"/>
    </row>
    <row r="304" spans="2:16" ht="13">
      <c r="B304" s="138"/>
      <c r="C304" s="26"/>
      <c r="D304" s="26"/>
      <c r="E304" s="26"/>
      <c r="F304" s="26"/>
      <c r="G304" s="26"/>
      <c r="H304" s="26"/>
      <c r="I304" s="26"/>
      <c r="J304" s="26"/>
      <c r="K304" s="26"/>
      <c r="L304" s="26"/>
      <c r="M304" s="26"/>
      <c r="N304" s="67"/>
      <c r="O304" s="67"/>
      <c r="P304" s="26"/>
    </row>
    <row r="305" spans="2:16" ht="13">
      <c r="B305" s="138"/>
      <c r="C305" s="26"/>
      <c r="D305" s="26"/>
      <c r="E305" s="26"/>
      <c r="F305" s="26"/>
      <c r="G305" s="26"/>
      <c r="H305" s="26"/>
      <c r="I305" s="26"/>
      <c r="J305" s="26"/>
      <c r="K305" s="26"/>
      <c r="L305" s="26"/>
      <c r="M305" s="26"/>
      <c r="N305" s="67"/>
      <c r="O305" s="67"/>
      <c r="P305" s="26"/>
    </row>
    <row r="306" spans="2:16" ht="13">
      <c r="B306" s="138"/>
      <c r="C306" s="26"/>
      <c r="D306" s="26"/>
      <c r="E306" s="26"/>
      <c r="F306" s="26"/>
      <c r="G306" s="26"/>
      <c r="H306" s="26"/>
      <c r="I306" s="26"/>
      <c r="J306" s="26"/>
      <c r="K306" s="26"/>
      <c r="L306" s="26"/>
      <c r="M306" s="26"/>
      <c r="N306" s="67"/>
      <c r="O306" s="67"/>
      <c r="P306" s="26"/>
    </row>
    <row r="307" spans="2:16" ht="13">
      <c r="B307" s="138"/>
      <c r="C307" s="26"/>
      <c r="D307" s="26"/>
      <c r="E307" s="26"/>
      <c r="F307" s="26"/>
      <c r="G307" s="26"/>
      <c r="H307" s="26"/>
      <c r="I307" s="26"/>
      <c r="J307" s="26"/>
      <c r="K307" s="26"/>
      <c r="L307" s="26"/>
      <c r="M307" s="26"/>
      <c r="N307" s="67"/>
      <c r="O307" s="67"/>
      <c r="P307" s="26"/>
    </row>
    <row r="308" spans="2:16" ht="13">
      <c r="B308" s="138"/>
      <c r="C308" s="26"/>
      <c r="D308" s="26"/>
      <c r="E308" s="26"/>
      <c r="F308" s="26"/>
      <c r="G308" s="26"/>
      <c r="H308" s="26"/>
      <c r="I308" s="26"/>
      <c r="J308" s="26"/>
      <c r="K308" s="26"/>
      <c r="L308" s="26"/>
      <c r="M308" s="26"/>
      <c r="N308" s="67"/>
      <c r="O308" s="67"/>
      <c r="P308" s="26"/>
    </row>
    <row r="309" spans="2:16" ht="13">
      <c r="B309" s="138"/>
      <c r="C309" s="26"/>
      <c r="D309" s="26"/>
      <c r="E309" s="26"/>
      <c r="F309" s="26"/>
      <c r="G309" s="26"/>
      <c r="H309" s="26"/>
      <c r="I309" s="26"/>
      <c r="J309" s="26"/>
      <c r="K309" s="26"/>
      <c r="L309" s="26"/>
      <c r="M309" s="26"/>
      <c r="N309" s="67"/>
      <c r="O309" s="67"/>
      <c r="P309" s="26"/>
    </row>
    <row r="310" spans="2:16" ht="13">
      <c r="B310" s="138"/>
      <c r="C310" s="26"/>
      <c r="D310" s="26"/>
      <c r="E310" s="26"/>
      <c r="F310" s="26"/>
      <c r="G310" s="26"/>
      <c r="H310" s="26"/>
      <c r="I310" s="26"/>
      <c r="J310" s="26"/>
      <c r="K310" s="26"/>
      <c r="L310" s="26"/>
      <c r="M310" s="26"/>
      <c r="N310" s="67"/>
      <c r="O310" s="67"/>
      <c r="P310" s="26"/>
    </row>
    <row r="311" spans="2:16" ht="13">
      <c r="B311" s="138"/>
      <c r="C311" s="26"/>
      <c r="D311" s="26"/>
      <c r="E311" s="26"/>
      <c r="F311" s="26"/>
      <c r="G311" s="26"/>
      <c r="H311" s="26"/>
      <c r="I311" s="26"/>
      <c r="J311" s="26"/>
      <c r="K311" s="26"/>
      <c r="L311" s="26"/>
      <c r="M311" s="26"/>
      <c r="N311" s="67"/>
      <c r="O311" s="67"/>
      <c r="P311" s="26"/>
    </row>
    <row r="312" spans="2:16" ht="13">
      <c r="B312" s="138"/>
      <c r="C312" s="26"/>
      <c r="D312" s="26"/>
      <c r="E312" s="26"/>
      <c r="F312" s="26"/>
      <c r="G312" s="26"/>
      <c r="H312" s="26"/>
      <c r="I312" s="26"/>
      <c r="J312" s="26"/>
      <c r="K312" s="26"/>
      <c r="L312" s="26"/>
      <c r="M312" s="26"/>
      <c r="N312" s="67"/>
      <c r="O312" s="67"/>
      <c r="P312" s="26"/>
    </row>
    <row r="313" spans="2:16" ht="13">
      <c r="B313" s="138"/>
      <c r="C313" s="26"/>
      <c r="D313" s="26"/>
      <c r="E313" s="26"/>
      <c r="F313" s="26"/>
      <c r="G313" s="26"/>
      <c r="H313" s="26"/>
      <c r="I313" s="26"/>
      <c r="J313" s="26"/>
      <c r="K313" s="26"/>
      <c r="L313" s="26"/>
      <c r="M313" s="26"/>
      <c r="N313" s="67"/>
      <c r="O313" s="67"/>
      <c r="P313" s="26"/>
    </row>
    <row r="314" spans="2:16" ht="13">
      <c r="B314" s="138"/>
      <c r="C314" s="26"/>
      <c r="D314" s="26"/>
      <c r="E314" s="26"/>
      <c r="F314" s="26"/>
      <c r="G314" s="26"/>
      <c r="H314" s="26"/>
      <c r="I314" s="26"/>
      <c r="J314" s="26"/>
      <c r="K314" s="26"/>
      <c r="L314" s="26"/>
      <c r="M314" s="26"/>
      <c r="N314" s="67"/>
      <c r="O314" s="67"/>
      <c r="P314" s="26"/>
    </row>
    <row r="315" spans="2:16" ht="13">
      <c r="B315" s="138"/>
      <c r="C315" s="26"/>
      <c r="D315" s="26"/>
      <c r="E315" s="26"/>
      <c r="F315" s="26"/>
      <c r="G315" s="26"/>
      <c r="H315" s="26"/>
      <c r="I315" s="26"/>
      <c r="J315" s="26"/>
      <c r="K315" s="26"/>
      <c r="L315" s="26"/>
      <c r="M315" s="26"/>
      <c r="N315" s="67"/>
      <c r="O315" s="67"/>
      <c r="P315" s="26"/>
    </row>
    <row r="316" spans="2:16" ht="13">
      <c r="B316" s="138"/>
      <c r="C316" s="26"/>
      <c r="D316" s="26"/>
      <c r="E316" s="26"/>
      <c r="F316" s="26"/>
      <c r="G316" s="26"/>
      <c r="H316" s="26"/>
      <c r="I316" s="26"/>
      <c r="J316" s="26"/>
      <c r="K316" s="26"/>
      <c r="L316" s="26"/>
      <c r="M316" s="26"/>
      <c r="N316" s="67"/>
      <c r="O316" s="67"/>
      <c r="P316" s="26"/>
    </row>
    <row r="317" spans="2:16" ht="13">
      <c r="B317" s="138"/>
      <c r="C317" s="26"/>
      <c r="D317" s="26"/>
      <c r="E317" s="26"/>
      <c r="F317" s="26"/>
      <c r="G317" s="26"/>
      <c r="H317" s="26"/>
      <c r="I317" s="26"/>
      <c r="J317" s="26"/>
      <c r="K317" s="26"/>
      <c r="L317" s="26"/>
      <c r="M317" s="26"/>
      <c r="N317" s="67"/>
      <c r="O317" s="67"/>
      <c r="P317" s="26"/>
    </row>
    <row r="318" spans="2:16" ht="13">
      <c r="B318" s="138"/>
      <c r="C318" s="26"/>
      <c r="D318" s="26"/>
      <c r="E318" s="26"/>
      <c r="F318" s="26"/>
      <c r="G318" s="26"/>
      <c r="H318" s="26"/>
      <c r="I318" s="26"/>
      <c r="J318" s="26"/>
      <c r="K318" s="26"/>
      <c r="L318" s="26"/>
      <c r="M318" s="26"/>
      <c r="N318" s="67"/>
      <c r="O318" s="67"/>
      <c r="P318" s="26"/>
    </row>
    <row r="319" spans="2:16" ht="13">
      <c r="B319" s="138"/>
      <c r="C319" s="26"/>
      <c r="D319" s="26"/>
      <c r="E319" s="26"/>
      <c r="F319" s="26"/>
      <c r="G319" s="26"/>
      <c r="H319" s="26"/>
      <c r="I319" s="26"/>
      <c r="J319" s="26"/>
      <c r="K319" s="26"/>
      <c r="L319" s="26"/>
      <c r="M319" s="26"/>
      <c r="N319" s="67"/>
      <c r="O319" s="67"/>
      <c r="P319" s="26"/>
    </row>
    <row r="320" spans="2:16" ht="13">
      <c r="B320" s="138"/>
      <c r="C320" s="26"/>
      <c r="D320" s="26"/>
      <c r="E320" s="26"/>
      <c r="F320" s="26"/>
      <c r="G320" s="26"/>
      <c r="H320" s="26"/>
      <c r="I320" s="26"/>
      <c r="J320" s="26"/>
      <c r="K320" s="26"/>
      <c r="L320" s="26"/>
      <c r="M320" s="26"/>
      <c r="N320" s="67"/>
      <c r="O320" s="67"/>
      <c r="P320" s="26"/>
    </row>
    <row r="321" spans="2:16" ht="13">
      <c r="B321" s="138"/>
      <c r="C321" s="26"/>
      <c r="D321" s="26"/>
      <c r="E321" s="26"/>
      <c r="F321" s="26"/>
      <c r="G321" s="26"/>
      <c r="H321" s="26"/>
      <c r="I321" s="26"/>
      <c r="J321" s="26"/>
      <c r="K321" s="26"/>
      <c r="L321" s="26"/>
      <c r="M321" s="26"/>
      <c r="N321" s="67"/>
      <c r="O321" s="67"/>
      <c r="P321" s="26"/>
    </row>
    <row r="322" spans="2:16" ht="13">
      <c r="B322" s="138"/>
      <c r="C322" s="26"/>
      <c r="D322" s="26"/>
      <c r="E322" s="26"/>
      <c r="F322" s="26"/>
      <c r="G322" s="26"/>
      <c r="H322" s="26"/>
      <c r="I322" s="26"/>
      <c r="J322" s="26"/>
      <c r="K322" s="26"/>
      <c r="L322" s="26"/>
      <c r="M322" s="26"/>
      <c r="N322" s="67"/>
      <c r="O322" s="67"/>
      <c r="P322" s="26"/>
    </row>
    <row r="323" spans="2:16" ht="13">
      <c r="B323" s="138"/>
      <c r="C323" s="26"/>
      <c r="D323" s="26"/>
      <c r="E323" s="26"/>
      <c r="F323" s="26"/>
      <c r="G323" s="26"/>
      <c r="H323" s="26"/>
      <c r="I323" s="26"/>
      <c r="J323" s="26"/>
      <c r="K323" s="26"/>
      <c r="L323" s="26"/>
      <c r="M323" s="26"/>
      <c r="N323" s="67"/>
      <c r="O323" s="67"/>
      <c r="P323" s="26"/>
    </row>
    <row r="324" spans="2:16" ht="13">
      <c r="B324" s="138"/>
      <c r="C324" s="26"/>
      <c r="D324" s="26"/>
      <c r="E324" s="26"/>
      <c r="F324" s="26"/>
      <c r="G324" s="26"/>
      <c r="H324" s="26"/>
      <c r="I324" s="26"/>
      <c r="J324" s="26"/>
      <c r="K324" s="26"/>
      <c r="L324" s="26"/>
      <c r="M324" s="26"/>
      <c r="N324" s="67"/>
      <c r="O324" s="67"/>
      <c r="P324" s="26"/>
    </row>
    <row r="325" spans="2:16" ht="13">
      <c r="B325" s="138"/>
      <c r="C325" s="26"/>
      <c r="D325" s="26"/>
      <c r="E325" s="26"/>
      <c r="F325" s="26"/>
      <c r="G325" s="26"/>
      <c r="H325" s="26"/>
      <c r="I325" s="26"/>
      <c r="J325" s="26"/>
      <c r="K325" s="26"/>
      <c r="L325" s="26"/>
      <c r="M325" s="26"/>
      <c r="N325" s="67"/>
      <c r="O325" s="67"/>
      <c r="P325" s="26"/>
    </row>
    <row r="326" spans="2:16" ht="13">
      <c r="B326" s="138"/>
      <c r="C326" s="26"/>
      <c r="D326" s="26"/>
      <c r="E326" s="26"/>
      <c r="F326" s="26"/>
      <c r="G326" s="26"/>
      <c r="H326" s="26"/>
      <c r="I326" s="26"/>
      <c r="J326" s="26"/>
      <c r="K326" s="26"/>
      <c r="L326" s="26"/>
      <c r="M326" s="26"/>
      <c r="N326" s="67"/>
      <c r="O326" s="67"/>
      <c r="P326" s="26"/>
    </row>
    <row r="327" spans="2:16" ht="13">
      <c r="B327" s="138"/>
      <c r="C327" s="26"/>
      <c r="D327" s="26"/>
      <c r="E327" s="26"/>
      <c r="F327" s="26"/>
      <c r="G327" s="26"/>
      <c r="H327" s="26"/>
      <c r="I327" s="26"/>
      <c r="J327" s="26"/>
      <c r="K327" s="26"/>
      <c r="L327" s="26"/>
      <c r="M327" s="26"/>
      <c r="N327" s="67"/>
      <c r="O327" s="67"/>
      <c r="P327" s="26"/>
    </row>
    <row r="328" spans="2:16" ht="13">
      <c r="B328" s="138"/>
      <c r="C328" s="26"/>
      <c r="D328" s="26"/>
      <c r="E328" s="26"/>
      <c r="F328" s="26"/>
      <c r="G328" s="26"/>
      <c r="H328" s="26"/>
      <c r="I328" s="26"/>
      <c r="J328" s="26"/>
      <c r="K328" s="26"/>
      <c r="L328" s="26"/>
      <c r="M328" s="26"/>
      <c r="N328" s="67"/>
      <c r="O328" s="67"/>
      <c r="P328" s="26"/>
    </row>
    <row r="329" spans="2:16" ht="13">
      <c r="B329" s="138"/>
      <c r="C329" s="26"/>
      <c r="D329" s="26"/>
      <c r="E329" s="26"/>
      <c r="F329" s="26"/>
      <c r="G329" s="26"/>
      <c r="H329" s="26"/>
      <c r="I329" s="26"/>
      <c r="J329" s="26"/>
      <c r="K329" s="26"/>
      <c r="L329" s="26"/>
      <c r="M329" s="26"/>
      <c r="N329" s="67"/>
      <c r="O329" s="67"/>
      <c r="P329" s="26"/>
    </row>
    <row r="330" spans="2:16" ht="13">
      <c r="B330" s="138"/>
      <c r="C330" s="26"/>
      <c r="D330" s="26"/>
      <c r="E330" s="26"/>
      <c r="F330" s="26"/>
      <c r="G330" s="26"/>
      <c r="H330" s="26"/>
      <c r="I330" s="26"/>
      <c r="J330" s="26"/>
      <c r="K330" s="26"/>
      <c r="L330" s="26"/>
      <c r="M330" s="26"/>
      <c r="N330" s="67"/>
      <c r="O330" s="67"/>
      <c r="P330" s="26"/>
    </row>
    <row r="331" spans="2:16" ht="13">
      <c r="B331" s="138"/>
      <c r="C331" s="26"/>
      <c r="D331" s="26"/>
      <c r="E331" s="26"/>
      <c r="F331" s="26"/>
      <c r="G331" s="26"/>
      <c r="H331" s="26"/>
      <c r="I331" s="26"/>
      <c r="J331" s="26"/>
      <c r="K331" s="26"/>
      <c r="L331" s="26"/>
      <c r="M331" s="26"/>
      <c r="N331" s="67"/>
      <c r="O331" s="67"/>
      <c r="P331" s="26"/>
    </row>
    <row r="332" spans="2:16" ht="13">
      <c r="B332" s="138"/>
      <c r="C332" s="26"/>
      <c r="D332" s="26"/>
      <c r="E332" s="26"/>
      <c r="F332" s="26"/>
      <c r="G332" s="26"/>
      <c r="H332" s="26"/>
      <c r="I332" s="26"/>
      <c r="J332" s="26"/>
      <c r="K332" s="26"/>
      <c r="L332" s="26"/>
      <c r="M332" s="26"/>
      <c r="N332" s="67"/>
      <c r="O332" s="67"/>
      <c r="P332" s="26"/>
    </row>
    <row r="333" spans="2:16" ht="13">
      <c r="B333" s="138"/>
      <c r="C333" s="26"/>
      <c r="D333" s="26"/>
      <c r="E333" s="26"/>
      <c r="F333" s="26"/>
      <c r="G333" s="26"/>
      <c r="H333" s="26"/>
      <c r="I333" s="26"/>
      <c r="J333" s="26"/>
      <c r="K333" s="26"/>
      <c r="L333" s="26"/>
      <c r="M333" s="26"/>
      <c r="N333" s="67"/>
      <c r="O333" s="67"/>
      <c r="P333" s="26"/>
    </row>
    <row r="334" spans="2:16" ht="13">
      <c r="B334" s="138"/>
      <c r="C334" s="26"/>
      <c r="D334" s="26"/>
      <c r="E334" s="26"/>
      <c r="F334" s="26"/>
      <c r="G334" s="26"/>
      <c r="H334" s="26"/>
      <c r="I334" s="26"/>
      <c r="J334" s="26"/>
      <c r="K334" s="26"/>
      <c r="L334" s="26"/>
      <c r="M334" s="26"/>
      <c r="N334" s="67"/>
      <c r="O334" s="67"/>
      <c r="P334" s="26"/>
    </row>
    <row r="335" spans="2:16" ht="13">
      <c r="B335" s="138"/>
      <c r="C335" s="26"/>
      <c r="D335" s="26"/>
      <c r="E335" s="26"/>
      <c r="F335" s="26"/>
      <c r="G335" s="26"/>
      <c r="H335" s="26"/>
      <c r="I335" s="26"/>
      <c r="J335" s="26"/>
      <c r="K335" s="26"/>
      <c r="L335" s="26"/>
      <c r="M335" s="26"/>
      <c r="N335" s="67"/>
      <c r="O335" s="67"/>
      <c r="P335" s="26"/>
    </row>
    <row r="336" spans="2:16" ht="13">
      <c r="B336" s="138"/>
      <c r="C336" s="26"/>
      <c r="D336" s="26"/>
      <c r="E336" s="26"/>
      <c r="F336" s="26"/>
      <c r="G336" s="26"/>
      <c r="H336" s="26"/>
      <c r="I336" s="26"/>
      <c r="J336" s="26"/>
      <c r="K336" s="26"/>
      <c r="L336" s="26"/>
      <c r="M336" s="26"/>
      <c r="N336" s="67"/>
      <c r="O336" s="67"/>
      <c r="P336" s="26"/>
    </row>
    <row r="337" spans="2:16" ht="13">
      <c r="B337" s="138"/>
      <c r="C337" s="26"/>
      <c r="D337" s="26"/>
      <c r="E337" s="26"/>
      <c r="F337" s="26"/>
      <c r="G337" s="26"/>
      <c r="H337" s="26"/>
      <c r="I337" s="26"/>
      <c r="J337" s="26"/>
      <c r="K337" s="26"/>
      <c r="L337" s="26"/>
      <c r="M337" s="26"/>
      <c r="N337" s="67"/>
      <c r="O337" s="67"/>
      <c r="P337" s="26"/>
    </row>
    <row r="338" spans="2:16" ht="13">
      <c r="B338" s="138"/>
      <c r="C338" s="26"/>
      <c r="D338" s="26"/>
      <c r="E338" s="26"/>
      <c r="F338" s="26"/>
      <c r="G338" s="26"/>
      <c r="H338" s="26"/>
      <c r="I338" s="26"/>
      <c r="J338" s="26"/>
      <c r="K338" s="26"/>
      <c r="L338" s="26"/>
      <c r="M338" s="26"/>
      <c r="N338" s="67"/>
      <c r="O338" s="67"/>
      <c r="P338" s="26"/>
    </row>
    <row r="339" spans="2:16" ht="13">
      <c r="B339" s="138"/>
      <c r="C339" s="26"/>
      <c r="D339" s="26"/>
      <c r="E339" s="26"/>
      <c r="F339" s="26"/>
      <c r="G339" s="26"/>
      <c r="H339" s="26"/>
      <c r="I339" s="26"/>
      <c r="J339" s="26"/>
      <c r="K339" s="26"/>
      <c r="L339" s="26"/>
      <c r="M339" s="26"/>
      <c r="N339" s="67"/>
      <c r="O339" s="67"/>
      <c r="P339" s="26"/>
    </row>
    <row r="340" spans="2:16" ht="13">
      <c r="B340" s="138"/>
      <c r="C340" s="26"/>
      <c r="D340" s="26"/>
      <c r="E340" s="26"/>
      <c r="F340" s="26"/>
      <c r="G340" s="26"/>
      <c r="H340" s="26"/>
      <c r="I340" s="26"/>
      <c r="J340" s="26"/>
      <c r="K340" s="26"/>
      <c r="L340" s="26"/>
      <c r="M340" s="26"/>
      <c r="N340" s="67"/>
      <c r="O340" s="67"/>
      <c r="P340" s="26"/>
    </row>
    <row r="341" spans="2:16" ht="13">
      <c r="B341" s="138"/>
      <c r="C341" s="26"/>
      <c r="D341" s="26"/>
      <c r="E341" s="26"/>
      <c r="F341" s="26"/>
      <c r="G341" s="26"/>
      <c r="H341" s="26"/>
      <c r="I341" s="26"/>
      <c r="J341" s="26"/>
      <c r="K341" s="26"/>
      <c r="L341" s="26"/>
      <c r="M341" s="26"/>
      <c r="N341" s="67"/>
      <c r="O341" s="67"/>
      <c r="P341" s="26"/>
    </row>
    <row r="342" spans="2:16" ht="13">
      <c r="B342" s="138"/>
      <c r="C342" s="26"/>
      <c r="D342" s="26"/>
      <c r="E342" s="26"/>
      <c r="F342" s="26"/>
      <c r="G342" s="26"/>
      <c r="H342" s="26"/>
      <c r="I342" s="26"/>
      <c r="J342" s="26"/>
      <c r="K342" s="26"/>
      <c r="L342" s="26"/>
      <c r="M342" s="26"/>
      <c r="N342" s="67"/>
      <c r="O342" s="67"/>
      <c r="P342" s="26"/>
    </row>
    <row r="343" spans="2:16" ht="13">
      <c r="B343" s="138"/>
      <c r="C343" s="26"/>
      <c r="D343" s="26"/>
      <c r="E343" s="26"/>
      <c r="F343" s="26"/>
      <c r="G343" s="26"/>
      <c r="H343" s="26"/>
      <c r="I343" s="26"/>
      <c r="J343" s="26"/>
      <c r="K343" s="26"/>
      <c r="L343" s="26"/>
      <c r="M343" s="26"/>
      <c r="N343" s="67"/>
      <c r="O343" s="67"/>
      <c r="P343" s="26"/>
    </row>
    <row r="344" spans="2:16" ht="13">
      <c r="B344" s="138"/>
      <c r="C344" s="26"/>
      <c r="D344" s="26"/>
      <c r="E344" s="26"/>
      <c r="F344" s="26"/>
      <c r="G344" s="26"/>
      <c r="H344" s="26"/>
      <c r="I344" s="26"/>
      <c r="J344" s="26"/>
      <c r="K344" s="26"/>
      <c r="L344" s="26"/>
      <c r="M344" s="26"/>
      <c r="N344" s="67"/>
      <c r="O344" s="67"/>
      <c r="P344" s="26"/>
    </row>
    <row r="345" spans="2:16" ht="13">
      <c r="B345" s="138"/>
      <c r="C345" s="26"/>
      <c r="D345" s="26"/>
      <c r="E345" s="26"/>
      <c r="F345" s="26"/>
      <c r="G345" s="26"/>
      <c r="H345" s="26"/>
      <c r="I345" s="26"/>
      <c r="J345" s="26"/>
      <c r="K345" s="26"/>
      <c r="L345" s="26"/>
      <c r="M345" s="26"/>
      <c r="N345" s="67"/>
      <c r="O345" s="67"/>
      <c r="P345" s="26"/>
    </row>
    <row r="346" spans="2:16" ht="13">
      <c r="B346" s="138"/>
      <c r="C346" s="26"/>
      <c r="D346" s="26"/>
      <c r="E346" s="26"/>
      <c r="F346" s="26"/>
      <c r="G346" s="26"/>
      <c r="H346" s="26"/>
      <c r="I346" s="26"/>
      <c r="J346" s="26"/>
      <c r="K346" s="26"/>
      <c r="L346" s="26"/>
      <c r="M346" s="26"/>
      <c r="N346" s="67"/>
      <c r="O346" s="67"/>
      <c r="P346" s="26"/>
    </row>
    <row r="347" spans="2:16" ht="13">
      <c r="B347" s="138"/>
      <c r="C347" s="26"/>
      <c r="D347" s="26"/>
      <c r="E347" s="26"/>
      <c r="F347" s="26"/>
      <c r="G347" s="26"/>
      <c r="H347" s="26"/>
      <c r="I347" s="26"/>
      <c r="J347" s="26"/>
      <c r="K347" s="26"/>
      <c r="L347" s="26"/>
      <c r="M347" s="26"/>
      <c r="N347" s="67"/>
      <c r="O347" s="67"/>
      <c r="P347" s="26"/>
    </row>
    <row r="348" spans="2:16" ht="13">
      <c r="B348" s="138"/>
      <c r="C348" s="26"/>
      <c r="D348" s="26"/>
      <c r="E348" s="26"/>
      <c r="F348" s="26"/>
      <c r="G348" s="26"/>
      <c r="H348" s="26"/>
      <c r="I348" s="26"/>
      <c r="J348" s="26"/>
      <c r="K348" s="26"/>
      <c r="L348" s="26"/>
      <c r="M348" s="26"/>
      <c r="N348" s="67"/>
      <c r="O348" s="67"/>
      <c r="P348" s="26"/>
    </row>
    <row r="349" spans="2:16" ht="13">
      <c r="B349" s="138"/>
      <c r="C349" s="26"/>
      <c r="D349" s="26"/>
      <c r="E349" s="26"/>
      <c r="F349" s="26"/>
      <c r="G349" s="26"/>
      <c r="H349" s="26"/>
      <c r="I349" s="26"/>
      <c r="J349" s="26"/>
      <c r="K349" s="26"/>
      <c r="L349" s="26"/>
      <c r="M349" s="26"/>
      <c r="N349" s="67"/>
      <c r="O349" s="67"/>
      <c r="P349" s="26"/>
    </row>
    <row r="350" spans="2:16" ht="13">
      <c r="B350" s="138"/>
      <c r="C350" s="26"/>
      <c r="D350" s="26"/>
      <c r="E350" s="26"/>
      <c r="F350" s="26"/>
      <c r="G350" s="26"/>
      <c r="H350" s="26"/>
      <c r="I350" s="26"/>
      <c r="J350" s="26"/>
      <c r="K350" s="26"/>
      <c r="L350" s="26"/>
      <c r="M350" s="26"/>
      <c r="N350" s="67"/>
      <c r="O350" s="67"/>
      <c r="P350" s="26"/>
    </row>
    <row r="351" spans="2:16" ht="13">
      <c r="B351" s="138"/>
      <c r="C351" s="26"/>
      <c r="D351" s="26"/>
      <c r="E351" s="26"/>
      <c r="F351" s="26"/>
      <c r="G351" s="26"/>
      <c r="H351" s="26"/>
      <c r="I351" s="26"/>
      <c r="J351" s="26"/>
      <c r="K351" s="26"/>
      <c r="L351" s="26"/>
      <c r="M351" s="26"/>
      <c r="N351" s="67"/>
      <c r="O351" s="67"/>
      <c r="P351" s="26"/>
    </row>
    <row r="352" spans="2:16" ht="13">
      <c r="B352" s="138"/>
      <c r="C352" s="26"/>
      <c r="D352" s="26"/>
      <c r="E352" s="26"/>
      <c r="F352" s="26"/>
      <c r="G352" s="26"/>
      <c r="H352" s="26"/>
      <c r="I352" s="26"/>
      <c r="J352" s="26"/>
      <c r="K352" s="26"/>
      <c r="L352" s="26"/>
      <c r="M352" s="26"/>
      <c r="N352" s="67"/>
      <c r="O352" s="67"/>
      <c r="P352" s="26"/>
    </row>
    <row r="353" spans="2:16" ht="13">
      <c r="B353" s="138"/>
      <c r="C353" s="26"/>
      <c r="D353" s="26"/>
      <c r="E353" s="26"/>
      <c r="F353" s="26"/>
      <c r="G353" s="26"/>
      <c r="H353" s="26"/>
      <c r="I353" s="26"/>
      <c r="J353" s="26"/>
      <c r="K353" s="26"/>
      <c r="L353" s="26"/>
      <c r="M353" s="26"/>
      <c r="N353" s="67"/>
      <c r="O353" s="67"/>
      <c r="P353" s="26"/>
    </row>
    <row r="354" spans="2:16" ht="13">
      <c r="B354" s="138"/>
      <c r="C354" s="26"/>
      <c r="D354" s="26"/>
      <c r="E354" s="26"/>
      <c r="F354" s="26"/>
      <c r="G354" s="26"/>
      <c r="H354" s="26"/>
      <c r="I354" s="26"/>
      <c r="J354" s="26"/>
      <c r="K354" s="26"/>
      <c r="L354" s="26"/>
      <c r="M354" s="26"/>
      <c r="N354" s="67"/>
      <c r="O354" s="67"/>
      <c r="P354" s="26"/>
    </row>
    <row r="355" spans="2:16" ht="13">
      <c r="B355" s="138"/>
      <c r="C355" s="26"/>
      <c r="D355" s="26"/>
      <c r="E355" s="26"/>
      <c r="F355" s="26"/>
      <c r="G355" s="26"/>
      <c r="H355" s="26"/>
      <c r="I355" s="26"/>
      <c r="J355" s="26"/>
      <c r="K355" s="26"/>
      <c r="L355" s="26"/>
      <c r="M355" s="26"/>
      <c r="N355" s="67"/>
      <c r="O355" s="67"/>
      <c r="P355" s="26"/>
    </row>
    <row r="356" spans="2:16" ht="13">
      <c r="B356" s="138"/>
      <c r="C356" s="26"/>
      <c r="D356" s="26"/>
      <c r="E356" s="26"/>
      <c r="F356" s="26"/>
      <c r="G356" s="26"/>
      <c r="H356" s="26"/>
      <c r="I356" s="26"/>
      <c r="J356" s="26"/>
      <c r="K356" s="26"/>
      <c r="L356" s="26"/>
      <c r="M356" s="26"/>
      <c r="N356" s="67"/>
      <c r="O356" s="67"/>
      <c r="P356" s="26"/>
    </row>
    <row r="357" spans="2:16" ht="13">
      <c r="B357" s="138"/>
      <c r="C357" s="26"/>
      <c r="D357" s="26"/>
      <c r="E357" s="26"/>
      <c r="F357" s="26"/>
      <c r="G357" s="26"/>
      <c r="H357" s="26"/>
      <c r="I357" s="26"/>
      <c r="J357" s="26"/>
      <c r="K357" s="26"/>
      <c r="L357" s="26"/>
      <c r="M357" s="26"/>
      <c r="N357" s="67"/>
      <c r="O357" s="67"/>
      <c r="P357" s="26"/>
    </row>
    <row r="358" spans="2:16" ht="13">
      <c r="B358" s="138"/>
      <c r="C358" s="26"/>
      <c r="D358" s="26"/>
      <c r="E358" s="26"/>
      <c r="F358" s="26"/>
      <c r="G358" s="26"/>
      <c r="H358" s="26"/>
      <c r="I358" s="26"/>
      <c r="J358" s="26"/>
      <c r="K358" s="26"/>
      <c r="L358" s="26"/>
      <c r="M358" s="26"/>
      <c r="N358" s="67"/>
      <c r="O358" s="67"/>
      <c r="P358" s="26"/>
    </row>
    <row r="359" spans="2:16" ht="13">
      <c r="B359" s="138"/>
      <c r="C359" s="26"/>
      <c r="D359" s="26"/>
      <c r="E359" s="26"/>
      <c r="F359" s="26"/>
      <c r="G359" s="26"/>
      <c r="H359" s="26"/>
      <c r="I359" s="26"/>
      <c r="J359" s="26"/>
      <c r="K359" s="26"/>
      <c r="L359" s="26"/>
      <c r="M359" s="26"/>
      <c r="N359" s="67"/>
      <c r="O359" s="67"/>
      <c r="P359" s="26"/>
    </row>
    <row r="360" spans="2:16" ht="13">
      <c r="B360" s="138"/>
      <c r="C360" s="26"/>
      <c r="D360" s="26"/>
      <c r="E360" s="26"/>
      <c r="F360" s="26"/>
      <c r="G360" s="26"/>
      <c r="H360" s="26"/>
      <c r="I360" s="26"/>
      <c r="J360" s="26"/>
      <c r="K360" s="26"/>
      <c r="L360" s="26"/>
      <c r="M360" s="26"/>
      <c r="N360" s="67"/>
      <c r="O360" s="67"/>
      <c r="P360" s="26"/>
    </row>
    <row r="361" spans="2:16" ht="13">
      <c r="B361" s="138"/>
      <c r="C361" s="26"/>
      <c r="D361" s="26"/>
      <c r="E361" s="26"/>
      <c r="F361" s="26"/>
      <c r="G361" s="26"/>
      <c r="H361" s="26"/>
      <c r="I361" s="26"/>
      <c r="J361" s="26"/>
      <c r="K361" s="26"/>
      <c r="L361" s="26"/>
      <c r="M361" s="26"/>
      <c r="N361" s="67"/>
      <c r="O361" s="67"/>
      <c r="P361" s="26"/>
    </row>
    <row r="362" spans="2:16" ht="13">
      <c r="B362" s="138"/>
      <c r="C362" s="26"/>
      <c r="D362" s="26"/>
      <c r="E362" s="26"/>
      <c r="F362" s="26"/>
      <c r="G362" s="26"/>
      <c r="H362" s="26"/>
      <c r="I362" s="26"/>
      <c r="J362" s="26"/>
      <c r="K362" s="26"/>
      <c r="L362" s="26"/>
      <c r="M362" s="26"/>
      <c r="N362" s="67"/>
      <c r="O362" s="67"/>
      <c r="P362" s="26"/>
    </row>
    <row r="363" spans="2:16" ht="13">
      <c r="B363" s="138"/>
      <c r="C363" s="26"/>
      <c r="D363" s="26"/>
      <c r="E363" s="26"/>
      <c r="F363" s="26"/>
      <c r="G363" s="26"/>
      <c r="H363" s="26"/>
      <c r="I363" s="26"/>
      <c r="J363" s="26"/>
      <c r="K363" s="26"/>
      <c r="L363" s="26"/>
      <c r="M363" s="26"/>
      <c r="N363" s="67"/>
      <c r="O363" s="67"/>
      <c r="P363" s="26"/>
    </row>
    <row r="364" spans="2:16" ht="13">
      <c r="B364" s="138"/>
      <c r="C364" s="26"/>
      <c r="D364" s="26"/>
      <c r="E364" s="26"/>
      <c r="F364" s="26"/>
      <c r="G364" s="26"/>
      <c r="H364" s="26"/>
      <c r="I364" s="26"/>
      <c r="J364" s="26"/>
      <c r="K364" s="26"/>
      <c r="L364" s="26"/>
      <c r="M364" s="26"/>
      <c r="N364" s="67"/>
      <c r="O364" s="67"/>
      <c r="P364" s="26"/>
    </row>
    <row r="365" spans="2:16" ht="13">
      <c r="B365" s="138"/>
      <c r="C365" s="26"/>
      <c r="D365" s="26"/>
      <c r="E365" s="26"/>
      <c r="F365" s="26"/>
      <c r="G365" s="26"/>
      <c r="H365" s="26"/>
      <c r="I365" s="26"/>
      <c r="J365" s="26"/>
      <c r="K365" s="26"/>
      <c r="L365" s="26"/>
      <c r="M365" s="26"/>
      <c r="N365" s="67"/>
      <c r="O365" s="67"/>
      <c r="P365" s="26"/>
    </row>
    <row r="366" spans="2:16" ht="13">
      <c r="B366" s="138"/>
      <c r="C366" s="26"/>
      <c r="D366" s="26"/>
      <c r="E366" s="26"/>
      <c r="F366" s="26"/>
      <c r="G366" s="26"/>
      <c r="H366" s="26"/>
      <c r="I366" s="26"/>
      <c r="J366" s="26"/>
      <c r="K366" s="26"/>
      <c r="L366" s="26"/>
      <c r="M366" s="26"/>
      <c r="N366" s="67"/>
      <c r="O366" s="67"/>
      <c r="P366" s="26"/>
    </row>
    <row r="367" spans="2:16" ht="13">
      <c r="B367" s="138"/>
      <c r="C367" s="26"/>
      <c r="D367" s="26"/>
      <c r="E367" s="26"/>
      <c r="F367" s="26"/>
      <c r="G367" s="26"/>
      <c r="H367" s="26"/>
      <c r="I367" s="26"/>
      <c r="J367" s="26"/>
      <c r="K367" s="26"/>
      <c r="L367" s="26"/>
      <c r="M367" s="26"/>
      <c r="N367" s="67"/>
      <c r="O367" s="67"/>
      <c r="P367" s="26"/>
    </row>
    <row r="368" spans="2:16" ht="13">
      <c r="B368" s="138"/>
      <c r="C368" s="26"/>
      <c r="D368" s="26"/>
      <c r="E368" s="26"/>
      <c r="F368" s="26"/>
      <c r="G368" s="26"/>
      <c r="H368" s="26"/>
      <c r="I368" s="26"/>
      <c r="J368" s="26"/>
      <c r="K368" s="26"/>
      <c r="L368" s="26"/>
      <c r="M368" s="26"/>
      <c r="N368" s="67"/>
      <c r="O368" s="67"/>
      <c r="P368" s="26"/>
    </row>
    <row r="369" spans="2:16" ht="13">
      <c r="B369" s="138"/>
      <c r="C369" s="26"/>
      <c r="D369" s="26"/>
      <c r="E369" s="26"/>
      <c r="F369" s="26"/>
      <c r="G369" s="26"/>
      <c r="H369" s="26"/>
      <c r="I369" s="26"/>
      <c r="J369" s="26"/>
      <c r="K369" s="26"/>
      <c r="L369" s="26"/>
      <c r="M369" s="26"/>
      <c r="N369" s="67"/>
      <c r="O369" s="67"/>
      <c r="P369" s="26"/>
    </row>
    <row r="370" spans="2:16" ht="13">
      <c r="B370" s="138"/>
      <c r="C370" s="26"/>
      <c r="D370" s="26"/>
      <c r="E370" s="26"/>
      <c r="F370" s="26"/>
      <c r="G370" s="26"/>
      <c r="H370" s="26"/>
      <c r="I370" s="26"/>
      <c r="J370" s="26"/>
      <c r="K370" s="26"/>
      <c r="L370" s="26"/>
      <c r="M370" s="26"/>
      <c r="N370" s="67"/>
      <c r="O370" s="67"/>
      <c r="P370" s="26"/>
    </row>
    <row r="371" spans="2:16" ht="13">
      <c r="B371" s="138"/>
      <c r="C371" s="26"/>
      <c r="D371" s="26"/>
      <c r="E371" s="26"/>
      <c r="F371" s="26"/>
      <c r="G371" s="26"/>
      <c r="H371" s="26"/>
      <c r="I371" s="26"/>
      <c r="J371" s="26"/>
      <c r="K371" s="26"/>
      <c r="L371" s="26"/>
      <c r="M371" s="26"/>
      <c r="N371" s="67"/>
      <c r="O371" s="67"/>
      <c r="P371" s="26"/>
    </row>
    <row r="372" spans="2:16" ht="13">
      <c r="B372" s="138"/>
      <c r="C372" s="26"/>
      <c r="D372" s="26"/>
      <c r="E372" s="26"/>
      <c r="F372" s="26"/>
      <c r="G372" s="26"/>
      <c r="H372" s="26"/>
      <c r="I372" s="26"/>
      <c r="J372" s="26"/>
      <c r="K372" s="26"/>
      <c r="L372" s="26"/>
      <c r="M372" s="26"/>
      <c r="N372" s="67"/>
      <c r="O372" s="67"/>
      <c r="P372" s="26"/>
    </row>
    <row r="373" spans="2:16" ht="13">
      <c r="B373" s="138"/>
      <c r="C373" s="26"/>
      <c r="D373" s="26"/>
      <c r="E373" s="26"/>
      <c r="F373" s="26"/>
      <c r="G373" s="26"/>
      <c r="H373" s="26"/>
      <c r="I373" s="26"/>
      <c r="J373" s="26"/>
      <c r="K373" s="26"/>
      <c r="L373" s="26"/>
      <c r="M373" s="26"/>
      <c r="N373" s="67"/>
      <c r="O373" s="67"/>
      <c r="P373" s="26"/>
    </row>
    <row r="374" spans="2:16" ht="13">
      <c r="B374" s="138"/>
      <c r="C374" s="26"/>
      <c r="D374" s="26"/>
      <c r="E374" s="26"/>
      <c r="F374" s="26"/>
      <c r="G374" s="26"/>
      <c r="H374" s="26"/>
      <c r="I374" s="26"/>
      <c r="J374" s="26"/>
      <c r="K374" s="26"/>
      <c r="L374" s="26"/>
      <c r="M374" s="26"/>
      <c r="N374" s="67"/>
      <c r="O374" s="67"/>
      <c r="P374" s="26"/>
    </row>
    <row r="375" spans="2:16" ht="13">
      <c r="B375" s="138"/>
      <c r="C375" s="26"/>
      <c r="D375" s="26"/>
      <c r="E375" s="26"/>
      <c r="F375" s="26"/>
      <c r="G375" s="26"/>
      <c r="H375" s="26"/>
      <c r="I375" s="26"/>
      <c r="J375" s="26"/>
      <c r="K375" s="26"/>
      <c r="L375" s="26"/>
      <c r="M375" s="26"/>
      <c r="N375" s="67"/>
      <c r="O375" s="67"/>
      <c r="P375" s="26"/>
    </row>
    <row r="376" spans="2:16" ht="13">
      <c r="B376" s="138"/>
      <c r="C376" s="26"/>
      <c r="D376" s="26"/>
      <c r="E376" s="26"/>
      <c r="F376" s="26"/>
      <c r="G376" s="26"/>
      <c r="H376" s="26"/>
      <c r="I376" s="26"/>
      <c r="J376" s="26"/>
      <c r="K376" s="26"/>
      <c r="L376" s="26"/>
      <c r="M376" s="26"/>
      <c r="N376" s="67"/>
      <c r="O376" s="67"/>
      <c r="P376" s="26"/>
    </row>
    <row r="377" spans="2:16" ht="13">
      <c r="B377" s="138"/>
      <c r="C377" s="26"/>
      <c r="D377" s="26"/>
      <c r="E377" s="26"/>
      <c r="F377" s="26"/>
      <c r="G377" s="26"/>
      <c r="H377" s="26"/>
      <c r="I377" s="26"/>
      <c r="J377" s="26"/>
      <c r="K377" s="26"/>
      <c r="L377" s="26"/>
      <c r="M377" s="26"/>
      <c r="N377" s="67"/>
      <c r="O377" s="67"/>
      <c r="P377" s="26"/>
    </row>
    <row r="378" spans="2:16" ht="13">
      <c r="B378" s="138"/>
      <c r="C378" s="26"/>
      <c r="D378" s="26"/>
      <c r="E378" s="26"/>
      <c r="F378" s="26"/>
      <c r="G378" s="26"/>
      <c r="H378" s="26"/>
      <c r="I378" s="26"/>
      <c r="J378" s="26"/>
      <c r="K378" s="26"/>
      <c r="L378" s="26"/>
      <c r="M378" s="26"/>
      <c r="N378" s="67"/>
      <c r="O378" s="67"/>
      <c r="P378" s="26"/>
    </row>
    <row r="379" spans="2:16" ht="13">
      <c r="B379" s="138"/>
      <c r="C379" s="26"/>
      <c r="D379" s="26"/>
      <c r="E379" s="26"/>
      <c r="F379" s="26"/>
      <c r="G379" s="26"/>
      <c r="H379" s="26"/>
      <c r="I379" s="26"/>
      <c r="J379" s="26"/>
      <c r="K379" s="26"/>
      <c r="L379" s="26"/>
      <c r="M379" s="26"/>
      <c r="N379" s="67"/>
      <c r="O379" s="67"/>
      <c r="P379" s="26"/>
    </row>
    <row r="380" spans="2:16" ht="13">
      <c r="B380" s="138"/>
      <c r="C380" s="26"/>
      <c r="D380" s="26"/>
      <c r="E380" s="26"/>
      <c r="F380" s="26"/>
      <c r="G380" s="26"/>
      <c r="H380" s="26"/>
      <c r="I380" s="26"/>
      <c r="J380" s="26"/>
      <c r="K380" s="26"/>
      <c r="L380" s="26"/>
      <c r="M380" s="26"/>
      <c r="N380" s="67"/>
      <c r="O380" s="67"/>
      <c r="P380" s="26"/>
    </row>
    <row r="381" spans="2:16" ht="13">
      <c r="B381" s="138"/>
      <c r="C381" s="26"/>
      <c r="D381" s="26"/>
      <c r="E381" s="26"/>
      <c r="F381" s="26"/>
      <c r="G381" s="26"/>
      <c r="H381" s="26"/>
      <c r="I381" s="26"/>
      <c r="J381" s="26"/>
      <c r="K381" s="26"/>
      <c r="L381" s="26"/>
      <c r="M381" s="26"/>
      <c r="N381" s="67"/>
      <c r="O381" s="67"/>
      <c r="P381" s="26"/>
    </row>
    <row r="382" spans="2:16" ht="13">
      <c r="B382" s="138"/>
      <c r="C382" s="26"/>
      <c r="D382" s="26"/>
      <c r="E382" s="26"/>
      <c r="F382" s="26"/>
      <c r="G382" s="26"/>
      <c r="H382" s="26"/>
      <c r="I382" s="26"/>
      <c r="J382" s="26"/>
      <c r="K382" s="26"/>
      <c r="L382" s="26"/>
      <c r="M382" s="26"/>
      <c r="N382" s="67"/>
      <c r="O382" s="67"/>
      <c r="P382" s="26"/>
    </row>
    <row r="383" spans="2:16" ht="13">
      <c r="B383" s="138"/>
      <c r="C383" s="26"/>
      <c r="D383" s="26"/>
      <c r="E383" s="26"/>
      <c r="F383" s="26"/>
      <c r="G383" s="26"/>
      <c r="H383" s="26"/>
      <c r="I383" s="26"/>
      <c r="J383" s="26"/>
      <c r="K383" s="26"/>
      <c r="L383" s="26"/>
      <c r="M383" s="26"/>
      <c r="N383" s="67"/>
      <c r="O383" s="67"/>
      <c r="P383" s="26"/>
    </row>
    <row r="384" spans="2:16" ht="13">
      <c r="B384" s="138"/>
      <c r="C384" s="26"/>
      <c r="D384" s="26"/>
      <c r="E384" s="26"/>
      <c r="F384" s="26"/>
      <c r="G384" s="26"/>
      <c r="H384" s="26"/>
      <c r="I384" s="26"/>
      <c r="J384" s="26"/>
      <c r="K384" s="26"/>
      <c r="L384" s="26"/>
      <c r="M384" s="26"/>
      <c r="N384" s="67"/>
      <c r="O384" s="67"/>
      <c r="P384" s="26"/>
    </row>
    <row r="385" spans="2:16" ht="13">
      <c r="B385" s="138"/>
      <c r="C385" s="26"/>
      <c r="D385" s="26"/>
      <c r="E385" s="26"/>
      <c r="F385" s="26"/>
      <c r="G385" s="26"/>
      <c r="H385" s="26"/>
      <c r="I385" s="26"/>
      <c r="J385" s="26"/>
      <c r="K385" s="26"/>
      <c r="L385" s="26"/>
      <c r="M385" s="26"/>
      <c r="N385" s="67"/>
      <c r="O385" s="67"/>
      <c r="P385" s="26"/>
    </row>
    <row r="386" spans="2:16" ht="13">
      <c r="B386" s="138"/>
      <c r="C386" s="26"/>
      <c r="D386" s="26"/>
      <c r="E386" s="26"/>
      <c r="F386" s="26"/>
      <c r="G386" s="26"/>
      <c r="H386" s="26"/>
      <c r="I386" s="26"/>
      <c r="J386" s="26"/>
      <c r="K386" s="26"/>
      <c r="L386" s="26"/>
      <c r="M386" s="26"/>
      <c r="N386" s="67"/>
      <c r="O386" s="67"/>
      <c r="P386" s="26"/>
    </row>
    <row r="387" spans="2:16" ht="13">
      <c r="B387" s="138"/>
      <c r="C387" s="26"/>
      <c r="D387" s="26"/>
      <c r="E387" s="26"/>
      <c r="F387" s="26"/>
      <c r="G387" s="26"/>
      <c r="H387" s="26"/>
      <c r="I387" s="26"/>
      <c r="J387" s="26"/>
      <c r="K387" s="26"/>
      <c r="L387" s="26"/>
      <c r="M387" s="26"/>
      <c r="N387" s="67"/>
      <c r="O387" s="67"/>
      <c r="P387" s="26"/>
    </row>
    <row r="388" spans="2:16" ht="13">
      <c r="B388" s="138"/>
      <c r="C388" s="26"/>
      <c r="D388" s="26"/>
      <c r="E388" s="26"/>
      <c r="F388" s="26"/>
      <c r="G388" s="26"/>
      <c r="H388" s="26"/>
      <c r="I388" s="26"/>
      <c r="J388" s="26"/>
      <c r="K388" s="26"/>
      <c r="L388" s="26"/>
      <c r="M388" s="26"/>
      <c r="N388" s="67"/>
      <c r="O388" s="67"/>
      <c r="P388" s="26"/>
    </row>
    <row r="389" spans="2:16" ht="13">
      <c r="B389" s="138"/>
      <c r="C389" s="26"/>
      <c r="D389" s="26"/>
      <c r="E389" s="26"/>
      <c r="F389" s="26"/>
      <c r="G389" s="26"/>
      <c r="H389" s="26"/>
      <c r="I389" s="26"/>
      <c r="J389" s="26"/>
      <c r="K389" s="26"/>
      <c r="L389" s="26"/>
      <c r="M389" s="26"/>
      <c r="N389" s="67"/>
      <c r="O389" s="67"/>
      <c r="P389" s="26"/>
    </row>
    <row r="390" spans="2:16" ht="13">
      <c r="B390" s="138"/>
      <c r="C390" s="26"/>
      <c r="D390" s="26"/>
      <c r="E390" s="26"/>
      <c r="F390" s="26"/>
      <c r="G390" s="26"/>
      <c r="H390" s="26"/>
      <c r="I390" s="26"/>
      <c r="J390" s="26"/>
      <c r="K390" s="26"/>
      <c r="L390" s="26"/>
      <c r="M390" s="26"/>
      <c r="N390" s="67"/>
      <c r="O390" s="67"/>
      <c r="P390" s="26"/>
    </row>
    <row r="391" spans="2:16" ht="13">
      <c r="B391" s="138"/>
      <c r="C391" s="26"/>
      <c r="D391" s="26"/>
      <c r="E391" s="26"/>
      <c r="F391" s="26"/>
      <c r="G391" s="26"/>
      <c r="H391" s="26"/>
      <c r="I391" s="26"/>
      <c r="J391" s="26"/>
      <c r="K391" s="26"/>
      <c r="L391" s="26"/>
      <c r="M391" s="26"/>
      <c r="N391" s="67"/>
      <c r="O391" s="67"/>
      <c r="P391" s="26"/>
    </row>
    <row r="392" spans="2:16" ht="13">
      <c r="B392" s="138"/>
      <c r="C392" s="26"/>
      <c r="D392" s="26"/>
      <c r="E392" s="26"/>
      <c r="F392" s="26"/>
      <c r="G392" s="26"/>
      <c r="H392" s="26"/>
      <c r="I392" s="26"/>
      <c r="J392" s="26"/>
      <c r="K392" s="26"/>
      <c r="L392" s="26"/>
      <c r="M392" s="26"/>
      <c r="N392" s="67"/>
      <c r="O392" s="67"/>
      <c r="P392" s="26"/>
    </row>
    <row r="393" spans="2:16" ht="13">
      <c r="B393" s="138"/>
      <c r="C393" s="26"/>
      <c r="D393" s="26"/>
      <c r="E393" s="26"/>
      <c r="F393" s="26"/>
      <c r="G393" s="26"/>
      <c r="H393" s="26"/>
      <c r="I393" s="26"/>
      <c r="J393" s="26"/>
      <c r="K393" s="26"/>
      <c r="L393" s="26"/>
      <c r="M393" s="26"/>
      <c r="N393" s="67"/>
      <c r="O393" s="67"/>
      <c r="P393" s="26"/>
    </row>
    <row r="394" spans="2:16" ht="13">
      <c r="B394" s="138"/>
      <c r="C394" s="26"/>
      <c r="D394" s="26"/>
      <c r="E394" s="26"/>
      <c r="F394" s="26"/>
      <c r="G394" s="26"/>
      <c r="H394" s="26"/>
      <c r="I394" s="26"/>
      <c r="J394" s="26"/>
      <c r="K394" s="26"/>
      <c r="L394" s="26"/>
      <c r="M394" s="26"/>
      <c r="N394" s="67"/>
      <c r="O394" s="67"/>
      <c r="P394" s="26"/>
    </row>
    <row r="395" spans="2:16" ht="13">
      <c r="B395" s="138"/>
      <c r="C395" s="26"/>
      <c r="D395" s="26"/>
      <c r="E395" s="26"/>
      <c r="F395" s="26"/>
      <c r="G395" s="26"/>
      <c r="H395" s="26"/>
      <c r="I395" s="26"/>
      <c r="J395" s="26"/>
      <c r="K395" s="26"/>
      <c r="L395" s="26"/>
      <c r="M395" s="26"/>
      <c r="N395" s="67"/>
      <c r="O395" s="67"/>
      <c r="P395" s="26"/>
    </row>
    <row r="396" spans="2:16" ht="13">
      <c r="B396" s="138"/>
      <c r="C396" s="26"/>
      <c r="D396" s="26"/>
      <c r="E396" s="26"/>
      <c r="F396" s="26"/>
      <c r="G396" s="26"/>
      <c r="H396" s="26"/>
      <c r="I396" s="26"/>
      <c r="J396" s="26"/>
      <c r="K396" s="26"/>
      <c r="L396" s="26"/>
      <c r="M396" s="26"/>
      <c r="N396" s="67"/>
      <c r="O396" s="67"/>
      <c r="P396" s="26"/>
    </row>
    <row r="397" spans="2:16" ht="13">
      <c r="B397" s="138"/>
      <c r="C397" s="26"/>
      <c r="D397" s="26"/>
      <c r="E397" s="26"/>
      <c r="F397" s="26"/>
      <c r="G397" s="26"/>
      <c r="H397" s="26"/>
      <c r="I397" s="26"/>
      <c r="J397" s="26"/>
      <c r="K397" s="26"/>
      <c r="L397" s="26"/>
      <c r="M397" s="26"/>
      <c r="N397" s="67"/>
      <c r="O397" s="67"/>
      <c r="P397" s="26"/>
    </row>
    <row r="398" spans="2:16" ht="13">
      <c r="B398" s="138"/>
      <c r="C398" s="26"/>
      <c r="D398" s="26"/>
      <c r="E398" s="26"/>
      <c r="F398" s="26"/>
      <c r="G398" s="26"/>
      <c r="H398" s="26"/>
      <c r="I398" s="26"/>
      <c r="J398" s="26"/>
      <c r="K398" s="26"/>
      <c r="L398" s="26"/>
      <c r="M398" s="26"/>
      <c r="N398" s="67"/>
      <c r="O398" s="67"/>
      <c r="P398" s="26"/>
    </row>
    <row r="399" spans="2:16" ht="13">
      <c r="B399" s="138"/>
      <c r="C399" s="26"/>
      <c r="D399" s="26"/>
      <c r="E399" s="26"/>
      <c r="F399" s="26"/>
      <c r="G399" s="26"/>
      <c r="H399" s="26"/>
      <c r="I399" s="26"/>
      <c r="J399" s="26"/>
      <c r="K399" s="26"/>
      <c r="L399" s="26"/>
      <c r="M399" s="26"/>
      <c r="N399" s="67"/>
      <c r="O399" s="67"/>
      <c r="P399" s="26"/>
    </row>
    <row r="400" spans="2:16" ht="13">
      <c r="B400" s="138"/>
      <c r="C400" s="26"/>
      <c r="D400" s="26"/>
      <c r="E400" s="26"/>
      <c r="F400" s="26"/>
      <c r="G400" s="26"/>
      <c r="H400" s="26"/>
      <c r="I400" s="26"/>
      <c r="J400" s="26"/>
      <c r="K400" s="26"/>
      <c r="L400" s="26"/>
      <c r="M400" s="26"/>
      <c r="N400" s="67"/>
      <c r="O400" s="67"/>
      <c r="P400" s="26"/>
    </row>
    <row r="401" spans="2:16" ht="13">
      <c r="B401" s="138"/>
      <c r="C401" s="26"/>
      <c r="D401" s="26"/>
      <c r="E401" s="26"/>
      <c r="F401" s="26"/>
      <c r="G401" s="26"/>
      <c r="H401" s="26"/>
      <c r="I401" s="26"/>
      <c r="J401" s="26"/>
      <c r="K401" s="26"/>
      <c r="L401" s="26"/>
      <c r="M401" s="26"/>
      <c r="N401" s="67"/>
      <c r="O401" s="67"/>
      <c r="P401" s="26"/>
    </row>
    <row r="402" spans="2:16" ht="13">
      <c r="B402" s="138"/>
      <c r="C402" s="26"/>
      <c r="D402" s="26"/>
      <c r="E402" s="26"/>
      <c r="F402" s="26"/>
      <c r="G402" s="26"/>
      <c r="H402" s="26"/>
      <c r="I402" s="26"/>
      <c r="J402" s="26"/>
      <c r="K402" s="26"/>
      <c r="L402" s="26"/>
      <c r="M402" s="26"/>
      <c r="N402" s="67"/>
      <c r="O402" s="67"/>
      <c r="P402" s="26"/>
    </row>
    <row r="403" spans="2:16" ht="13">
      <c r="B403" s="138"/>
      <c r="C403" s="26"/>
      <c r="D403" s="26"/>
      <c r="E403" s="26"/>
      <c r="F403" s="26"/>
      <c r="G403" s="26"/>
      <c r="H403" s="26"/>
      <c r="I403" s="26"/>
      <c r="J403" s="26"/>
      <c r="K403" s="26"/>
      <c r="L403" s="26"/>
      <c r="M403" s="26"/>
      <c r="N403" s="67"/>
      <c r="O403" s="67"/>
      <c r="P403" s="26"/>
    </row>
    <row r="404" spans="2:16" ht="13">
      <c r="B404" s="138"/>
      <c r="C404" s="26"/>
      <c r="D404" s="26"/>
      <c r="E404" s="26"/>
      <c r="F404" s="26"/>
      <c r="G404" s="26"/>
      <c r="H404" s="26"/>
      <c r="I404" s="26"/>
      <c r="J404" s="26"/>
      <c r="K404" s="26"/>
      <c r="L404" s="26"/>
      <c r="M404" s="26"/>
      <c r="N404" s="67"/>
      <c r="O404" s="67"/>
      <c r="P404" s="26"/>
    </row>
    <row r="405" spans="2:16" ht="13">
      <c r="B405" s="138"/>
      <c r="C405" s="26"/>
      <c r="D405" s="26"/>
      <c r="E405" s="26"/>
      <c r="F405" s="26"/>
      <c r="G405" s="26"/>
      <c r="H405" s="26"/>
      <c r="I405" s="26"/>
      <c r="J405" s="26"/>
      <c r="K405" s="26"/>
      <c r="L405" s="26"/>
      <c r="M405" s="26"/>
      <c r="N405" s="67"/>
      <c r="O405" s="67"/>
      <c r="P405" s="26"/>
    </row>
    <row r="406" spans="2:16" ht="13">
      <c r="B406" s="138"/>
      <c r="C406" s="26"/>
      <c r="D406" s="26"/>
      <c r="E406" s="26"/>
      <c r="F406" s="26"/>
      <c r="G406" s="26"/>
      <c r="H406" s="26"/>
      <c r="I406" s="26"/>
      <c r="J406" s="26"/>
      <c r="K406" s="26"/>
      <c r="L406" s="26"/>
      <c r="M406" s="26"/>
      <c r="N406" s="67"/>
      <c r="O406" s="67"/>
      <c r="P406" s="26"/>
    </row>
    <row r="407" spans="2:16" ht="13">
      <c r="B407" s="138"/>
      <c r="C407" s="26"/>
      <c r="D407" s="26"/>
      <c r="E407" s="26"/>
      <c r="F407" s="26"/>
      <c r="G407" s="26"/>
      <c r="H407" s="26"/>
      <c r="I407" s="26"/>
      <c r="J407" s="26"/>
      <c r="K407" s="26"/>
      <c r="L407" s="26"/>
      <c r="M407" s="26"/>
      <c r="N407" s="67"/>
      <c r="O407" s="67"/>
      <c r="P407" s="26"/>
    </row>
    <row r="408" spans="2:16" ht="13">
      <c r="B408" s="138"/>
      <c r="C408" s="26"/>
      <c r="D408" s="26"/>
      <c r="E408" s="26"/>
      <c r="F408" s="26"/>
      <c r="G408" s="26"/>
      <c r="H408" s="26"/>
      <c r="I408" s="26"/>
      <c r="J408" s="26"/>
      <c r="K408" s="26"/>
      <c r="L408" s="26"/>
      <c r="M408" s="26"/>
      <c r="N408" s="67"/>
      <c r="O408" s="67"/>
      <c r="P408" s="26"/>
    </row>
    <row r="409" spans="2:16" ht="13">
      <c r="B409" s="138"/>
      <c r="C409" s="26"/>
      <c r="D409" s="26"/>
      <c r="E409" s="26"/>
      <c r="F409" s="26"/>
      <c r="G409" s="26"/>
      <c r="H409" s="26"/>
      <c r="I409" s="26"/>
      <c r="J409" s="26"/>
      <c r="K409" s="26"/>
      <c r="L409" s="26"/>
      <c r="M409" s="26"/>
      <c r="N409" s="67"/>
      <c r="O409" s="67"/>
      <c r="P409" s="26"/>
    </row>
    <row r="410" spans="2:16" ht="13">
      <c r="B410" s="138"/>
      <c r="C410" s="26"/>
      <c r="D410" s="26"/>
      <c r="E410" s="26"/>
      <c r="F410" s="26"/>
      <c r="G410" s="26"/>
      <c r="H410" s="26"/>
      <c r="I410" s="26"/>
      <c r="J410" s="26"/>
      <c r="K410" s="26"/>
      <c r="L410" s="26"/>
      <c r="M410" s="26"/>
      <c r="N410" s="67"/>
      <c r="O410" s="67"/>
      <c r="P410" s="26"/>
    </row>
    <row r="411" spans="2:16" ht="13">
      <c r="B411" s="138"/>
      <c r="C411" s="26"/>
      <c r="D411" s="26"/>
      <c r="E411" s="26"/>
      <c r="F411" s="26"/>
      <c r="G411" s="26"/>
      <c r="H411" s="26"/>
      <c r="I411" s="26"/>
      <c r="J411" s="26"/>
      <c r="K411" s="26"/>
      <c r="L411" s="26"/>
      <c r="M411" s="26"/>
      <c r="N411" s="67"/>
      <c r="O411" s="67"/>
      <c r="P411" s="26"/>
    </row>
    <row r="412" spans="2:16" ht="13">
      <c r="B412" s="138"/>
      <c r="C412" s="26"/>
      <c r="D412" s="26"/>
      <c r="E412" s="26"/>
      <c r="F412" s="26"/>
      <c r="G412" s="26"/>
      <c r="H412" s="26"/>
      <c r="I412" s="26"/>
      <c r="J412" s="26"/>
      <c r="K412" s="26"/>
      <c r="L412" s="26"/>
      <c r="M412" s="26"/>
      <c r="N412" s="67"/>
      <c r="O412" s="67"/>
      <c r="P412" s="26"/>
    </row>
    <row r="413" spans="2:16" ht="13">
      <c r="B413" s="138"/>
      <c r="C413" s="26"/>
      <c r="D413" s="26"/>
      <c r="E413" s="26"/>
      <c r="F413" s="26"/>
      <c r="G413" s="26"/>
      <c r="H413" s="26"/>
      <c r="I413" s="26"/>
      <c r="J413" s="26"/>
      <c r="K413" s="26"/>
      <c r="L413" s="26"/>
      <c r="M413" s="26"/>
      <c r="N413" s="67"/>
      <c r="O413" s="67"/>
      <c r="P413" s="26"/>
    </row>
    <row r="414" spans="2:16" ht="13">
      <c r="B414" s="138"/>
      <c r="C414" s="26"/>
      <c r="D414" s="26"/>
      <c r="E414" s="26"/>
      <c r="F414" s="26"/>
      <c r="G414" s="26"/>
      <c r="H414" s="26"/>
      <c r="I414" s="26"/>
      <c r="J414" s="26"/>
      <c r="K414" s="26"/>
      <c r="L414" s="26"/>
      <c r="M414" s="26"/>
      <c r="N414" s="67"/>
      <c r="O414" s="67"/>
      <c r="P414" s="26"/>
    </row>
    <row r="415" spans="2:16" ht="13">
      <c r="B415" s="138"/>
      <c r="C415" s="26"/>
      <c r="D415" s="26"/>
      <c r="E415" s="26"/>
      <c r="F415" s="26"/>
      <c r="G415" s="26"/>
      <c r="H415" s="26"/>
      <c r="I415" s="26"/>
      <c r="J415" s="26"/>
      <c r="K415" s="26"/>
      <c r="L415" s="26"/>
      <c r="M415" s="26"/>
      <c r="N415" s="67"/>
      <c r="O415" s="67"/>
      <c r="P415" s="26"/>
    </row>
    <row r="416" spans="2:16" ht="13">
      <c r="B416" s="138"/>
      <c r="C416" s="26"/>
      <c r="D416" s="26"/>
      <c r="E416" s="26"/>
      <c r="F416" s="26"/>
      <c r="G416" s="26"/>
      <c r="H416" s="26"/>
      <c r="I416" s="26"/>
      <c r="J416" s="26"/>
      <c r="K416" s="26"/>
      <c r="L416" s="26"/>
      <c r="M416" s="26"/>
      <c r="N416" s="67"/>
      <c r="O416" s="67"/>
      <c r="P416" s="26"/>
    </row>
    <row r="417" spans="2:16" ht="13">
      <c r="B417" s="138"/>
      <c r="C417" s="26"/>
      <c r="D417" s="26"/>
      <c r="E417" s="26"/>
      <c r="F417" s="26"/>
      <c r="G417" s="26"/>
      <c r="H417" s="26"/>
      <c r="I417" s="26"/>
      <c r="J417" s="26"/>
      <c r="K417" s="26"/>
      <c r="L417" s="26"/>
      <c r="M417" s="26"/>
      <c r="N417" s="67"/>
      <c r="O417" s="67"/>
      <c r="P417" s="26"/>
    </row>
    <row r="418" spans="2:16" ht="13">
      <c r="B418" s="138"/>
      <c r="C418" s="26"/>
      <c r="D418" s="26"/>
      <c r="E418" s="26"/>
      <c r="F418" s="26"/>
      <c r="G418" s="26"/>
      <c r="H418" s="26"/>
      <c r="I418" s="26"/>
      <c r="J418" s="26"/>
      <c r="K418" s="26"/>
      <c r="L418" s="26"/>
      <c r="M418" s="26"/>
      <c r="N418" s="67"/>
      <c r="O418" s="67"/>
      <c r="P418" s="26"/>
    </row>
    <row r="419" spans="2:16" ht="13">
      <c r="B419" s="138"/>
      <c r="C419" s="26"/>
      <c r="D419" s="26"/>
      <c r="E419" s="26"/>
      <c r="F419" s="26"/>
      <c r="G419" s="26"/>
      <c r="H419" s="26"/>
      <c r="I419" s="26"/>
      <c r="J419" s="26"/>
      <c r="K419" s="26"/>
      <c r="L419" s="26"/>
      <c r="M419" s="26"/>
      <c r="N419" s="67"/>
      <c r="O419" s="67"/>
      <c r="P419" s="26"/>
    </row>
    <row r="420" spans="2:16" ht="13">
      <c r="B420" s="138"/>
      <c r="C420" s="26"/>
      <c r="D420" s="26"/>
      <c r="E420" s="26"/>
      <c r="F420" s="26"/>
      <c r="G420" s="26"/>
      <c r="H420" s="26"/>
      <c r="I420" s="26"/>
      <c r="J420" s="26"/>
      <c r="K420" s="26"/>
      <c r="L420" s="26"/>
      <c r="M420" s="26"/>
      <c r="N420" s="67"/>
      <c r="O420" s="67"/>
      <c r="P420" s="26"/>
    </row>
    <row r="421" spans="2:16" ht="13">
      <c r="B421" s="138"/>
      <c r="C421" s="26"/>
      <c r="D421" s="26"/>
      <c r="E421" s="26"/>
      <c r="F421" s="26"/>
      <c r="G421" s="26"/>
      <c r="H421" s="26"/>
      <c r="I421" s="26"/>
      <c r="J421" s="26"/>
      <c r="K421" s="26"/>
      <c r="L421" s="26"/>
      <c r="M421" s="26"/>
      <c r="N421" s="67"/>
      <c r="O421" s="67"/>
      <c r="P421" s="26"/>
    </row>
    <row r="422" spans="2:16" ht="13">
      <c r="B422" s="138"/>
      <c r="C422" s="26"/>
      <c r="D422" s="26"/>
      <c r="E422" s="26"/>
      <c r="F422" s="26"/>
      <c r="G422" s="26"/>
      <c r="H422" s="26"/>
      <c r="I422" s="26"/>
      <c r="J422" s="26"/>
      <c r="K422" s="26"/>
      <c r="L422" s="26"/>
      <c r="M422" s="26"/>
      <c r="N422" s="67"/>
      <c r="O422" s="67"/>
      <c r="P422" s="26"/>
    </row>
    <row r="423" spans="2:16" ht="13">
      <c r="B423" s="138"/>
      <c r="C423" s="26"/>
      <c r="D423" s="26"/>
      <c r="E423" s="26"/>
      <c r="F423" s="26"/>
      <c r="G423" s="26"/>
      <c r="H423" s="26"/>
      <c r="I423" s="26"/>
      <c r="J423" s="26"/>
      <c r="K423" s="26"/>
      <c r="L423" s="26"/>
      <c r="M423" s="26"/>
      <c r="N423" s="67"/>
      <c r="O423" s="67"/>
      <c r="P423" s="26"/>
    </row>
    <row r="424" spans="2:16" ht="13">
      <c r="B424" s="138"/>
      <c r="C424" s="26"/>
      <c r="D424" s="26"/>
      <c r="E424" s="26"/>
      <c r="F424" s="26"/>
      <c r="G424" s="26"/>
      <c r="H424" s="26"/>
      <c r="I424" s="26"/>
      <c r="J424" s="26"/>
      <c r="K424" s="26"/>
      <c r="L424" s="26"/>
      <c r="M424" s="26"/>
      <c r="N424" s="67"/>
      <c r="O424" s="67"/>
      <c r="P424" s="26"/>
    </row>
    <row r="425" spans="2:16" ht="13">
      <c r="B425" s="138"/>
      <c r="C425" s="26"/>
      <c r="D425" s="26"/>
      <c r="E425" s="26"/>
      <c r="F425" s="26"/>
      <c r="G425" s="26"/>
      <c r="H425" s="26"/>
      <c r="I425" s="26"/>
      <c r="J425" s="26"/>
      <c r="K425" s="26"/>
      <c r="L425" s="26"/>
      <c r="M425" s="26"/>
      <c r="N425" s="67"/>
      <c r="O425" s="67"/>
      <c r="P425" s="26"/>
    </row>
    <row r="426" spans="2:16" ht="13">
      <c r="B426" s="138"/>
      <c r="C426" s="26"/>
      <c r="D426" s="26"/>
      <c r="E426" s="26"/>
      <c r="F426" s="26"/>
      <c r="G426" s="26"/>
      <c r="H426" s="26"/>
      <c r="I426" s="26"/>
      <c r="J426" s="26"/>
      <c r="K426" s="26"/>
      <c r="L426" s="26"/>
      <c r="M426" s="26"/>
      <c r="N426" s="67"/>
      <c r="O426" s="67"/>
      <c r="P426" s="26"/>
    </row>
    <row r="427" spans="2:16" ht="13">
      <c r="B427" s="138"/>
      <c r="C427" s="26"/>
      <c r="D427" s="26"/>
      <c r="E427" s="26"/>
      <c r="F427" s="26"/>
      <c r="G427" s="26"/>
      <c r="H427" s="26"/>
      <c r="I427" s="26"/>
      <c r="J427" s="26"/>
      <c r="K427" s="26"/>
      <c r="L427" s="26"/>
      <c r="M427" s="26"/>
      <c r="N427" s="67"/>
      <c r="O427" s="67"/>
      <c r="P427" s="26"/>
    </row>
    <row r="428" spans="2:16" ht="13">
      <c r="B428" s="138"/>
      <c r="C428" s="26"/>
      <c r="D428" s="26"/>
      <c r="E428" s="26"/>
      <c r="F428" s="26"/>
      <c r="G428" s="26"/>
      <c r="H428" s="26"/>
      <c r="I428" s="26"/>
      <c r="J428" s="26"/>
      <c r="K428" s="26"/>
      <c r="L428" s="26"/>
      <c r="M428" s="26"/>
      <c r="N428" s="67"/>
      <c r="O428" s="67"/>
      <c r="P428" s="26"/>
    </row>
    <row r="429" spans="2:16" ht="13">
      <c r="B429" s="138"/>
      <c r="C429" s="26"/>
      <c r="D429" s="26"/>
      <c r="E429" s="26"/>
      <c r="F429" s="26"/>
      <c r="G429" s="26"/>
      <c r="H429" s="26"/>
      <c r="I429" s="26"/>
      <c r="J429" s="26"/>
      <c r="K429" s="26"/>
      <c r="L429" s="26"/>
      <c r="M429" s="26"/>
      <c r="N429" s="67"/>
      <c r="O429" s="67"/>
      <c r="P429" s="26"/>
    </row>
    <row r="430" spans="2:16" ht="13">
      <c r="B430" s="138"/>
      <c r="C430" s="26"/>
      <c r="D430" s="26"/>
      <c r="E430" s="26"/>
      <c r="F430" s="26"/>
      <c r="G430" s="26"/>
      <c r="H430" s="26"/>
      <c r="I430" s="26"/>
      <c r="J430" s="26"/>
      <c r="K430" s="26"/>
      <c r="L430" s="26"/>
      <c r="M430" s="26"/>
      <c r="N430" s="67"/>
      <c r="O430" s="67"/>
      <c r="P430" s="26"/>
    </row>
    <row r="431" spans="2:16" ht="13">
      <c r="B431" s="138"/>
      <c r="C431" s="26"/>
      <c r="D431" s="26"/>
      <c r="E431" s="26"/>
      <c r="F431" s="26"/>
      <c r="G431" s="26"/>
      <c r="H431" s="26"/>
      <c r="I431" s="26"/>
      <c r="J431" s="26"/>
      <c r="K431" s="26"/>
      <c r="L431" s="26"/>
      <c r="M431" s="26"/>
      <c r="N431" s="67"/>
      <c r="O431" s="67"/>
      <c r="P431" s="26"/>
    </row>
    <row r="432" spans="2:16" ht="13">
      <c r="B432" s="138"/>
      <c r="C432" s="26"/>
      <c r="D432" s="26"/>
      <c r="E432" s="26"/>
      <c r="F432" s="26"/>
      <c r="G432" s="26"/>
      <c r="H432" s="26"/>
      <c r="I432" s="26"/>
      <c r="J432" s="26"/>
      <c r="K432" s="26"/>
      <c r="L432" s="26"/>
      <c r="M432" s="26"/>
      <c r="N432" s="67"/>
      <c r="O432" s="67"/>
      <c r="P432" s="26"/>
    </row>
    <row r="433" spans="2:16" ht="13">
      <c r="B433" s="138"/>
      <c r="C433" s="26"/>
      <c r="D433" s="26"/>
      <c r="E433" s="26"/>
      <c r="F433" s="26"/>
      <c r="G433" s="26"/>
      <c r="H433" s="26"/>
      <c r="I433" s="26"/>
      <c r="J433" s="26"/>
      <c r="K433" s="26"/>
      <c r="L433" s="26"/>
      <c r="M433" s="26"/>
      <c r="N433" s="67"/>
      <c r="O433" s="67"/>
      <c r="P433" s="26"/>
    </row>
    <row r="434" spans="2:16" ht="13">
      <c r="B434" s="138"/>
      <c r="C434" s="26"/>
      <c r="D434" s="26"/>
      <c r="E434" s="26"/>
      <c r="F434" s="26"/>
      <c r="G434" s="26"/>
      <c r="H434" s="26"/>
      <c r="I434" s="26"/>
      <c r="J434" s="26"/>
      <c r="K434" s="26"/>
      <c r="L434" s="26"/>
      <c r="M434" s="26"/>
      <c r="N434" s="67"/>
      <c r="O434" s="67"/>
      <c r="P434" s="26"/>
    </row>
    <row r="435" spans="2:16" ht="13">
      <c r="B435" s="138"/>
      <c r="C435" s="26"/>
      <c r="D435" s="26"/>
      <c r="E435" s="26"/>
      <c r="F435" s="26"/>
      <c r="G435" s="26"/>
      <c r="H435" s="26"/>
      <c r="I435" s="26"/>
      <c r="J435" s="26"/>
      <c r="K435" s="26"/>
      <c r="L435" s="26"/>
      <c r="M435" s="26"/>
      <c r="N435" s="67"/>
      <c r="O435" s="67"/>
      <c r="P435" s="26"/>
    </row>
    <row r="436" spans="2:16" ht="13">
      <c r="B436" s="138"/>
      <c r="C436" s="26"/>
      <c r="D436" s="26"/>
      <c r="E436" s="26"/>
      <c r="F436" s="26"/>
      <c r="G436" s="26"/>
      <c r="H436" s="26"/>
      <c r="I436" s="26"/>
      <c r="J436" s="26"/>
      <c r="K436" s="26"/>
      <c r="L436" s="26"/>
      <c r="M436" s="26"/>
      <c r="N436" s="67"/>
      <c r="O436" s="67"/>
      <c r="P436" s="26"/>
    </row>
    <row r="437" spans="2:16" ht="13">
      <c r="B437" s="138"/>
      <c r="C437" s="26"/>
      <c r="D437" s="26"/>
      <c r="E437" s="26"/>
      <c r="F437" s="26"/>
      <c r="G437" s="26"/>
      <c r="H437" s="26"/>
      <c r="I437" s="26"/>
      <c r="J437" s="26"/>
      <c r="K437" s="26"/>
      <c r="L437" s="26"/>
      <c r="M437" s="26"/>
      <c r="N437" s="67"/>
      <c r="O437" s="67"/>
      <c r="P437" s="26"/>
    </row>
    <row r="438" spans="2:16" ht="13">
      <c r="B438" s="138"/>
      <c r="C438" s="26"/>
      <c r="D438" s="26"/>
      <c r="E438" s="26"/>
      <c r="F438" s="26"/>
      <c r="G438" s="26"/>
      <c r="H438" s="26"/>
      <c r="I438" s="26"/>
      <c r="J438" s="26"/>
      <c r="K438" s="26"/>
      <c r="L438" s="26"/>
      <c r="M438" s="26"/>
      <c r="N438" s="67"/>
      <c r="O438" s="67"/>
      <c r="P438" s="26"/>
    </row>
    <row r="439" spans="2:16" ht="13">
      <c r="B439" s="138"/>
      <c r="C439" s="26"/>
      <c r="D439" s="26"/>
      <c r="E439" s="26"/>
      <c r="F439" s="26"/>
      <c r="G439" s="26"/>
      <c r="H439" s="26"/>
      <c r="I439" s="26"/>
      <c r="J439" s="26"/>
      <c r="K439" s="26"/>
      <c r="L439" s="26"/>
      <c r="M439" s="26"/>
      <c r="N439" s="67"/>
      <c r="O439" s="67"/>
      <c r="P439" s="26"/>
    </row>
    <row r="440" spans="2:16" ht="13">
      <c r="B440" s="138"/>
      <c r="C440" s="26"/>
      <c r="D440" s="26"/>
      <c r="E440" s="26"/>
      <c r="F440" s="26"/>
      <c r="G440" s="26"/>
      <c r="H440" s="26"/>
      <c r="I440" s="26"/>
      <c r="J440" s="26"/>
      <c r="K440" s="26"/>
      <c r="L440" s="26"/>
      <c r="M440" s="26"/>
      <c r="N440" s="67"/>
      <c r="O440" s="67"/>
      <c r="P440" s="26"/>
    </row>
    <row r="441" spans="2:16" ht="13">
      <c r="B441" s="138"/>
      <c r="C441" s="26"/>
      <c r="D441" s="26"/>
      <c r="E441" s="26"/>
      <c r="F441" s="26"/>
      <c r="G441" s="26"/>
      <c r="H441" s="26"/>
      <c r="I441" s="26"/>
      <c r="J441" s="26"/>
      <c r="K441" s="26"/>
      <c r="L441" s="26"/>
      <c r="M441" s="26"/>
      <c r="N441" s="67"/>
      <c r="O441" s="67"/>
      <c r="P441" s="26"/>
    </row>
    <row r="442" spans="2:16" ht="13">
      <c r="B442" s="138"/>
      <c r="C442" s="26"/>
      <c r="D442" s="26"/>
      <c r="E442" s="26"/>
      <c r="F442" s="26"/>
      <c r="G442" s="26"/>
      <c r="H442" s="26"/>
      <c r="I442" s="26"/>
      <c r="J442" s="26"/>
      <c r="K442" s="26"/>
      <c r="L442" s="26"/>
      <c r="M442" s="26"/>
      <c r="N442" s="67"/>
      <c r="O442" s="67"/>
      <c r="P442" s="26"/>
    </row>
    <row r="443" spans="2:16" ht="13">
      <c r="B443" s="138"/>
      <c r="C443" s="26"/>
      <c r="D443" s="26"/>
      <c r="E443" s="26"/>
      <c r="F443" s="26"/>
      <c r="G443" s="26"/>
      <c r="H443" s="26"/>
      <c r="I443" s="26"/>
      <c r="J443" s="26"/>
      <c r="K443" s="26"/>
      <c r="L443" s="26"/>
      <c r="M443" s="26"/>
      <c r="N443" s="67"/>
      <c r="O443" s="67"/>
      <c r="P443" s="26"/>
    </row>
    <row r="444" spans="2:16" ht="13">
      <c r="B444" s="138"/>
      <c r="C444" s="26"/>
      <c r="D444" s="26"/>
      <c r="E444" s="26"/>
      <c r="F444" s="26"/>
      <c r="G444" s="26"/>
      <c r="H444" s="26"/>
      <c r="I444" s="26"/>
      <c r="J444" s="26"/>
      <c r="K444" s="26"/>
      <c r="L444" s="26"/>
      <c r="M444" s="26"/>
      <c r="N444" s="67"/>
      <c r="O444" s="67"/>
      <c r="P444" s="26"/>
    </row>
    <row r="445" spans="2:16" ht="13">
      <c r="B445" s="138"/>
      <c r="C445" s="26"/>
      <c r="D445" s="26"/>
      <c r="E445" s="26"/>
      <c r="F445" s="26"/>
      <c r="G445" s="26"/>
      <c r="H445" s="26"/>
      <c r="I445" s="26"/>
      <c r="J445" s="26"/>
      <c r="K445" s="26"/>
      <c r="L445" s="26"/>
      <c r="M445" s="26"/>
      <c r="N445" s="67"/>
      <c r="O445" s="67"/>
      <c r="P445" s="26"/>
    </row>
    <row r="446" spans="2:16" ht="13">
      <c r="B446" s="138"/>
      <c r="C446" s="26"/>
      <c r="D446" s="26"/>
      <c r="E446" s="26"/>
      <c r="F446" s="26"/>
      <c r="G446" s="26"/>
      <c r="H446" s="26"/>
      <c r="I446" s="26"/>
      <c r="J446" s="26"/>
      <c r="K446" s="26"/>
      <c r="L446" s="26"/>
      <c r="M446" s="26"/>
      <c r="N446" s="67"/>
      <c r="O446" s="67"/>
      <c r="P446" s="26"/>
    </row>
    <row r="447" spans="2:16" ht="13">
      <c r="B447" s="138"/>
      <c r="C447" s="26"/>
      <c r="D447" s="26"/>
      <c r="E447" s="26"/>
      <c r="F447" s="26"/>
      <c r="G447" s="26"/>
      <c r="H447" s="26"/>
      <c r="I447" s="26"/>
      <c r="J447" s="26"/>
      <c r="K447" s="26"/>
      <c r="L447" s="26"/>
      <c r="M447" s="26"/>
      <c r="N447" s="67"/>
      <c r="O447" s="67"/>
      <c r="P447" s="26"/>
    </row>
    <row r="448" spans="2:16" ht="13">
      <c r="B448" s="138"/>
      <c r="C448" s="26"/>
      <c r="D448" s="26"/>
      <c r="E448" s="26"/>
      <c r="F448" s="26"/>
      <c r="G448" s="26"/>
      <c r="H448" s="26"/>
      <c r="I448" s="26"/>
      <c r="J448" s="26"/>
      <c r="K448" s="26"/>
      <c r="L448" s="26"/>
      <c r="M448" s="26"/>
      <c r="N448" s="67"/>
      <c r="O448" s="67"/>
      <c r="P448" s="26"/>
    </row>
    <row r="449" spans="2:16" ht="13">
      <c r="B449" s="138"/>
      <c r="C449" s="26"/>
      <c r="D449" s="26"/>
      <c r="E449" s="26"/>
      <c r="F449" s="26"/>
      <c r="G449" s="26"/>
      <c r="H449" s="26"/>
      <c r="I449" s="26"/>
      <c r="J449" s="26"/>
      <c r="K449" s="26"/>
      <c r="L449" s="26"/>
      <c r="M449" s="26"/>
      <c r="N449" s="67"/>
      <c r="O449" s="67"/>
      <c r="P449" s="26"/>
    </row>
    <row r="450" spans="2:16" ht="13">
      <c r="B450" s="138"/>
      <c r="C450" s="26"/>
      <c r="D450" s="26"/>
      <c r="E450" s="26"/>
      <c r="F450" s="26"/>
      <c r="G450" s="26"/>
      <c r="H450" s="26"/>
      <c r="I450" s="26"/>
      <c r="J450" s="26"/>
      <c r="K450" s="26"/>
      <c r="L450" s="26"/>
      <c r="M450" s="26"/>
      <c r="N450" s="67"/>
      <c r="O450" s="67"/>
      <c r="P450" s="26"/>
    </row>
    <row r="451" spans="2:16" ht="13">
      <c r="B451" s="138"/>
      <c r="C451" s="26"/>
      <c r="D451" s="26"/>
      <c r="E451" s="26"/>
      <c r="F451" s="26"/>
      <c r="G451" s="26"/>
      <c r="H451" s="26"/>
      <c r="I451" s="26"/>
      <c r="J451" s="26"/>
      <c r="K451" s="26"/>
      <c r="L451" s="26"/>
      <c r="M451" s="26"/>
      <c r="N451" s="67"/>
      <c r="O451" s="67"/>
      <c r="P451" s="26"/>
    </row>
    <row r="452" spans="2:16" ht="13">
      <c r="B452" s="138"/>
      <c r="C452" s="26"/>
      <c r="D452" s="26"/>
      <c r="E452" s="26"/>
      <c r="F452" s="26"/>
      <c r="G452" s="26"/>
      <c r="H452" s="26"/>
      <c r="I452" s="26"/>
      <c r="J452" s="26"/>
      <c r="K452" s="26"/>
      <c r="L452" s="26"/>
      <c r="M452" s="26"/>
      <c r="N452" s="67"/>
      <c r="O452" s="67"/>
      <c r="P452" s="26"/>
    </row>
    <row r="453" spans="2:16" ht="13">
      <c r="B453" s="138"/>
      <c r="C453" s="26"/>
      <c r="D453" s="26"/>
      <c r="E453" s="26"/>
      <c r="F453" s="26"/>
      <c r="G453" s="26"/>
      <c r="H453" s="26"/>
      <c r="I453" s="26"/>
      <c r="J453" s="26"/>
      <c r="K453" s="26"/>
      <c r="L453" s="26"/>
      <c r="M453" s="26"/>
      <c r="N453" s="67"/>
      <c r="O453" s="67"/>
      <c r="P453" s="26"/>
    </row>
    <row r="454" spans="2:16" ht="13">
      <c r="B454" s="138"/>
      <c r="C454" s="26"/>
      <c r="D454" s="26"/>
      <c r="E454" s="26"/>
      <c r="F454" s="26"/>
      <c r="G454" s="26"/>
      <c r="H454" s="26"/>
      <c r="I454" s="26"/>
      <c r="J454" s="26"/>
      <c r="K454" s="26"/>
      <c r="L454" s="26"/>
      <c r="M454" s="26"/>
      <c r="N454" s="67"/>
      <c r="O454" s="67"/>
      <c r="P454" s="26"/>
    </row>
    <row r="455" spans="2:16" ht="13">
      <c r="B455" s="138"/>
      <c r="C455" s="26"/>
      <c r="D455" s="26"/>
      <c r="E455" s="26"/>
      <c r="F455" s="26"/>
      <c r="G455" s="26"/>
      <c r="H455" s="26"/>
      <c r="I455" s="26"/>
      <c r="J455" s="26"/>
      <c r="K455" s="26"/>
      <c r="L455" s="26"/>
      <c r="M455" s="26"/>
      <c r="N455" s="67"/>
      <c r="O455" s="67"/>
      <c r="P455" s="26"/>
    </row>
    <row r="456" spans="2:16" ht="13">
      <c r="B456" s="138"/>
      <c r="C456" s="26"/>
      <c r="D456" s="26"/>
      <c r="E456" s="26"/>
      <c r="F456" s="26"/>
      <c r="G456" s="26"/>
      <c r="H456" s="26"/>
      <c r="I456" s="26"/>
      <c r="J456" s="26"/>
      <c r="K456" s="26"/>
      <c r="L456" s="26"/>
      <c r="M456" s="26"/>
      <c r="N456" s="67"/>
      <c r="O456" s="67"/>
      <c r="P456" s="26"/>
    </row>
    <row r="457" spans="2:16" ht="13">
      <c r="B457" s="138"/>
      <c r="C457" s="26"/>
      <c r="D457" s="26"/>
      <c r="E457" s="26"/>
      <c r="F457" s="26"/>
      <c r="G457" s="26"/>
      <c r="H457" s="26"/>
      <c r="I457" s="26"/>
      <c r="J457" s="26"/>
      <c r="K457" s="26"/>
      <c r="L457" s="26"/>
      <c r="M457" s="26"/>
      <c r="N457" s="67"/>
      <c r="O457" s="67"/>
      <c r="P457" s="26"/>
    </row>
    <row r="458" spans="2:16" ht="13">
      <c r="B458" s="138"/>
      <c r="C458" s="26"/>
      <c r="D458" s="26"/>
      <c r="E458" s="26"/>
      <c r="F458" s="26"/>
      <c r="G458" s="26"/>
      <c r="H458" s="26"/>
      <c r="I458" s="26"/>
      <c r="J458" s="26"/>
      <c r="K458" s="26"/>
      <c r="L458" s="26"/>
      <c r="M458" s="26"/>
      <c r="N458" s="67"/>
      <c r="O458" s="67"/>
      <c r="P458" s="26"/>
    </row>
    <row r="459" spans="2:16" ht="13">
      <c r="B459" s="138"/>
      <c r="C459" s="26"/>
      <c r="D459" s="26"/>
      <c r="E459" s="26"/>
      <c r="F459" s="26"/>
      <c r="G459" s="26"/>
      <c r="H459" s="26"/>
      <c r="I459" s="26"/>
      <c r="J459" s="26"/>
      <c r="K459" s="26"/>
      <c r="L459" s="26"/>
      <c r="M459" s="26"/>
      <c r="N459" s="67"/>
      <c r="O459" s="67"/>
      <c r="P459" s="26"/>
    </row>
    <row r="460" spans="2:16" ht="13">
      <c r="B460" s="138"/>
      <c r="C460" s="26"/>
      <c r="D460" s="26"/>
      <c r="E460" s="26"/>
      <c r="F460" s="26"/>
      <c r="G460" s="26"/>
      <c r="H460" s="26"/>
      <c r="I460" s="26"/>
      <c r="J460" s="26"/>
      <c r="K460" s="26"/>
      <c r="L460" s="26"/>
      <c r="M460" s="26"/>
      <c r="N460" s="67"/>
      <c r="O460" s="67"/>
      <c r="P460" s="26"/>
    </row>
    <row r="461" spans="2:16" ht="13">
      <c r="B461" s="138"/>
      <c r="C461" s="26"/>
      <c r="D461" s="26"/>
      <c r="E461" s="26"/>
      <c r="F461" s="26"/>
      <c r="G461" s="26"/>
      <c r="H461" s="26"/>
      <c r="I461" s="26"/>
      <c r="J461" s="26"/>
      <c r="K461" s="26"/>
      <c r="L461" s="26"/>
      <c r="M461" s="26"/>
      <c r="N461" s="67"/>
      <c r="O461" s="67"/>
      <c r="P461" s="26"/>
    </row>
    <row r="462" spans="2:16" ht="13">
      <c r="B462" s="138"/>
      <c r="C462" s="26"/>
      <c r="D462" s="26"/>
      <c r="E462" s="26"/>
      <c r="F462" s="26"/>
      <c r="G462" s="26"/>
      <c r="H462" s="26"/>
      <c r="I462" s="26"/>
      <c r="J462" s="26"/>
      <c r="K462" s="26"/>
      <c r="L462" s="26"/>
      <c r="M462" s="26"/>
      <c r="N462" s="67"/>
      <c r="O462" s="67"/>
      <c r="P462" s="26"/>
    </row>
    <row r="463" spans="2:16" ht="13">
      <c r="B463" s="138"/>
      <c r="C463" s="26"/>
      <c r="D463" s="26"/>
      <c r="E463" s="26"/>
      <c r="F463" s="26"/>
      <c r="G463" s="26"/>
      <c r="H463" s="26"/>
      <c r="I463" s="26"/>
      <c r="J463" s="26"/>
      <c r="K463" s="26"/>
      <c r="L463" s="26"/>
      <c r="M463" s="26"/>
      <c r="N463" s="67"/>
      <c r="O463" s="67"/>
      <c r="P463" s="26"/>
    </row>
    <row r="464" spans="2:16" ht="13">
      <c r="B464" s="138"/>
      <c r="C464" s="26"/>
      <c r="D464" s="26"/>
      <c r="E464" s="26"/>
      <c r="F464" s="26"/>
      <c r="G464" s="26"/>
      <c r="H464" s="26"/>
      <c r="I464" s="26"/>
      <c r="J464" s="26"/>
      <c r="K464" s="26"/>
      <c r="L464" s="26"/>
      <c r="M464" s="26"/>
      <c r="N464" s="67"/>
      <c r="O464" s="67"/>
      <c r="P464" s="26"/>
    </row>
    <row r="465" spans="2:16" ht="13">
      <c r="B465" s="138"/>
      <c r="C465" s="26"/>
      <c r="D465" s="26"/>
      <c r="E465" s="26"/>
      <c r="F465" s="26"/>
      <c r="G465" s="26"/>
      <c r="H465" s="26"/>
      <c r="I465" s="26"/>
      <c r="J465" s="26"/>
      <c r="K465" s="26"/>
      <c r="L465" s="26"/>
      <c r="M465" s="26"/>
      <c r="N465" s="67"/>
      <c r="O465" s="67"/>
      <c r="P465" s="26"/>
    </row>
    <row r="466" spans="2:16" ht="13">
      <c r="B466" s="138"/>
      <c r="C466" s="26"/>
      <c r="D466" s="26"/>
      <c r="E466" s="26"/>
      <c r="F466" s="26"/>
      <c r="G466" s="26"/>
      <c r="H466" s="26"/>
      <c r="I466" s="26"/>
      <c r="J466" s="26"/>
      <c r="K466" s="26"/>
      <c r="L466" s="26"/>
      <c r="M466" s="26"/>
      <c r="N466" s="67"/>
      <c r="O466" s="67"/>
      <c r="P466" s="26"/>
    </row>
    <row r="467" spans="2:16" ht="13">
      <c r="B467" s="138"/>
      <c r="C467" s="26"/>
      <c r="D467" s="26"/>
      <c r="E467" s="26"/>
      <c r="F467" s="26"/>
      <c r="G467" s="26"/>
      <c r="H467" s="26"/>
      <c r="I467" s="26"/>
      <c r="J467" s="26"/>
      <c r="K467" s="26"/>
      <c r="L467" s="26"/>
      <c r="M467" s="26"/>
      <c r="N467" s="67"/>
      <c r="O467" s="67"/>
      <c r="P467" s="26"/>
    </row>
    <row r="468" spans="2:16" ht="13">
      <c r="B468" s="138"/>
      <c r="C468" s="26"/>
      <c r="D468" s="26"/>
      <c r="E468" s="26"/>
      <c r="F468" s="26"/>
      <c r="G468" s="26"/>
      <c r="H468" s="26"/>
      <c r="I468" s="26"/>
      <c r="J468" s="26"/>
      <c r="K468" s="26"/>
      <c r="L468" s="26"/>
      <c r="M468" s="26"/>
      <c r="N468" s="67"/>
      <c r="O468" s="67"/>
      <c r="P468" s="26"/>
    </row>
    <row r="469" spans="2:16" ht="13">
      <c r="B469" s="138"/>
      <c r="C469" s="26"/>
      <c r="D469" s="26"/>
      <c r="E469" s="26"/>
      <c r="F469" s="26"/>
      <c r="G469" s="26"/>
      <c r="H469" s="26"/>
      <c r="I469" s="26"/>
      <c r="J469" s="26"/>
      <c r="K469" s="26"/>
      <c r="L469" s="26"/>
      <c r="M469" s="26"/>
      <c r="N469" s="67"/>
      <c r="O469" s="67"/>
      <c r="P469" s="26"/>
    </row>
    <row r="470" spans="2:16" ht="13">
      <c r="B470" s="138"/>
      <c r="C470" s="26"/>
      <c r="D470" s="26"/>
      <c r="E470" s="26"/>
      <c r="F470" s="26"/>
      <c r="G470" s="26"/>
      <c r="H470" s="26"/>
      <c r="I470" s="26"/>
      <c r="J470" s="26"/>
      <c r="K470" s="26"/>
      <c r="L470" s="26"/>
      <c r="M470" s="26"/>
      <c r="N470" s="67"/>
      <c r="O470" s="67"/>
      <c r="P470" s="26"/>
    </row>
    <row r="471" spans="2:16" ht="13">
      <c r="B471" s="138"/>
      <c r="C471" s="26"/>
      <c r="D471" s="26"/>
      <c r="E471" s="26"/>
      <c r="F471" s="26"/>
      <c r="G471" s="26"/>
      <c r="H471" s="26"/>
      <c r="I471" s="26"/>
      <c r="J471" s="26"/>
      <c r="K471" s="26"/>
      <c r="L471" s="26"/>
      <c r="M471" s="26"/>
      <c r="N471" s="67"/>
      <c r="O471" s="67"/>
      <c r="P471" s="26"/>
    </row>
    <row r="472" spans="2:16" ht="13">
      <c r="B472" s="138"/>
      <c r="C472" s="26"/>
      <c r="D472" s="26"/>
      <c r="E472" s="26"/>
      <c r="F472" s="26"/>
      <c r="G472" s="26"/>
      <c r="H472" s="26"/>
      <c r="I472" s="26"/>
      <c r="J472" s="26"/>
      <c r="K472" s="26"/>
      <c r="L472" s="26"/>
      <c r="M472" s="26"/>
      <c r="N472" s="67"/>
      <c r="O472" s="67"/>
      <c r="P472" s="26"/>
    </row>
    <row r="473" spans="2:16" ht="13">
      <c r="B473" s="138"/>
      <c r="C473" s="26"/>
      <c r="D473" s="26"/>
      <c r="E473" s="26"/>
      <c r="F473" s="26"/>
      <c r="G473" s="26"/>
      <c r="H473" s="26"/>
      <c r="I473" s="26"/>
      <c r="J473" s="26"/>
      <c r="K473" s="26"/>
      <c r="L473" s="26"/>
      <c r="M473" s="26"/>
      <c r="N473" s="67"/>
      <c r="O473" s="67"/>
      <c r="P473" s="26"/>
    </row>
    <row r="474" spans="2:16" ht="13">
      <c r="B474" s="138"/>
      <c r="C474" s="26"/>
      <c r="D474" s="26"/>
      <c r="E474" s="26"/>
      <c r="F474" s="26"/>
      <c r="G474" s="26"/>
      <c r="H474" s="26"/>
      <c r="I474" s="26"/>
      <c r="J474" s="26"/>
      <c r="K474" s="26"/>
      <c r="L474" s="26"/>
      <c r="M474" s="26"/>
      <c r="N474" s="67"/>
      <c r="O474" s="67"/>
      <c r="P474" s="26"/>
    </row>
    <row r="475" spans="2:16" ht="13">
      <c r="B475" s="138"/>
      <c r="C475" s="26"/>
      <c r="D475" s="26"/>
      <c r="E475" s="26"/>
      <c r="F475" s="26"/>
      <c r="G475" s="26"/>
      <c r="H475" s="26"/>
      <c r="I475" s="26"/>
      <c r="J475" s="26"/>
      <c r="K475" s="26"/>
      <c r="L475" s="26"/>
      <c r="M475" s="26"/>
      <c r="N475" s="67"/>
      <c r="O475" s="67"/>
      <c r="P475" s="26"/>
    </row>
    <row r="476" spans="2:16" ht="13">
      <c r="B476" s="138"/>
      <c r="C476" s="26"/>
      <c r="D476" s="26"/>
      <c r="E476" s="26"/>
      <c r="F476" s="26"/>
      <c r="G476" s="26"/>
      <c r="H476" s="26"/>
      <c r="I476" s="26"/>
      <c r="J476" s="26"/>
      <c r="K476" s="26"/>
      <c r="L476" s="26"/>
      <c r="M476" s="26"/>
      <c r="N476" s="67"/>
      <c r="O476" s="67"/>
      <c r="P476" s="26"/>
    </row>
    <row r="477" spans="2:16" ht="13">
      <c r="B477" s="138"/>
      <c r="C477" s="26"/>
      <c r="D477" s="26"/>
      <c r="E477" s="26"/>
      <c r="F477" s="26"/>
      <c r="G477" s="26"/>
      <c r="H477" s="26"/>
      <c r="I477" s="26"/>
      <c r="J477" s="26"/>
      <c r="K477" s="26"/>
      <c r="L477" s="26"/>
      <c r="M477" s="26"/>
      <c r="N477" s="67"/>
      <c r="O477" s="67"/>
      <c r="P477" s="26"/>
    </row>
    <row r="478" spans="2:16" ht="13">
      <c r="B478" s="138"/>
      <c r="C478" s="26"/>
      <c r="D478" s="26"/>
      <c r="E478" s="26"/>
      <c r="F478" s="26"/>
      <c r="G478" s="26"/>
      <c r="H478" s="26"/>
      <c r="I478" s="26"/>
      <c r="J478" s="26"/>
      <c r="K478" s="26"/>
      <c r="L478" s="26"/>
      <c r="M478" s="26"/>
      <c r="N478" s="67"/>
      <c r="O478" s="67"/>
      <c r="P478" s="26"/>
    </row>
    <row r="479" spans="2:16" ht="13">
      <c r="B479" s="138"/>
      <c r="C479" s="26"/>
      <c r="D479" s="26"/>
      <c r="E479" s="26"/>
      <c r="F479" s="26"/>
      <c r="G479" s="26"/>
      <c r="H479" s="26"/>
      <c r="I479" s="26"/>
      <c r="J479" s="26"/>
      <c r="K479" s="26"/>
      <c r="L479" s="26"/>
      <c r="M479" s="26"/>
      <c r="N479" s="67"/>
      <c r="O479" s="67"/>
      <c r="P479" s="26"/>
    </row>
    <row r="480" spans="2:16" ht="13">
      <c r="B480" s="138"/>
      <c r="C480" s="26"/>
      <c r="D480" s="26"/>
      <c r="E480" s="26"/>
      <c r="F480" s="26"/>
      <c r="G480" s="26"/>
      <c r="H480" s="26"/>
      <c r="I480" s="26"/>
      <c r="J480" s="26"/>
      <c r="K480" s="26"/>
      <c r="L480" s="26"/>
      <c r="M480" s="26"/>
      <c r="N480" s="67"/>
      <c r="O480" s="67"/>
      <c r="P480" s="26"/>
    </row>
    <row r="481" spans="2:16" ht="13">
      <c r="B481" s="138"/>
      <c r="C481" s="26"/>
      <c r="D481" s="26"/>
      <c r="E481" s="26"/>
      <c r="F481" s="26"/>
      <c r="G481" s="26"/>
      <c r="H481" s="26"/>
      <c r="I481" s="26"/>
      <c r="J481" s="26"/>
      <c r="K481" s="26"/>
      <c r="L481" s="26"/>
      <c r="M481" s="26"/>
      <c r="N481" s="67"/>
      <c r="O481" s="67"/>
      <c r="P481" s="26"/>
    </row>
    <row r="482" spans="2:16" ht="13">
      <c r="B482" s="138"/>
      <c r="C482" s="26"/>
      <c r="D482" s="26"/>
      <c r="E482" s="26"/>
      <c r="F482" s="26"/>
      <c r="G482" s="26"/>
      <c r="H482" s="26"/>
      <c r="I482" s="26"/>
      <c r="J482" s="26"/>
      <c r="K482" s="26"/>
      <c r="L482" s="26"/>
      <c r="M482" s="26"/>
      <c r="N482" s="67"/>
      <c r="O482" s="67"/>
      <c r="P482" s="26"/>
    </row>
    <row r="483" spans="2:16" ht="13">
      <c r="B483" s="138"/>
      <c r="C483" s="26"/>
      <c r="D483" s="26"/>
      <c r="E483" s="26"/>
      <c r="F483" s="26"/>
      <c r="G483" s="26"/>
      <c r="H483" s="26"/>
      <c r="I483" s="26"/>
      <c r="J483" s="26"/>
      <c r="K483" s="26"/>
      <c r="L483" s="26"/>
      <c r="M483" s="26"/>
      <c r="N483" s="67"/>
      <c r="O483" s="67"/>
      <c r="P483" s="26"/>
    </row>
    <row r="484" spans="2:16" ht="13">
      <c r="B484" s="138"/>
      <c r="C484" s="26"/>
      <c r="D484" s="26"/>
      <c r="E484" s="26"/>
      <c r="F484" s="26"/>
      <c r="G484" s="26"/>
      <c r="H484" s="26"/>
      <c r="I484" s="26"/>
      <c r="J484" s="26"/>
      <c r="K484" s="26"/>
      <c r="L484" s="26"/>
      <c r="M484" s="26"/>
      <c r="N484" s="67"/>
      <c r="O484" s="67"/>
      <c r="P484" s="26"/>
    </row>
    <row r="485" spans="2:16" ht="13">
      <c r="B485" s="138"/>
      <c r="C485" s="26"/>
      <c r="D485" s="26"/>
      <c r="E485" s="26"/>
      <c r="F485" s="26"/>
      <c r="G485" s="26"/>
      <c r="H485" s="26"/>
      <c r="I485" s="26"/>
      <c r="J485" s="26"/>
      <c r="K485" s="26"/>
      <c r="L485" s="26"/>
      <c r="M485" s="26"/>
      <c r="N485" s="67"/>
      <c r="O485" s="67"/>
      <c r="P485" s="26"/>
    </row>
    <row r="486" spans="2:16" ht="13">
      <c r="B486" s="138"/>
      <c r="C486" s="26"/>
      <c r="D486" s="26"/>
      <c r="E486" s="26"/>
      <c r="F486" s="26"/>
      <c r="G486" s="26"/>
      <c r="H486" s="26"/>
      <c r="I486" s="26"/>
      <c r="J486" s="26"/>
      <c r="K486" s="26"/>
      <c r="L486" s="26"/>
      <c r="M486" s="26"/>
      <c r="N486" s="67"/>
      <c r="O486" s="67"/>
      <c r="P486" s="26"/>
    </row>
    <row r="487" spans="2:16" ht="13">
      <c r="B487" s="138"/>
      <c r="C487" s="26"/>
      <c r="D487" s="26"/>
      <c r="E487" s="26"/>
      <c r="F487" s="26"/>
      <c r="G487" s="26"/>
      <c r="H487" s="26"/>
      <c r="I487" s="26"/>
      <c r="J487" s="26"/>
      <c r="K487" s="26"/>
      <c r="L487" s="26"/>
      <c r="M487" s="26"/>
      <c r="N487" s="67"/>
      <c r="O487" s="67"/>
      <c r="P487" s="26"/>
    </row>
    <row r="488" spans="2:16" ht="13">
      <c r="B488" s="138"/>
      <c r="C488" s="26"/>
      <c r="D488" s="26"/>
      <c r="E488" s="26"/>
      <c r="F488" s="26"/>
      <c r="G488" s="26"/>
      <c r="H488" s="26"/>
      <c r="I488" s="26"/>
      <c r="J488" s="26"/>
      <c r="K488" s="26"/>
      <c r="L488" s="26"/>
      <c r="M488" s="26"/>
      <c r="N488" s="67"/>
      <c r="O488" s="67"/>
      <c r="P488" s="26"/>
    </row>
    <row r="489" spans="2:16" ht="13">
      <c r="B489" s="138"/>
      <c r="C489" s="26"/>
      <c r="D489" s="26"/>
      <c r="E489" s="26"/>
      <c r="F489" s="26"/>
      <c r="G489" s="26"/>
      <c r="H489" s="26"/>
      <c r="I489" s="26"/>
      <c r="J489" s="26"/>
      <c r="K489" s="26"/>
      <c r="L489" s="26"/>
      <c r="M489" s="26"/>
      <c r="N489" s="67"/>
      <c r="O489" s="67"/>
      <c r="P489" s="26"/>
    </row>
    <row r="490" spans="2:16" ht="13">
      <c r="B490" s="138"/>
      <c r="C490" s="26"/>
      <c r="D490" s="26"/>
      <c r="E490" s="26"/>
      <c r="F490" s="26"/>
      <c r="G490" s="26"/>
      <c r="H490" s="26"/>
      <c r="I490" s="26"/>
      <c r="J490" s="26"/>
      <c r="K490" s="26"/>
      <c r="L490" s="26"/>
      <c r="M490" s="26"/>
      <c r="N490" s="67"/>
      <c r="O490" s="67"/>
      <c r="P490" s="26"/>
    </row>
    <row r="491" spans="2:16" ht="13">
      <c r="B491" s="138"/>
      <c r="C491" s="26"/>
      <c r="D491" s="26"/>
      <c r="E491" s="26"/>
      <c r="F491" s="26"/>
      <c r="G491" s="26"/>
      <c r="H491" s="26"/>
      <c r="I491" s="26"/>
      <c r="J491" s="26"/>
      <c r="K491" s="26"/>
      <c r="L491" s="26"/>
      <c r="M491" s="26"/>
      <c r="N491" s="67"/>
      <c r="O491" s="67"/>
      <c r="P491" s="26"/>
    </row>
    <row r="492" spans="2:16" ht="13">
      <c r="B492" s="138"/>
      <c r="C492" s="26"/>
      <c r="D492" s="26"/>
      <c r="E492" s="26"/>
      <c r="F492" s="26"/>
      <c r="G492" s="26"/>
      <c r="H492" s="26"/>
      <c r="I492" s="26"/>
      <c r="J492" s="26"/>
      <c r="K492" s="26"/>
      <c r="L492" s="26"/>
      <c r="M492" s="26"/>
      <c r="N492" s="67"/>
      <c r="O492" s="67"/>
      <c r="P492" s="26"/>
    </row>
    <row r="493" spans="2:16" ht="13">
      <c r="B493" s="138"/>
      <c r="C493" s="26"/>
      <c r="D493" s="26"/>
      <c r="E493" s="26"/>
      <c r="F493" s="26"/>
      <c r="G493" s="26"/>
      <c r="H493" s="26"/>
      <c r="I493" s="26"/>
      <c r="J493" s="26"/>
      <c r="K493" s="26"/>
      <c r="L493" s="26"/>
      <c r="M493" s="26"/>
      <c r="N493" s="67"/>
      <c r="O493" s="67"/>
      <c r="P493" s="26"/>
    </row>
    <row r="494" spans="2:16" ht="13">
      <c r="B494" s="138"/>
      <c r="C494" s="26"/>
      <c r="D494" s="26"/>
      <c r="E494" s="26"/>
      <c r="F494" s="26"/>
      <c r="G494" s="26"/>
      <c r="H494" s="26"/>
      <c r="I494" s="26"/>
      <c r="J494" s="26"/>
      <c r="K494" s="26"/>
      <c r="L494" s="26"/>
      <c r="M494" s="26"/>
      <c r="N494" s="67"/>
      <c r="O494" s="67"/>
      <c r="P494" s="26"/>
    </row>
    <row r="495" spans="2:16" ht="13">
      <c r="B495" s="138"/>
      <c r="C495" s="26"/>
      <c r="D495" s="26"/>
      <c r="E495" s="26"/>
      <c r="F495" s="26"/>
      <c r="G495" s="26"/>
      <c r="H495" s="26"/>
      <c r="I495" s="26"/>
      <c r="J495" s="26"/>
      <c r="K495" s="26"/>
      <c r="L495" s="26"/>
      <c r="M495" s="26"/>
      <c r="N495" s="67"/>
      <c r="O495" s="67"/>
      <c r="P495" s="26"/>
    </row>
    <row r="496" spans="2:16" ht="13">
      <c r="B496" s="138"/>
      <c r="C496" s="26"/>
      <c r="D496" s="26"/>
      <c r="E496" s="26"/>
      <c r="F496" s="26"/>
      <c r="G496" s="26"/>
      <c r="H496" s="26"/>
      <c r="I496" s="26"/>
      <c r="J496" s="26"/>
      <c r="K496" s="26"/>
      <c r="L496" s="26"/>
      <c r="M496" s="26"/>
      <c r="N496" s="67"/>
      <c r="O496" s="67"/>
      <c r="P496" s="26"/>
    </row>
    <row r="497" spans="2:16" ht="13">
      <c r="B497" s="138"/>
      <c r="C497" s="26"/>
      <c r="D497" s="26"/>
      <c r="E497" s="26"/>
      <c r="F497" s="26"/>
      <c r="G497" s="26"/>
      <c r="H497" s="26"/>
      <c r="I497" s="26"/>
      <c r="J497" s="26"/>
      <c r="K497" s="26"/>
      <c r="L497" s="26"/>
      <c r="M497" s="26"/>
      <c r="N497" s="67"/>
      <c r="O497" s="67"/>
      <c r="P497" s="26"/>
    </row>
    <row r="498" spans="2:16" ht="13">
      <c r="B498" s="138"/>
      <c r="C498" s="26"/>
      <c r="D498" s="26"/>
      <c r="E498" s="26"/>
      <c r="F498" s="26"/>
      <c r="G498" s="26"/>
      <c r="H498" s="26"/>
      <c r="I498" s="26"/>
      <c r="J498" s="26"/>
      <c r="K498" s="26"/>
      <c r="L498" s="26"/>
      <c r="M498" s="26"/>
      <c r="N498" s="67"/>
      <c r="O498" s="67"/>
      <c r="P498" s="26"/>
    </row>
    <row r="499" spans="2:16" ht="13">
      <c r="B499" s="138"/>
      <c r="C499" s="26"/>
      <c r="D499" s="26"/>
      <c r="E499" s="26"/>
      <c r="F499" s="26"/>
      <c r="G499" s="26"/>
      <c r="H499" s="26"/>
      <c r="I499" s="26"/>
      <c r="J499" s="26"/>
      <c r="K499" s="26"/>
      <c r="L499" s="26"/>
      <c r="M499" s="26"/>
      <c r="N499" s="67"/>
      <c r="O499" s="67"/>
      <c r="P499" s="26"/>
    </row>
    <row r="500" spans="2:16" ht="13">
      <c r="B500" s="138"/>
      <c r="C500" s="26"/>
      <c r="D500" s="26"/>
      <c r="E500" s="26"/>
      <c r="F500" s="26"/>
      <c r="G500" s="26"/>
      <c r="H500" s="26"/>
      <c r="I500" s="26"/>
      <c r="J500" s="26"/>
      <c r="K500" s="26"/>
      <c r="L500" s="26"/>
      <c r="M500" s="26"/>
      <c r="N500" s="67"/>
      <c r="O500" s="67"/>
      <c r="P500" s="26"/>
    </row>
    <row r="501" spans="2:16" ht="13">
      <c r="B501" s="138"/>
      <c r="C501" s="26"/>
      <c r="D501" s="26"/>
      <c r="E501" s="26"/>
      <c r="F501" s="26"/>
      <c r="G501" s="26"/>
      <c r="H501" s="26"/>
      <c r="I501" s="26"/>
      <c r="J501" s="26"/>
      <c r="K501" s="26"/>
      <c r="L501" s="26"/>
      <c r="M501" s="26"/>
      <c r="N501" s="67"/>
      <c r="O501" s="67"/>
      <c r="P501" s="26"/>
    </row>
    <row r="502" spans="2:16" ht="13">
      <c r="B502" s="138"/>
      <c r="C502" s="26"/>
      <c r="D502" s="26"/>
      <c r="E502" s="26"/>
      <c r="F502" s="26"/>
      <c r="G502" s="26"/>
      <c r="H502" s="26"/>
      <c r="I502" s="26"/>
      <c r="J502" s="26"/>
      <c r="K502" s="26"/>
      <c r="L502" s="26"/>
      <c r="M502" s="26"/>
      <c r="N502" s="67"/>
      <c r="O502" s="67"/>
      <c r="P502" s="26"/>
    </row>
    <row r="503" spans="2:16" ht="13">
      <c r="B503" s="138"/>
      <c r="C503" s="26"/>
      <c r="D503" s="26"/>
      <c r="E503" s="26"/>
      <c r="F503" s="26"/>
      <c r="G503" s="26"/>
      <c r="H503" s="26"/>
      <c r="I503" s="26"/>
      <c r="J503" s="26"/>
      <c r="K503" s="26"/>
      <c r="L503" s="26"/>
      <c r="M503" s="26"/>
      <c r="N503" s="67"/>
      <c r="O503" s="67"/>
      <c r="P503" s="26"/>
    </row>
    <row r="504" spans="2:16" ht="13">
      <c r="B504" s="138"/>
      <c r="C504" s="26"/>
      <c r="D504" s="26"/>
      <c r="E504" s="26"/>
      <c r="F504" s="26"/>
      <c r="G504" s="26"/>
      <c r="H504" s="26"/>
      <c r="I504" s="26"/>
      <c r="J504" s="26"/>
      <c r="K504" s="26"/>
      <c r="L504" s="26"/>
      <c r="M504" s="26"/>
      <c r="N504" s="67"/>
      <c r="O504" s="67"/>
      <c r="P504" s="26"/>
    </row>
    <row r="505" spans="2:16" ht="13">
      <c r="B505" s="138"/>
      <c r="C505" s="26"/>
      <c r="D505" s="26"/>
      <c r="E505" s="26"/>
      <c r="F505" s="26"/>
      <c r="G505" s="26"/>
      <c r="H505" s="26"/>
      <c r="I505" s="26"/>
      <c r="J505" s="26"/>
      <c r="K505" s="26"/>
      <c r="L505" s="26"/>
      <c r="M505" s="26"/>
      <c r="N505" s="67"/>
      <c r="O505" s="67"/>
      <c r="P505" s="26"/>
    </row>
    <row r="506" spans="2:16" ht="13">
      <c r="B506" s="138"/>
      <c r="C506" s="26"/>
      <c r="D506" s="26"/>
      <c r="E506" s="26"/>
      <c r="F506" s="26"/>
      <c r="G506" s="26"/>
      <c r="H506" s="26"/>
      <c r="I506" s="26"/>
      <c r="J506" s="26"/>
      <c r="K506" s="26"/>
      <c r="L506" s="26"/>
      <c r="M506" s="26"/>
      <c r="N506" s="67"/>
      <c r="O506" s="67"/>
      <c r="P506" s="26"/>
    </row>
    <row r="507" spans="2:16" ht="13">
      <c r="B507" s="138"/>
      <c r="C507" s="26"/>
      <c r="D507" s="26"/>
      <c r="E507" s="26"/>
      <c r="F507" s="26"/>
      <c r="G507" s="26"/>
      <c r="H507" s="26"/>
      <c r="I507" s="26"/>
      <c r="J507" s="26"/>
      <c r="K507" s="26"/>
      <c r="L507" s="26"/>
      <c r="M507" s="26"/>
      <c r="N507" s="67"/>
      <c r="O507" s="67"/>
      <c r="P507" s="26"/>
    </row>
    <row r="508" spans="2:16" ht="13">
      <c r="B508" s="138"/>
      <c r="C508" s="26"/>
      <c r="D508" s="26"/>
      <c r="E508" s="26"/>
      <c r="F508" s="26"/>
      <c r="G508" s="26"/>
      <c r="H508" s="26"/>
      <c r="I508" s="26"/>
      <c r="J508" s="26"/>
      <c r="K508" s="26"/>
      <c r="L508" s="26"/>
      <c r="M508" s="26"/>
      <c r="N508" s="67"/>
      <c r="O508" s="67"/>
      <c r="P508" s="26"/>
    </row>
    <row r="509" spans="2:16" ht="13">
      <c r="B509" s="138"/>
      <c r="C509" s="26"/>
      <c r="D509" s="26"/>
      <c r="E509" s="26"/>
      <c r="F509" s="26"/>
      <c r="G509" s="26"/>
      <c r="H509" s="26"/>
      <c r="I509" s="26"/>
      <c r="J509" s="26"/>
      <c r="K509" s="26"/>
      <c r="L509" s="26"/>
      <c r="M509" s="26"/>
      <c r="N509" s="67"/>
      <c r="O509" s="67"/>
      <c r="P509" s="26"/>
    </row>
    <row r="510" spans="2:16" ht="13">
      <c r="B510" s="138"/>
      <c r="C510" s="26"/>
      <c r="D510" s="26"/>
      <c r="E510" s="26"/>
      <c r="F510" s="26"/>
      <c r="G510" s="26"/>
      <c r="H510" s="26"/>
      <c r="I510" s="26"/>
      <c r="J510" s="26"/>
      <c r="K510" s="26"/>
      <c r="L510" s="26"/>
      <c r="M510" s="26"/>
      <c r="N510" s="67"/>
      <c r="O510" s="67"/>
      <c r="P510" s="26"/>
    </row>
    <row r="511" spans="2:16" ht="13">
      <c r="B511" s="138"/>
      <c r="C511" s="26"/>
      <c r="D511" s="26"/>
      <c r="E511" s="26"/>
      <c r="F511" s="26"/>
      <c r="G511" s="26"/>
      <c r="H511" s="26"/>
      <c r="I511" s="26"/>
      <c r="J511" s="26"/>
      <c r="K511" s="26"/>
      <c r="L511" s="26"/>
      <c r="M511" s="26"/>
      <c r="N511" s="67"/>
      <c r="O511" s="67"/>
      <c r="P511" s="26"/>
    </row>
    <row r="512" spans="2:16" ht="13">
      <c r="B512" s="138"/>
      <c r="C512" s="26"/>
      <c r="D512" s="26"/>
      <c r="E512" s="26"/>
      <c r="F512" s="26"/>
      <c r="G512" s="26"/>
      <c r="H512" s="26"/>
      <c r="I512" s="26"/>
      <c r="J512" s="26"/>
      <c r="K512" s="26"/>
      <c r="L512" s="26"/>
      <c r="M512" s="26"/>
      <c r="N512" s="67"/>
      <c r="O512" s="67"/>
      <c r="P512" s="26"/>
    </row>
    <row r="513" spans="2:16" ht="13">
      <c r="B513" s="138"/>
      <c r="C513" s="26"/>
      <c r="D513" s="26"/>
      <c r="E513" s="26"/>
      <c r="F513" s="26"/>
      <c r="G513" s="26"/>
      <c r="H513" s="26"/>
      <c r="I513" s="26"/>
      <c r="J513" s="26"/>
      <c r="K513" s="26"/>
      <c r="L513" s="26"/>
      <c r="M513" s="26"/>
      <c r="N513" s="67"/>
      <c r="O513" s="67"/>
      <c r="P513" s="26"/>
    </row>
    <row r="514" spans="2:16" ht="13">
      <c r="B514" s="138"/>
      <c r="C514" s="26"/>
      <c r="D514" s="26"/>
      <c r="E514" s="26"/>
      <c r="F514" s="26"/>
      <c r="G514" s="26"/>
      <c r="H514" s="26"/>
      <c r="I514" s="26"/>
      <c r="J514" s="26"/>
      <c r="K514" s="26"/>
      <c r="L514" s="26"/>
      <c r="M514" s="26"/>
      <c r="N514" s="67"/>
      <c r="O514" s="67"/>
      <c r="P514" s="26"/>
    </row>
    <row r="515" spans="2:16" ht="13">
      <c r="B515" s="138"/>
      <c r="C515" s="26"/>
      <c r="D515" s="26"/>
      <c r="E515" s="26"/>
      <c r="F515" s="26"/>
      <c r="G515" s="26"/>
      <c r="H515" s="26"/>
      <c r="I515" s="26"/>
      <c r="J515" s="26"/>
      <c r="K515" s="26"/>
      <c r="L515" s="26"/>
      <c r="M515" s="26"/>
      <c r="N515" s="67"/>
      <c r="O515" s="67"/>
      <c r="P515" s="26"/>
    </row>
    <row r="516" spans="2:16" ht="13">
      <c r="B516" s="138"/>
      <c r="C516" s="26"/>
      <c r="D516" s="26"/>
      <c r="E516" s="26"/>
      <c r="F516" s="26"/>
      <c r="G516" s="26"/>
      <c r="H516" s="26"/>
      <c r="I516" s="26"/>
      <c r="J516" s="26"/>
      <c r="K516" s="26"/>
      <c r="L516" s="26"/>
      <c r="M516" s="26"/>
      <c r="N516" s="67"/>
      <c r="O516" s="67"/>
      <c r="P516" s="26"/>
    </row>
    <row r="517" spans="2:16" ht="13">
      <c r="B517" s="138"/>
      <c r="C517" s="26"/>
      <c r="D517" s="26"/>
      <c r="E517" s="26"/>
      <c r="F517" s="26"/>
      <c r="G517" s="26"/>
      <c r="H517" s="26"/>
      <c r="I517" s="26"/>
      <c r="J517" s="26"/>
      <c r="K517" s="26"/>
      <c r="L517" s="26"/>
      <c r="M517" s="26"/>
      <c r="N517" s="67"/>
      <c r="O517" s="67"/>
      <c r="P517" s="26"/>
    </row>
    <row r="518" spans="2:16" ht="13">
      <c r="B518" s="138"/>
      <c r="C518" s="26"/>
      <c r="D518" s="26"/>
      <c r="E518" s="26"/>
      <c r="F518" s="26"/>
      <c r="G518" s="26"/>
      <c r="H518" s="26"/>
      <c r="I518" s="26"/>
      <c r="J518" s="26"/>
      <c r="K518" s="26"/>
      <c r="L518" s="26"/>
      <c r="M518" s="26"/>
      <c r="N518" s="67"/>
      <c r="O518" s="67"/>
      <c r="P518" s="26"/>
    </row>
    <row r="519" spans="2:16" ht="13">
      <c r="B519" s="138"/>
      <c r="C519" s="26"/>
      <c r="D519" s="26"/>
      <c r="E519" s="26"/>
      <c r="F519" s="26"/>
      <c r="G519" s="26"/>
      <c r="H519" s="26"/>
      <c r="I519" s="26"/>
      <c r="J519" s="26"/>
      <c r="K519" s="26"/>
      <c r="L519" s="26"/>
      <c r="M519" s="26"/>
      <c r="N519" s="67"/>
      <c r="O519" s="67"/>
      <c r="P519" s="26"/>
    </row>
    <row r="520" spans="2:16" ht="13">
      <c r="B520" s="138"/>
      <c r="C520" s="26"/>
      <c r="D520" s="26"/>
      <c r="E520" s="26"/>
      <c r="F520" s="26"/>
      <c r="G520" s="26"/>
      <c r="H520" s="26"/>
      <c r="I520" s="26"/>
      <c r="J520" s="26"/>
      <c r="K520" s="26"/>
      <c r="L520" s="26"/>
      <c r="M520" s="26"/>
      <c r="N520" s="67"/>
      <c r="O520" s="67"/>
      <c r="P520" s="26"/>
    </row>
    <row r="521" spans="2:16" ht="13">
      <c r="B521" s="138"/>
      <c r="C521" s="26"/>
      <c r="D521" s="26"/>
      <c r="E521" s="26"/>
      <c r="F521" s="26"/>
      <c r="G521" s="26"/>
      <c r="H521" s="26"/>
      <c r="I521" s="26"/>
      <c r="J521" s="26"/>
      <c r="K521" s="26"/>
      <c r="L521" s="26"/>
      <c r="M521" s="26"/>
      <c r="N521" s="67"/>
      <c r="O521" s="67"/>
      <c r="P521" s="26"/>
    </row>
    <row r="522" spans="2:16" ht="13">
      <c r="B522" s="138"/>
      <c r="C522" s="26"/>
      <c r="D522" s="26"/>
      <c r="E522" s="26"/>
      <c r="F522" s="26"/>
      <c r="G522" s="26"/>
      <c r="H522" s="26"/>
      <c r="I522" s="26"/>
      <c r="J522" s="26"/>
      <c r="K522" s="26"/>
      <c r="L522" s="26"/>
      <c r="M522" s="26"/>
      <c r="N522" s="67"/>
      <c r="O522" s="67"/>
      <c r="P522" s="26"/>
    </row>
    <row r="523" spans="2:16" ht="13">
      <c r="B523" s="138"/>
      <c r="C523" s="26"/>
      <c r="D523" s="26"/>
      <c r="E523" s="26"/>
      <c r="F523" s="26"/>
      <c r="G523" s="26"/>
      <c r="H523" s="26"/>
      <c r="I523" s="26"/>
      <c r="J523" s="26"/>
      <c r="K523" s="26"/>
      <c r="L523" s="26"/>
      <c r="M523" s="26"/>
      <c r="N523" s="67"/>
      <c r="O523" s="67"/>
      <c r="P523" s="26"/>
    </row>
    <row r="524" spans="2:16" ht="13">
      <c r="B524" s="138"/>
      <c r="C524" s="26"/>
      <c r="D524" s="26"/>
      <c r="E524" s="26"/>
      <c r="F524" s="26"/>
      <c r="G524" s="26"/>
      <c r="H524" s="26"/>
      <c r="I524" s="26"/>
      <c r="J524" s="26"/>
      <c r="K524" s="26"/>
      <c r="L524" s="26"/>
      <c r="M524" s="26"/>
      <c r="N524" s="67"/>
      <c r="O524" s="67"/>
      <c r="P524" s="26"/>
    </row>
    <row r="525" spans="2:16" ht="13">
      <c r="B525" s="138"/>
      <c r="C525" s="26"/>
      <c r="D525" s="26"/>
      <c r="E525" s="26"/>
      <c r="F525" s="26"/>
      <c r="G525" s="26"/>
      <c r="H525" s="26"/>
      <c r="I525" s="26"/>
      <c r="J525" s="26"/>
      <c r="K525" s="26"/>
      <c r="L525" s="26"/>
      <c r="M525" s="26"/>
      <c r="N525" s="67"/>
      <c r="O525" s="67"/>
      <c r="P525" s="26"/>
    </row>
    <row r="526" spans="2:16" ht="13">
      <c r="B526" s="138"/>
      <c r="C526" s="26"/>
      <c r="D526" s="26"/>
      <c r="E526" s="26"/>
      <c r="F526" s="26"/>
      <c r="G526" s="26"/>
      <c r="H526" s="26"/>
      <c r="I526" s="26"/>
      <c r="J526" s="26"/>
      <c r="K526" s="26"/>
      <c r="L526" s="26"/>
      <c r="M526" s="26"/>
      <c r="N526" s="67"/>
      <c r="O526" s="67"/>
      <c r="P526" s="26"/>
    </row>
    <row r="527" spans="2:16" ht="13">
      <c r="B527" s="138"/>
      <c r="C527" s="26"/>
      <c r="D527" s="26"/>
      <c r="E527" s="26"/>
      <c r="F527" s="26"/>
      <c r="G527" s="26"/>
      <c r="H527" s="26"/>
      <c r="I527" s="26"/>
      <c r="J527" s="26"/>
      <c r="K527" s="26"/>
      <c r="L527" s="26"/>
      <c r="M527" s="26"/>
      <c r="N527" s="67"/>
      <c r="O527" s="67"/>
      <c r="P527" s="26"/>
    </row>
    <row r="528" spans="2:16" ht="13">
      <c r="B528" s="138"/>
      <c r="C528" s="26"/>
      <c r="D528" s="26"/>
      <c r="E528" s="26"/>
      <c r="F528" s="26"/>
      <c r="G528" s="26"/>
      <c r="H528" s="26"/>
      <c r="I528" s="26"/>
      <c r="J528" s="26"/>
      <c r="K528" s="26"/>
      <c r="L528" s="26"/>
      <c r="M528" s="26"/>
      <c r="N528" s="67"/>
      <c r="O528" s="67"/>
      <c r="P528" s="26"/>
    </row>
    <row r="529" spans="2:16" ht="13">
      <c r="B529" s="138"/>
      <c r="C529" s="26"/>
      <c r="D529" s="26"/>
      <c r="E529" s="26"/>
      <c r="F529" s="26"/>
      <c r="G529" s="26"/>
      <c r="H529" s="26"/>
      <c r="I529" s="26"/>
      <c r="J529" s="26"/>
      <c r="K529" s="26"/>
      <c r="L529" s="26"/>
      <c r="M529" s="26"/>
      <c r="N529" s="67"/>
      <c r="O529" s="67"/>
      <c r="P529" s="26"/>
    </row>
    <row r="530" spans="2:16" ht="13">
      <c r="B530" s="138"/>
      <c r="C530" s="26"/>
      <c r="D530" s="26"/>
      <c r="E530" s="26"/>
      <c r="F530" s="26"/>
      <c r="G530" s="26"/>
      <c r="H530" s="26"/>
      <c r="I530" s="26"/>
      <c r="J530" s="26"/>
      <c r="K530" s="26"/>
      <c r="L530" s="26"/>
      <c r="M530" s="26"/>
      <c r="N530" s="67"/>
      <c r="O530" s="67"/>
      <c r="P530" s="26"/>
    </row>
    <row r="531" spans="2:16" ht="13">
      <c r="B531" s="138"/>
      <c r="C531" s="26"/>
      <c r="D531" s="26"/>
      <c r="E531" s="26"/>
      <c r="F531" s="26"/>
      <c r="G531" s="26"/>
      <c r="H531" s="26"/>
      <c r="I531" s="26"/>
      <c r="J531" s="26"/>
      <c r="K531" s="26"/>
      <c r="L531" s="26"/>
      <c r="M531" s="26"/>
      <c r="N531" s="67"/>
      <c r="O531" s="67"/>
      <c r="P531" s="26"/>
    </row>
    <row r="532" spans="2:16" ht="13">
      <c r="B532" s="138"/>
      <c r="C532" s="26"/>
      <c r="D532" s="26"/>
      <c r="E532" s="26"/>
      <c r="F532" s="26"/>
      <c r="G532" s="26"/>
      <c r="H532" s="26"/>
      <c r="I532" s="26"/>
      <c r="J532" s="26"/>
      <c r="K532" s="26"/>
      <c r="L532" s="26"/>
      <c r="M532" s="26"/>
      <c r="N532" s="67"/>
      <c r="O532" s="67"/>
      <c r="P532" s="26"/>
    </row>
    <row r="533" spans="2:16" ht="13">
      <c r="B533" s="138"/>
      <c r="C533" s="26"/>
      <c r="D533" s="26"/>
      <c r="E533" s="26"/>
      <c r="F533" s="26"/>
      <c r="G533" s="26"/>
      <c r="H533" s="26"/>
      <c r="I533" s="26"/>
      <c r="J533" s="26"/>
      <c r="K533" s="26"/>
      <c r="L533" s="26"/>
      <c r="M533" s="26"/>
      <c r="N533" s="67"/>
      <c r="O533" s="67"/>
      <c r="P533" s="26"/>
    </row>
    <row r="534" spans="2:16" ht="13">
      <c r="B534" s="138"/>
      <c r="C534" s="26"/>
      <c r="D534" s="26"/>
      <c r="E534" s="26"/>
      <c r="F534" s="26"/>
      <c r="G534" s="26"/>
      <c r="H534" s="26"/>
      <c r="I534" s="26"/>
      <c r="J534" s="26"/>
      <c r="K534" s="26"/>
      <c r="L534" s="26"/>
      <c r="M534" s="26"/>
      <c r="N534" s="67"/>
      <c r="O534" s="67"/>
      <c r="P534" s="26"/>
    </row>
    <row r="535" spans="2:16" ht="13">
      <c r="B535" s="138"/>
      <c r="C535" s="26"/>
      <c r="D535" s="26"/>
      <c r="E535" s="26"/>
      <c r="F535" s="26"/>
      <c r="G535" s="26"/>
      <c r="H535" s="26"/>
      <c r="I535" s="26"/>
      <c r="J535" s="26"/>
      <c r="K535" s="26"/>
      <c r="L535" s="26"/>
      <c r="M535" s="26"/>
      <c r="N535" s="67"/>
      <c r="O535" s="67"/>
      <c r="P535" s="26"/>
    </row>
    <row r="536" spans="2:16" ht="13">
      <c r="B536" s="138"/>
      <c r="C536" s="26"/>
      <c r="D536" s="26"/>
      <c r="E536" s="26"/>
      <c r="F536" s="26"/>
      <c r="G536" s="26"/>
      <c r="H536" s="26"/>
      <c r="I536" s="26"/>
      <c r="J536" s="26"/>
      <c r="K536" s="26"/>
      <c r="L536" s="26"/>
      <c r="M536" s="26"/>
      <c r="N536" s="67"/>
      <c r="O536" s="67"/>
      <c r="P536" s="26"/>
    </row>
    <row r="537" spans="2:16" ht="13">
      <c r="B537" s="138"/>
      <c r="C537" s="26"/>
      <c r="D537" s="26"/>
      <c r="E537" s="26"/>
      <c r="F537" s="26"/>
      <c r="G537" s="26"/>
      <c r="H537" s="26"/>
      <c r="I537" s="26"/>
      <c r="J537" s="26"/>
      <c r="K537" s="26"/>
      <c r="L537" s="26"/>
      <c r="M537" s="26"/>
      <c r="N537" s="67"/>
      <c r="O537" s="67"/>
      <c r="P537" s="26"/>
    </row>
    <row r="538" spans="2:16" ht="13">
      <c r="B538" s="138"/>
      <c r="C538" s="26"/>
      <c r="D538" s="26"/>
      <c r="E538" s="26"/>
      <c r="F538" s="26"/>
      <c r="G538" s="26"/>
      <c r="H538" s="26"/>
      <c r="I538" s="26"/>
      <c r="J538" s="26"/>
      <c r="K538" s="26"/>
      <c r="L538" s="26"/>
      <c r="M538" s="26"/>
      <c r="N538" s="67"/>
      <c r="O538" s="67"/>
      <c r="P538" s="26"/>
    </row>
    <row r="539" spans="2:16" ht="13">
      <c r="B539" s="138"/>
      <c r="C539" s="26"/>
      <c r="D539" s="26"/>
      <c r="E539" s="26"/>
      <c r="F539" s="26"/>
      <c r="G539" s="26"/>
      <c r="H539" s="26"/>
      <c r="I539" s="26"/>
      <c r="J539" s="26"/>
      <c r="K539" s="26"/>
      <c r="L539" s="26"/>
      <c r="M539" s="26"/>
      <c r="N539" s="67"/>
      <c r="O539" s="67"/>
      <c r="P539" s="26"/>
    </row>
    <row r="540" spans="2:16" ht="13">
      <c r="B540" s="138"/>
      <c r="C540" s="26"/>
      <c r="D540" s="26"/>
      <c r="E540" s="26"/>
      <c r="F540" s="26"/>
      <c r="G540" s="26"/>
      <c r="H540" s="26"/>
      <c r="I540" s="26"/>
      <c r="J540" s="26"/>
      <c r="K540" s="26"/>
      <c r="L540" s="26"/>
      <c r="M540" s="26"/>
      <c r="N540" s="67"/>
      <c r="O540" s="67"/>
      <c r="P540" s="26"/>
    </row>
    <row r="541" spans="2:16" ht="13">
      <c r="B541" s="138"/>
      <c r="C541" s="26"/>
      <c r="D541" s="26"/>
      <c r="E541" s="26"/>
      <c r="F541" s="26"/>
      <c r="G541" s="26"/>
      <c r="H541" s="26"/>
      <c r="I541" s="26"/>
      <c r="J541" s="26"/>
      <c r="K541" s="26"/>
      <c r="L541" s="26"/>
      <c r="M541" s="26"/>
      <c r="N541" s="67"/>
      <c r="O541" s="67"/>
      <c r="P541" s="26"/>
    </row>
    <row r="542" spans="2:16" ht="13">
      <c r="B542" s="138"/>
      <c r="C542" s="26"/>
      <c r="D542" s="26"/>
      <c r="E542" s="26"/>
      <c r="F542" s="26"/>
      <c r="G542" s="26"/>
      <c r="H542" s="26"/>
      <c r="I542" s="26"/>
      <c r="J542" s="26"/>
      <c r="K542" s="26"/>
      <c r="L542" s="26"/>
      <c r="M542" s="26"/>
      <c r="N542" s="67"/>
      <c r="O542" s="67"/>
      <c r="P542" s="26"/>
    </row>
    <row r="543" spans="2:16" ht="13">
      <c r="B543" s="138"/>
      <c r="C543" s="26"/>
      <c r="D543" s="26"/>
      <c r="E543" s="26"/>
      <c r="F543" s="26"/>
      <c r="G543" s="26"/>
      <c r="H543" s="26"/>
      <c r="I543" s="26"/>
      <c r="J543" s="26"/>
      <c r="K543" s="26"/>
      <c r="L543" s="26"/>
      <c r="M543" s="26"/>
      <c r="N543" s="67"/>
      <c r="O543" s="67"/>
      <c r="P543" s="26"/>
    </row>
    <row r="544" spans="2:16" ht="13">
      <c r="B544" s="138"/>
      <c r="C544" s="26"/>
      <c r="D544" s="26"/>
      <c r="E544" s="26"/>
      <c r="F544" s="26"/>
      <c r="G544" s="26"/>
      <c r="H544" s="26"/>
      <c r="I544" s="26"/>
      <c r="J544" s="26"/>
      <c r="K544" s="26"/>
      <c r="L544" s="26"/>
      <c r="M544" s="26"/>
      <c r="N544" s="67"/>
      <c r="O544" s="67"/>
      <c r="P544" s="26"/>
    </row>
    <row r="545" spans="2:16" ht="13">
      <c r="B545" s="138"/>
      <c r="C545" s="26"/>
      <c r="D545" s="26"/>
      <c r="E545" s="26"/>
      <c r="F545" s="26"/>
      <c r="G545" s="26"/>
      <c r="H545" s="26"/>
      <c r="I545" s="26"/>
      <c r="J545" s="26"/>
      <c r="K545" s="26"/>
      <c r="L545" s="26"/>
      <c r="M545" s="26"/>
      <c r="N545" s="67"/>
      <c r="O545" s="67"/>
      <c r="P545" s="26"/>
    </row>
    <row r="546" spans="2:16" ht="13">
      <c r="B546" s="138"/>
      <c r="C546" s="26"/>
      <c r="D546" s="26"/>
      <c r="E546" s="26"/>
      <c r="F546" s="26"/>
      <c r="G546" s="26"/>
      <c r="H546" s="26"/>
      <c r="I546" s="26"/>
      <c r="J546" s="26"/>
      <c r="K546" s="26"/>
      <c r="L546" s="26"/>
      <c r="M546" s="26"/>
      <c r="N546" s="67"/>
      <c r="O546" s="67"/>
      <c r="P546" s="26"/>
    </row>
    <row r="547" spans="2:16" ht="13">
      <c r="B547" s="138"/>
      <c r="C547" s="26"/>
      <c r="D547" s="26"/>
      <c r="E547" s="26"/>
      <c r="F547" s="26"/>
      <c r="G547" s="26"/>
      <c r="H547" s="26"/>
      <c r="I547" s="26"/>
      <c r="J547" s="26"/>
      <c r="K547" s="26"/>
      <c r="L547" s="26"/>
      <c r="M547" s="26"/>
      <c r="N547" s="67"/>
      <c r="O547" s="67"/>
      <c r="P547" s="26"/>
    </row>
    <row r="548" spans="2:16" ht="13">
      <c r="B548" s="138"/>
      <c r="C548" s="26"/>
      <c r="D548" s="26"/>
      <c r="E548" s="26"/>
      <c r="F548" s="26"/>
      <c r="G548" s="26"/>
      <c r="H548" s="26"/>
      <c r="I548" s="26"/>
      <c r="J548" s="26"/>
      <c r="K548" s="26"/>
      <c r="L548" s="26"/>
      <c r="M548" s="26"/>
      <c r="N548" s="67"/>
      <c r="O548" s="67"/>
      <c r="P548" s="26"/>
    </row>
    <row r="549" spans="2:16" ht="13">
      <c r="B549" s="138"/>
      <c r="C549" s="26"/>
      <c r="D549" s="26"/>
      <c r="E549" s="26"/>
      <c r="F549" s="26"/>
      <c r="G549" s="26"/>
      <c r="H549" s="26"/>
      <c r="I549" s="26"/>
      <c r="J549" s="26"/>
      <c r="K549" s="26"/>
      <c r="L549" s="26"/>
      <c r="M549" s="26"/>
      <c r="N549" s="67"/>
      <c r="O549" s="67"/>
      <c r="P549" s="26"/>
    </row>
    <row r="550" spans="2:16" ht="13">
      <c r="B550" s="138"/>
      <c r="C550" s="26"/>
      <c r="D550" s="26"/>
      <c r="E550" s="26"/>
      <c r="F550" s="26"/>
      <c r="G550" s="26"/>
      <c r="H550" s="26"/>
      <c r="I550" s="26"/>
      <c r="J550" s="26"/>
      <c r="K550" s="26"/>
      <c r="L550" s="26"/>
      <c r="M550" s="26"/>
      <c r="N550" s="67"/>
      <c r="O550" s="67"/>
      <c r="P550" s="26"/>
    </row>
    <row r="551" spans="2:16" ht="13">
      <c r="B551" s="138"/>
      <c r="C551" s="26"/>
      <c r="D551" s="26"/>
      <c r="E551" s="26"/>
      <c r="F551" s="26"/>
      <c r="G551" s="26"/>
      <c r="H551" s="26"/>
      <c r="I551" s="26"/>
      <c r="J551" s="26"/>
      <c r="K551" s="26"/>
      <c r="L551" s="26"/>
      <c r="M551" s="26"/>
      <c r="N551" s="67"/>
      <c r="O551" s="67"/>
      <c r="P551" s="26"/>
    </row>
    <row r="552" spans="2:16" ht="13">
      <c r="B552" s="138"/>
      <c r="C552" s="26"/>
      <c r="D552" s="26"/>
      <c r="E552" s="26"/>
      <c r="F552" s="26"/>
      <c r="G552" s="26"/>
      <c r="H552" s="26"/>
      <c r="I552" s="26"/>
      <c r="J552" s="26"/>
      <c r="K552" s="26"/>
      <c r="L552" s="26"/>
      <c r="M552" s="26"/>
      <c r="N552" s="67"/>
      <c r="O552" s="67"/>
      <c r="P552" s="26"/>
    </row>
    <row r="553" spans="2:16" ht="13">
      <c r="B553" s="138"/>
      <c r="C553" s="26"/>
      <c r="D553" s="26"/>
      <c r="E553" s="26"/>
      <c r="F553" s="26"/>
      <c r="G553" s="26"/>
      <c r="H553" s="26"/>
      <c r="I553" s="26"/>
      <c r="J553" s="26"/>
      <c r="K553" s="26"/>
      <c r="L553" s="26"/>
      <c r="M553" s="26"/>
      <c r="N553" s="67"/>
      <c r="O553" s="67"/>
      <c r="P553" s="26"/>
    </row>
    <row r="554" spans="2:16" ht="13">
      <c r="B554" s="138"/>
      <c r="C554" s="26"/>
      <c r="D554" s="26"/>
      <c r="E554" s="26"/>
      <c r="F554" s="26"/>
      <c r="G554" s="26"/>
      <c r="H554" s="26"/>
      <c r="I554" s="26"/>
      <c r="J554" s="26"/>
      <c r="K554" s="26"/>
      <c r="L554" s="26"/>
      <c r="M554" s="26"/>
      <c r="N554" s="67"/>
      <c r="O554" s="67"/>
      <c r="P554" s="26"/>
    </row>
    <row r="555" spans="2:16" ht="13">
      <c r="B555" s="138"/>
      <c r="C555" s="26"/>
      <c r="D555" s="26"/>
      <c r="E555" s="26"/>
      <c r="F555" s="26"/>
      <c r="G555" s="26"/>
      <c r="H555" s="26"/>
      <c r="I555" s="26"/>
      <c r="J555" s="26"/>
      <c r="K555" s="26"/>
      <c r="L555" s="26"/>
      <c r="M555" s="26"/>
      <c r="N555" s="67"/>
      <c r="O555" s="67"/>
      <c r="P555" s="26"/>
    </row>
    <row r="556" spans="2:16" ht="13">
      <c r="B556" s="138"/>
      <c r="C556" s="26"/>
      <c r="D556" s="26"/>
      <c r="E556" s="26"/>
      <c r="F556" s="26"/>
      <c r="G556" s="26"/>
      <c r="H556" s="26"/>
      <c r="I556" s="26"/>
      <c r="J556" s="26"/>
      <c r="K556" s="26"/>
      <c r="L556" s="26"/>
      <c r="M556" s="26"/>
      <c r="N556" s="67"/>
      <c r="O556" s="67"/>
      <c r="P556" s="26"/>
    </row>
    <row r="557" spans="2:16" ht="13">
      <c r="B557" s="138"/>
      <c r="C557" s="26"/>
      <c r="D557" s="26"/>
      <c r="E557" s="26"/>
      <c r="F557" s="26"/>
      <c r="G557" s="26"/>
      <c r="H557" s="26"/>
      <c r="I557" s="26"/>
      <c r="J557" s="26"/>
      <c r="K557" s="26"/>
      <c r="L557" s="26"/>
      <c r="M557" s="26"/>
      <c r="N557" s="67"/>
      <c r="O557" s="67"/>
      <c r="P557" s="26"/>
    </row>
    <row r="558" spans="2:16" ht="13">
      <c r="B558" s="138"/>
      <c r="C558" s="26"/>
      <c r="D558" s="26"/>
      <c r="E558" s="26"/>
      <c r="F558" s="26"/>
      <c r="G558" s="26"/>
      <c r="H558" s="26"/>
      <c r="I558" s="26"/>
      <c r="J558" s="26"/>
      <c r="K558" s="26"/>
      <c r="L558" s="26"/>
      <c r="M558" s="26"/>
      <c r="N558" s="67"/>
      <c r="O558" s="67"/>
      <c r="P558" s="26"/>
    </row>
    <row r="559" spans="2:16" ht="13">
      <c r="B559" s="138"/>
      <c r="C559" s="26"/>
      <c r="D559" s="26"/>
      <c r="E559" s="26"/>
      <c r="F559" s="26"/>
      <c r="G559" s="26"/>
      <c r="H559" s="26"/>
      <c r="I559" s="26"/>
      <c r="J559" s="26"/>
      <c r="K559" s="26"/>
      <c r="L559" s="26"/>
      <c r="M559" s="26"/>
      <c r="N559" s="67"/>
      <c r="O559" s="67"/>
      <c r="P559" s="26"/>
    </row>
    <row r="560" spans="2:16" ht="13">
      <c r="B560" s="138"/>
      <c r="C560" s="26"/>
      <c r="D560" s="26"/>
      <c r="E560" s="26"/>
      <c r="F560" s="26"/>
      <c r="G560" s="26"/>
      <c r="H560" s="26"/>
      <c r="I560" s="26"/>
      <c r="J560" s="26"/>
      <c r="K560" s="26"/>
      <c r="L560" s="26"/>
      <c r="M560" s="26"/>
      <c r="N560" s="67"/>
      <c r="O560" s="67"/>
      <c r="P560" s="26"/>
    </row>
    <row r="561" spans="2:16" ht="13">
      <c r="B561" s="138"/>
      <c r="C561" s="26"/>
      <c r="D561" s="26"/>
      <c r="E561" s="26"/>
      <c r="F561" s="26"/>
      <c r="G561" s="26"/>
      <c r="H561" s="26"/>
      <c r="I561" s="26"/>
      <c r="J561" s="26"/>
      <c r="K561" s="26"/>
      <c r="L561" s="26"/>
      <c r="M561" s="26"/>
      <c r="N561" s="67"/>
      <c r="O561" s="67"/>
      <c r="P561" s="26"/>
    </row>
    <row r="562" spans="2:16" ht="13">
      <c r="B562" s="138"/>
      <c r="C562" s="26"/>
      <c r="D562" s="26"/>
      <c r="E562" s="26"/>
      <c r="F562" s="26"/>
      <c r="G562" s="26"/>
      <c r="H562" s="26"/>
      <c r="I562" s="26"/>
      <c r="J562" s="26"/>
      <c r="K562" s="26"/>
      <c r="L562" s="26"/>
      <c r="M562" s="26"/>
      <c r="N562" s="67"/>
      <c r="O562" s="67"/>
      <c r="P562" s="26"/>
    </row>
    <row r="563" spans="2:16" ht="13">
      <c r="B563" s="138"/>
      <c r="C563" s="26"/>
      <c r="D563" s="26"/>
      <c r="E563" s="26"/>
      <c r="F563" s="26"/>
      <c r="G563" s="26"/>
      <c r="H563" s="26"/>
      <c r="I563" s="26"/>
      <c r="J563" s="26"/>
      <c r="K563" s="26"/>
      <c r="L563" s="26"/>
      <c r="M563" s="26"/>
      <c r="N563" s="67"/>
      <c r="O563" s="67"/>
      <c r="P563" s="26"/>
    </row>
    <row r="564" spans="2:16" ht="13">
      <c r="B564" s="138"/>
      <c r="C564" s="26"/>
      <c r="D564" s="26"/>
      <c r="E564" s="26"/>
      <c r="F564" s="26"/>
      <c r="G564" s="26"/>
      <c r="H564" s="26"/>
      <c r="I564" s="26"/>
      <c r="J564" s="26"/>
      <c r="K564" s="26"/>
      <c r="L564" s="26"/>
      <c r="M564" s="26"/>
      <c r="N564" s="67"/>
      <c r="O564" s="67"/>
      <c r="P564" s="26"/>
    </row>
    <row r="565" spans="2:16" ht="13">
      <c r="B565" s="138"/>
      <c r="C565" s="26"/>
      <c r="D565" s="26"/>
      <c r="E565" s="26"/>
      <c r="F565" s="26"/>
      <c r="G565" s="26"/>
      <c r="H565" s="26"/>
      <c r="I565" s="26"/>
      <c r="J565" s="26"/>
      <c r="K565" s="26"/>
      <c r="L565" s="26"/>
      <c r="M565" s="26"/>
      <c r="N565" s="67"/>
      <c r="O565" s="67"/>
      <c r="P565" s="26"/>
    </row>
    <row r="566" spans="2:16" ht="13">
      <c r="B566" s="138"/>
      <c r="C566" s="26"/>
      <c r="D566" s="26"/>
      <c r="E566" s="26"/>
      <c r="F566" s="26"/>
      <c r="G566" s="26"/>
      <c r="H566" s="26"/>
      <c r="I566" s="26"/>
      <c r="J566" s="26"/>
      <c r="K566" s="26"/>
      <c r="L566" s="26"/>
      <c r="M566" s="26"/>
      <c r="N566" s="67"/>
      <c r="O566" s="67"/>
      <c r="P566" s="26"/>
    </row>
    <row r="567" spans="2:16" ht="13">
      <c r="B567" s="138"/>
      <c r="C567" s="26"/>
      <c r="D567" s="26"/>
      <c r="E567" s="26"/>
      <c r="F567" s="26"/>
      <c r="G567" s="26"/>
      <c r="H567" s="26"/>
      <c r="I567" s="26"/>
      <c r="J567" s="26"/>
      <c r="K567" s="26"/>
      <c r="L567" s="26"/>
      <c r="M567" s="26"/>
      <c r="N567" s="67"/>
      <c r="O567" s="67"/>
      <c r="P567" s="26"/>
    </row>
    <row r="568" spans="2:16" ht="13">
      <c r="B568" s="138"/>
      <c r="C568" s="26"/>
      <c r="D568" s="26"/>
      <c r="E568" s="26"/>
      <c r="F568" s="26"/>
      <c r="G568" s="26"/>
      <c r="H568" s="26"/>
      <c r="I568" s="26"/>
      <c r="J568" s="26"/>
      <c r="K568" s="26"/>
      <c r="L568" s="26"/>
      <c r="M568" s="26"/>
      <c r="N568" s="67"/>
      <c r="O568" s="67"/>
      <c r="P568" s="26"/>
    </row>
    <row r="569" spans="2:16" ht="13">
      <c r="B569" s="138"/>
      <c r="C569" s="26"/>
      <c r="D569" s="26"/>
      <c r="E569" s="26"/>
      <c r="F569" s="26"/>
      <c r="G569" s="26"/>
      <c r="H569" s="26"/>
      <c r="I569" s="26"/>
      <c r="J569" s="26"/>
      <c r="K569" s="26"/>
      <c r="L569" s="26"/>
      <c r="M569" s="26"/>
      <c r="N569" s="67"/>
      <c r="O569" s="67"/>
      <c r="P569" s="26"/>
    </row>
    <row r="570" spans="2:16" ht="13">
      <c r="B570" s="138"/>
      <c r="C570" s="26"/>
      <c r="D570" s="26"/>
      <c r="E570" s="26"/>
      <c r="F570" s="26"/>
      <c r="G570" s="26"/>
      <c r="H570" s="26"/>
      <c r="I570" s="26"/>
      <c r="J570" s="26"/>
      <c r="K570" s="26"/>
      <c r="L570" s="26"/>
      <c r="M570" s="26"/>
      <c r="N570" s="67"/>
      <c r="O570" s="67"/>
      <c r="P570" s="26"/>
    </row>
    <row r="571" spans="2:16" ht="13">
      <c r="B571" s="138"/>
      <c r="C571" s="26"/>
      <c r="D571" s="26"/>
      <c r="E571" s="26"/>
      <c r="F571" s="26"/>
      <c r="G571" s="26"/>
      <c r="H571" s="26"/>
      <c r="I571" s="26"/>
      <c r="J571" s="26"/>
      <c r="K571" s="26"/>
      <c r="L571" s="26"/>
      <c r="M571" s="26"/>
      <c r="N571" s="67"/>
      <c r="O571" s="67"/>
      <c r="P571" s="26"/>
    </row>
    <row r="572" spans="2:16" ht="13">
      <c r="B572" s="138"/>
      <c r="C572" s="26"/>
      <c r="D572" s="26"/>
      <c r="E572" s="26"/>
      <c r="F572" s="26"/>
      <c r="G572" s="26"/>
      <c r="H572" s="26"/>
      <c r="I572" s="26"/>
      <c r="J572" s="26"/>
      <c r="K572" s="26"/>
      <c r="L572" s="26"/>
      <c r="M572" s="26"/>
      <c r="N572" s="67"/>
      <c r="O572" s="67"/>
      <c r="P572" s="26"/>
    </row>
    <row r="573" spans="2:16" ht="13">
      <c r="B573" s="138"/>
      <c r="C573" s="26"/>
      <c r="D573" s="26"/>
      <c r="E573" s="26"/>
      <c r="F573" s="26"/>
      <c r="G573" s="26"/>
      <c r="H573" s="26"/>
      <c r="I573" s="26"/>
      <c r="J573" s="26"/>
      <c r="K573" s="26"/>
      <c r="L573" s="26"/>
      <c r="M573" s="26"/>
      <c r="N573" s="67"/>
      <c r="O573" s="67"/>
      <c r="P573" s="26"/>
    </row>
    <row r="574" spans="2:16" ht="13">
      <c r="B574" s="138"/>
      <c r="C574" s="26"/>
      <c r="D574" s="26"/>
      <c r="E574" s="26"/>
      <c r="F574" s="26"/>
      <c r="G574" s="26"/>
      <c r="H574" s="26"/>
      <c r="I574" s="26"/>
      <c r="J574" s="26"/>
      <c r="K574" s="26"/>
      <c r="L574" s="26"/>
      <c r="M574" s="26"/>
      <c r="N574" s="67"/>
      <c r="O574" s="67"/>
      <c r="P574" s="26"/>
    </row>
    <row r="575" spans="2:16" ht="13">
      <c r="B575" s="138"/>
      <c r="C575" s="26"/>
      <c r="D575" s="26"/>
      <c r="E575" s="26"/>
      <c r="F575" s="26"/>
      <c r="G575" s="26"/>
      <c r="H575" s="26"/>
      <c r="I575" s="26"/>
      <c r="J575" s="26"/>
      <c r="K575" s="26"/>
      <c r="L575" s="26"/>
      <c r="M575" s="26"/>
      <c r="N575" s="67"/>
      <c r="O575" s="67"/>
      <c r="P575" s="26"/>
    </row>
    <row r="576" spans="2:16" ht="13">
      <c r="B576" s="138"/>
      <c r="C576" s="26"/>
      <c r="D576" s="26"/>
      <c r="E576" s="26"/>
      <c r="F576" s="26"/>
      <c r="G576" s="26"/>
      <c r="H576" s="26"/>
      <c r="I576" s="26"/>
      <c r="J576" s="26"/>
      <c r="K576" s="26"/>
      <c r="L576" s="26"/>
      <c r="M576" s="26"/>
      <c r="N576" s="67"/>
      <c r="O576" s="67"/>
      <c r="P576" s="26"/>
    </row>
    <row r="577" spans="2:16" ht="13">
      <c r="B577" s="138"/>
      <c r="C577" s="26"/>
      <c r="D577" s="26"/>
      <c r="E577" s="26"/>
      <c r="F577" s="26"/>
      <c r="G577" s="26"/>
      <c r="H577" s="26"/>
      <c r="I577" s="26"/>
      <c r="J577" s="26"/>
      <c r="K577" s="26"/>
      <c r="L577" s="26"/>
      <c r="M577" s="26"/>
      <c r="N577" s="67"/>
      <c r="O577" s="67"/>
      <c r="P577" s="26"/>
    </row>
    <row r="578" spans="2:16" ht="13">
      <c r="B578" s="138"/>
      <c r="C578" s="26"/>
      <c r="D578" s="26"/>
      <c r="E578" s="26"/>
      <c r="F578" s="26"/>
      <c r="G578" s="26"/>
      <c r="H578" s="26"/>
      <c r="I578" s="26"/>
      <c r="J578" s="26"/>
      <c r="K578" s="26"/>
      <c r="L578" s="26"/>
      <c r="M578" s="26"/>
      <c r="N578" s="67"/>
      <c r="O578" s="67"/>
      <c r="P578" s="26"/>
    </row>
    <row r="579" spans="2:16" ht="13">
      <c r="B579" s="138"/>
      <c r="C579" s="26"/>
      <c r="D579" s="26"/>
      <c r="E579" s="26"/>
      <c r="F579" s="26"/>
      <c r="G579" s="26"/>
      <c r="H579" s="26"/>
      <c r="I579" s="26"/>
      <c r="J579" s="26"/>
      <c r="K579" s="26"/>
      <c r="L579" s="26"/>
      <c r="M579" s="26"/>
      <c r="N579" s="67"/>
      <c r="O579" s="67"/>
      <c r="P579" s="26"/>
    </row>
    <row r="580" spans="2:16" ht="13">
      <c r="B580" s="138"/>
      <c r="C580" s="26"/>
      <c r="D580" s="26"/>
      <c r="E580" s="26"/>
      <c r="F580" s="26"/>
      <c r="G580" s="26"/>
      <c r="H580" s="26"/>
      <c r="I580" s="26"/>
      <c r="J580" s="26"/>
      <c r="K580" s="26"/>
      <c r="L580" s="26"/>
      <c r="M580" s="26"/>
      <c r="N580" s="67"/>
      <c r="O580" s="67"/>
      <c r="P580" s="26"/>
    </row>
    <row r="581" spans="2:16" ht="13">
      <c r="B581" s="138"/>
      <c r="C581" s="26"/>
      <c r="D581" s="26"/>
      <c r="E581" s="26"/>
      <c r="F581" s="26"/>
      <c r="G581" s="26"/>
      <c r="H581" s="26"/>
      <c r="I581" s="26"/>
      <c r="J581" s="26"/>
      <c r="K581" s="26"/>
      <c r="L581" s="26"/>
      <c r="M581" s="26"/>
      <c r="N581" s="67"/>
      <c r="O581" s="67"/>
      <c r="P581" s="26"/>
    </row>
    <row r="582" spans="2:16" ht="13">
      <c r="B582" s="138"/>
      <c r="C582" s="26"/>
      <c r="D582" s="26"/>
      <c r="E582" s="26"/>
      <c r="F582" s="26"/>
      <c r="G582" s="26"/>
      <c r="H582" s="26"/>
      <c r="I582" s="26"/>
      <c r="J582" s="26"/>
      <c r="K582" s="26"/>
      <c r="L582" s="26"/>
      <c r="M582" s="26"/>
      <c r="N582" s="67"/>
      <c r="O582" s="67"/>
      <c r="P582" s="26"/>
    </row>
    <row r="583" spans="2:16" ht="13">
      <c r="B583" s="138"/>
      <c r="C583" s="26"/>
      <c r="D583" s="26"/>
      <c r="E583" s="26"/>
      <c r="F583" s="26"/>
      <c r="G583" s="26"/>
      <c r="H583" s="26"/>
      <c r="I583" s="26"/>
      <c r="J583" s="26"/>
      <c r="K583" s="26"/>
      <c r="L583" s="26"/>
      <c r="M583" s="26"/>
      <c r="N583" s="67"/>
      <c r="O583" s="67"/>
      <c r="P583" s="26"/>
    </row>
    <row r="584" spans="2:16" ht="13">
      <c r="B584" s="138"/>
      <c r="C584" s="26"/>
      <c r="D584" s="26"/>
      <c r="E584" s="26"/>
      <c r="F584" s="26"/>
      <c r="G584" s="26"/>
      <c r="H584" s="26"/>
      <c r="I584" s="26"/>
      <c r="J584" s="26"/>
      <c r="K584" s="26"/>
      <c r="L584" s="26"/>
      <c r="M584" s="26"/>
      <c r="N584" s="67"/>
      <c r="O584" s="67"/>
      <c r="P584" s="26"/>
    </row>
    <row r="585" spans="2:16" ht="13">
      <c r="B585" s="138"/>
      <c r="C585" s="26"/>
      <c r="D585" s="26"/>
      <c r="E585" s="26"/>
      <c r="F585" s="26"/>
      <c r="G585" s="26"/>
      <c r="H585" s="26"/>
      <c r="I585" s="26"/>
      <c r="J585" s="26"/>
      <c r="K585" s="26"/>
      <c r="L585" s="26"/>
      <c r="M585" s="26"/>
      <c r="N585" s="67"/>
      <c r="O585" s="67"/>
      <c r="P585" s="26"/>
    </row>
    <row r="586" spans="2:16" ht="13">
      <c r="B586" s="138"/>
      <c r="C586" s="26"/>
      <c r="D586" s="26"/>
      <c r="E586" s="26"/>
      <c r="F586" s="26"/>
      <c r="G586" s="26"/>
      <c r="H586" s="26"/>
      <c r="I586" s="26"/>
      <c r="J586" s="26"/>
      <c r="K586" s="26"/>
      <c r="L586" s="26"/>
      <c r="M586" s="26"/>
      <c r="N586" s="67"/>
      <c r="O586" s="67"/>
      <c r="P586" s="26"/>
    </row>
    <row r="587" spans="2:16" ht="13">
      <c r="B587" s="138"/>
      <c r="C587" s="26"/>
      <c r="D587" s="26"/>
      <c r="E587" s="26"/>
      <c r="F587" s="26"/>
      <c r="G587" s="26"/>
      <c r="H587" s="26"/>
      <c r="I587" s="26"/>
      <c r="J587" s="26"/>
      <c r="K587" s="26"/>
      <c r="L587" s="26"/>
      <c r="M587" s="26"/>
      <c r="N587" s="67"/>
      <c r="O587" s="67"/>
      <c r="P587" s="26"/>
    </row>
    <row r="588" spans="2:16" ht="13">
      <c r="B588" s="138"/>
      <c r="C588" s="26"/>
      <c r="D588" s="26"/>
      <c r="E588" s="26"/>
      <c r="F588" s="26"/>
      <c r="G588" s="26"/>
      <c r="H588" s="26"/>
      <c r="I588" s="26"/>
      <c r="J588" s="26"/>
      <c r="K588" s="26"/>
      <c r="L588" s="26"/>
      <c r="M588" s="26"/>
      <c r="N588" s="67"/>
      <c r="O588" s="67"/>
      <c r="P588" s="26"/>
    </row>
    <row r="589" spans="2:16" ht="13">
      <c r="B589" s="138"/>
      <c r="C589" s="26"/>
      <c r="D589" s="26"/>
      <c r="E589" s="26"/>
      <c r="F589" s="26"/>
      <c r="G589" s="26"/>
      <c r="H589" s="26"/>
      <c r="I589" s="26"/>
      <c r="J589" s="26"/>
      <c r="K589" s="26"/>
      <c r="L589" s="26"/>
      <c r="M589" s="26"/>
      <c r="N589" s="67"/>
      <c r="O589" s="67"/>
      <c r="P589" s="26"/>
    </row>
    <row r="590" spans="2:16" ht="13">
      <c r="B590" s="138"/>
      <c r="C590" s="26"/>
      <c r="D590" s="26"/>
      <c r="E590" s="26"/>
      <c r="F590" s="26"/>
      <c r="G590" s="26"/>
      <c r="H590" s="26"/>
      <c r="I590" s="26"/>
      <c r="J590" s="26"/>
      <c r="K590" s="26"/>
      <c r="L590" s="26"/>
      <c r="M590" s="26"/>
      <c r="N590" s="67"/>
      <c r="O590" s="67"/>
      <c r="P590" s="26"/>
    </row>
    <row r="591" spans="2:16" ht="13">
      <c r="B591" s="138"/>
      <c r="C591" s="26"/>
      <c r="D591" s="26"/>
      <c r="E591" s="26"/>
      <c r="F591" s="26"/>
      <c r="G591" s="26"/>
      <c r="H591" s="26"/>
      <c r="I591" s="26"/>
      <c r="J591" s="26"/>
      <c r="K591" s="26"/>
      <c r="L591" s="26"/>
      <c r="M591" s="26"/>
      <c r="N591" s="67"/>
      <c r="O591" s="67"/>
      <c r="P591" s="26"/>
    </row>
    <row r="592" spans="2:16" ht="13">
      <c r="B592" s="138"/>
      <c r="C592" s="26"/>
      <c r="D592" s="26"/>
      <c r="E592" s="26"/>
      <c r="F592" s="26"/>
      <c r="G592" s="26"/>
      <c r="H592" s="26"/>
      <c r="I592" s="26"/>
      <c r="J592" s="26"/>
      <c r="K592" s="26"/>
      <c r="L592" s="26"/>
      <c r="M592" s="26"/>
      <c r="N592" s="67"/>
      <c r="O592" s="67"/>
      <c r="P592" s="26"/>
    </row>
    <row r="593" spans="2:16" ht="13">
      <c r="B593" s="138"/>
      <c r="C593" s="26"/>
      <c r="D593" s="26"/>
      <c r="E593" s="26"/>
      <c r="F593" s="26"/>
      <c r="G593" s="26"/>
      <c r="H593" s="26"/>
      <c r="I593" s="26"/>
      <c r="J593" s="26"/>
      <c r="K593" s="26"/>
      <c r="L593" s="26"/>
      <c r="M593" s="26"/>
      <c r="N593" s="67"/>
      <c r="O593" s="67"/>
      <c r="P593" s="26"/>
    </row>
    <row r="594" spans="2:16" ht="13">
      <c r="B594" s="138"/>
      <c r="C594" s="26"/>
      <c r="D594" s="26"/>
      <c r="E594" s="26"/>
      <c r="F594" s="26"/>
      <c r="G594" s="26"/>
      <c r="H594" s="26"/>
      <c r="I594" s="26"/>
      <c r="J594" s="26"/>
      <c r="K594" s="26"/>
      <c r="L594" s="26"/>
      <c r="M594" s="26"/>
      <c r="N594" s="67"/>
      <c r="O594" s="67"/>
      <c r="P594" s="26"/>
    </row>
    <row r="595" spans="2:16" ht="13">
      <c r="B595" s="138"/>
      <c r="C595" s="26"/>
      <c r="D595" s="26"/>
      <c r="E595" s="26"/>
      <c r="F595" s="26"/>
      <c r="G595" s="26"/>
      <c r="H595" s="26"/>
      <c r="I595" s="26"/>
      <c r="J595" s="26"/>
      <c r="K595" s="26"/>
      <c r="L595" s="26"/>
      <c r="M595" s="26"/>
      <c r="N595" s="67"/>
      <c r="O595" s="67"/>
      <c r="P595" s="26"/>
    </row>
    <row r="596" spans="2:16" ht="13">
      <c r="B596" s="138"/>
      <c r="C596" s="26"/>
      <c r="D596" s="26"/>
      <c r="E596" s="26"/>
      <c r="F596" s="26"/>
      <c r="G596" s="26"/>
      <c r="H596" s="26"/>
      <c r="I596" s="26"/>
      <c r="J596" s="26"/>
      <c r="K596" s="26"/>
      <c r="L596" s="26"/>
      <c r="M596" s="26"/>
      <c r="N596" s="67"/>
      <c r="O596" s="67"/>
      <c r="P596" s="26"/>
    </row>
    <row r="597" spans="2:16" ht="13">
      <c r="B597" s="138"/>
      <c r="C597" s="26"/>
      <c r="D597" s="26"/>
      <c r="E597" s="26"/>
      <c r="F597" s="26"/>
      <c r="G597" s="26"/>
      <c r="H597" s="26"/>
      <c r="I597" s="26"/>
      <c r="J597" s="26"/>
      <c r="K597" s="26"/>
      <c r="L597" s="26"/>
      <c r="M597" s="26"/>
      <c r="N597" s="67"/>
      <c r="O597" s="67"/>
      <c r="P597" s="26"/>
    </row>
    <row r="598" spans="2:16" ht="13">
      <c r="B598" s="138"/>
      <c r="C598" s="26"/>
      <c r="D598" s="26"/>
      <c r="E598" s="26"/>
      <c r="F598" s="26"/>
      <c r="G598" s="26"/>
      <c r="H598" s="26"/>
      <c r="I598" s="26"/>
      <c r="J598" s="26"/>
      <c r="K598" s="26"/>
      <c r="L598" s="26"/>
      <c r="M598" s="26"/>
      <c r="N598" s="67"/>
      <c r="O598" s="67"/>
      <c r="P598" s="26"/>
    </row>
    <row r="599" spans="2:16" ht="13">
      <c r="B599" s="138"/>
      <c r="C599" s="26"/>
      <c r="D599" s="26"/>
      <c r="E599" s="26"/>
      <c r="F599" s="26"/>
      <c r="G599" s="26"/>
      <c r="H599" s="26"/>
      <c r="I599" s="26"/>
      <c r="J599" s="26"/>
      <c r="K599" s="26"/>
      <c r="L599" s="26"/>
      <c r="M599" s="26"/>
      <c r="N599" s="67"/>
      <c r="O599" s="67"/>
      <c r="P599" s="26"/>
    </row>
    <row r="600" spans="2:16" ht="13">
      <c r="B600" s="138"/>
      <c r="C600" s="26"/>
      <c r="D600" s="26"/>
      <c r="E600" s="26"/>
      <c r="F600" s="26"/>
      <c r="G600" s="26"/>
      <c r="H600" s="26"/>
      <c r="I600" s="26"/>
      <c r="J600" s="26"/>
      <c r="K600" s="26"/>
      <c r="L600" s="26"/>
      <c r="M600" s="26"/>
      <c r="N600" s="67"/>
      <c r="O600" s="67"/>
      <c r="P600" s="26"/>
    </row>
    <row r="601" spans="2:16" ht="13">
      <c r="B601" s="138"/>
      <c r="C601" s="26"/>
      <c r="D601" s="26"/>
      <c r="E601" s="26"/>
      <c r="F601" s="26"/>
      <c r="G601" s="26"/>
      <c r="H601" s="26"/>
      <c r="I601" s="26"/>
      <c r="J601" s="26"/>
      <c r="K601" s="26"/>
      <c r="L601" s="26"/>
      <c r="M601" s="26"/>
      <c r="N601" s="67"/>
      <c r="O601" s="67"/>
      <c r="P601" s="26"/>
    </row>
    <row r="602" spans="2:16" ht="13">
      <c r="B602" s="138"/>
      <c r="C602" s="26"/>
      <c r="D602" s="26"/>
      <c r="E602" s="26"/>
      <c r="F602" s="26"/>
      <c r="G602" s="26"/>
      <c r="H602" s="26"/>
      <c r="I602" s="26"/>
      <c r="J602" s="26"/>
      <c r="K602" s="26"/>
      <c r="L602" s="26"/>
      <c r="M602" s="26"/>
      <c r="N602" s="67"/>
      <c r="O602" s="67"/>
      <c r="P602" s="26"/>
    </row>
    <row r="603" spans="2:16" ht="13">
      <c r="B603" s="138"/>
      <c r="C603" s="26"/>
      <c r="D603" s="26"/>
      <c r="E603" s="26"/>
      <c r="F603" s="26"/>
      <c r="G603" s="26"/>
      <c r="H603" s="26"/>
      <c r="I603" s="26"/>
      <c r="J603" s="26"/>
      <c r="K603" s="26"/>
      <c r="L603" s="26"/>
      <c r="M603" s="26"/>
      <c r="N603" s="67"/>
      <c r="O603" s="67"/>
      <c r="P603" s="26"/>
    </row>
    <row r="604" spans="2:16" ht="13">
      <c r="B604" s="138"/>
      <c r="C604" s="26"/>
      <c r="D604" s="26"/>
      <c r="E604" s="26"/>
      <c r="F604" s="26"/>
      <c r="G604" s="26"/>
      <c r="H604" s="26"/>
      <c r="I604" s="26"/>
      <c r="J604" s="26"/>
      <c r="K604" s="26"/>
      <c r="L604" s="26"/>
      <c r="M604" s="26"/>
      <c r="N604" s="67"/>
      <c r="O604" s="67"/>
      <c r="P604" s="26"/>
    </row>
    <row r="605" spans="2:16" ht="13">
      <c r="B605" s="138"/>
      <c r="C605" s="26"/>
      <c r="D605" s="26"/>
      <c r="E605" s="26"/>
      <c r="F605" s="26"/>
      <c r="G605" s="26"/>
      <c r="H605" s="26"/>
      <c r="I605" s="26"/>
      <c r="J605" s="26"/>
      <c r="K605" s="26"/>
      <c r="L605" s="26"/>
      <c r="M605" s="26"/>
      <c r="N605" s="67"/>
      <c r="O605" s="67"/>
      <c r="P605" s="26"/>
    </row>
    <row r="606" spans="2:16" ht="13">
      <c r="B606" s="138"/>
      <c r="C606" s="26"/>
      <c r="D606" s="26"/>
      <c r="E606" s="26"/>
      <c r="F606" s="26"/>
      <c r="G606" s="26"/>
      <c r="H606" s="26"/>
      <c r="I606" s="26"/>
      <c r="J606" s="26"/>
      <c r="K606" s="26"/>
      <c r="L606" s="26"/>
      <c r="M606" s="26"/>
      <c r="N606" s="67"/>
      <c r="O606" s="67"/>
      <c r="P606" s="26"/>
    </row>
    <row r="607" spans="2:16" ht="13">
      <c r="B607" s="138"/>
      <c r="C607" s="26"/>
      <c r="D607" s="26"/>
      <c r="E607" s="26"/>
      <c r="F607" s="26"/>
      <c r="G607" s="26"/>
      <c r="H607" s="26"/>
      <c r="I607" s="26"/>
      <c r="J607" s="26"/>
      <c r="K607" s="26"/>
      <c r="L607" s="26"/>
      <c r="M607" s="26"/>
      <c r="N607" s="67"/>
      <c r="O607" s="67"/>
      <c r="P607" s="26"/>
    </row>
    <row r="608" spans="2:16" ht="13">
      <c r="B608" s="138"/>
      <c r="C608" s="26"/>
      <c r="D608" s="26"/>
      <c r="E608" s="26"/>
      <c r="F608" s="26"/>
      <c r="G608" s="26"/>
      <c r="H608" s="26"/>
      <c r="I608" s="26"/>
      <c r="J608" s="26"/>
      <c r="K608" s="26"/>
      <c r="L608" s="26"/>
      <c r="M608" s="26"/>
      <c r="N608" s="67"/>
      <c r="O608" s="67"/>
      <c r="P608" s="26"/>
    </row>
    <row r="609" spans="2:16" ht="13">
      <c r="B609" s="138"/>
      <c r="C609" s="26"/>
      <c r="D609" s="26"/>
      <c r="E609" s="26"/>
      <c r="F609" s="26"/>
      <c r="G609" s="26"/>
      <c r="H609" s="26"/>
      <c r="I609" s="26"/>
      <c r="J609" s="26"/>
      <c r="K609" s="26"/>
      <c r="L609" s="26"/>
      <c r="M609" s="26"/>
      <c r="N609" s="67"/>
      <c r="O609" s="67"/>
      <c r="P609" s="26"/>
    </row>
    <row r="610" spans="2:16" ht="13">
      <c r="B610" s="138"/>
      <c r="C610" s="26"/>
      <c r="D610" s="26"/>
      <c r="E610" s="26"/>
      <c r="F610" s="26"/>
      <c r="G610" s="26"/>
      <c r="H610" s="26"/>
      <c r="I610" s="26"/>
      <c r="J610" s="26"/>
      <c r="K610" s="26"/>
      <c r="L610" s="26"/>
      <c r="M610" s="26"/>
      <c r="N610" s="67"/>
      <c r="O610" s="67"/>
      <c r="P610" s="26"/>
    </row>
    <row r="611" spans="2:16" ht="13">
      <c r="B611" s="138"/>
      <c r="C611" s="26"/>
      <c r="D611" s="26"/>
      <c r="E611" s="26"/>
      <c r="F611" s="26"/>
      <c r="G611" s="26"/>
      <c r="H611" s="26"/>
      <c r="I611" s="26"/>
      <c r="J611" s="26"/>
      <c r="K611" s="26"/>
      <c r="L611" s="26"/>
      <c r="M611" s="26"/>
      <c r="N611" s="67"/>
      <c r="O611" s="67"/>
      <c r="P611" s="26"/>
    </row>
    <row r="612" spans="2:16" ht="13">
      <c r="B612" s="138"/>
      <c r="C612" s="26"/>
      <c r="D612" s="26"/>
      <c r="E612" s="26"/>
      <c r="F612" s="26"/>
      <c r="G612" s="26"/>
      <c r="H612" s="26"/>
      <c r="I612" s="26"/>
      <c r="J612" s="26"/>
      <c r="K612" s="26"/>
      <c r="L612" s="26"/>
      <c r="M612" s="26"/>
      <c r="N612" s="67"/>
      <c r="O612" s="67"/>
      <c r="P612" s="26"/>
    </row>
    <row r="613" spans="2:16" ht="13">
      <c r="B613" s="138"/>
      <c r="C613" s="26"/>
      <c r="D613" s="26"/>
      <c r="E613" s="26"/>
      <c r="F613" s="26"/>
      <c r="G613" s="26"/>
      <c r="H613" s="26"/>
      <c r="I613" s="26"/>
      <c r="J613" s="26"/>
      <c r="K613" s="26"/>
      <c r="L613" s="26"/>
      <c r="M613" s="26"/>
      <c r="N613" s="67"/>
      <c r="O613" s="67"/>
      <c r="P613" s="26"/>
    </row>
    <row r="614" spans="2:16" ht="13">
      <c r="B614" s="138"/>
      <c r="C614" s="26"/>
      <c r="D614" s="26"/>
      <c r="E614" s="26"/>
      <c r="F614" s="26"/>
      <c r="G614" s="26"/>
      <c r="H614" s="26"/>
      <c r="I614" s="26"/>
      <c r="J614" s="26"/>
      <c r="K614" s="26"/>
      <c r="L614" s="26"/>
      <c r="M614" s="26"/>
      <c r="N614" s="67"/>
      <c r="O614" s="67"/>
      <c r="P614" s="26"/>
    </row>
    <row r="615" spans="2:16" ht="13">
      <c r="B615" s="138"/>
      <c r="C615" s="26"/>
      <c r="D615" s="26"/>
      <c r="E615" s="26"/>
      <c r="F615" s="26"/>
      <c r="G615" s="26"/>
      <c r="H615" s="26"/>
      <c r="I615" s="26"/>
      <c r="J615" s="26"/>
      <c r="K615" s="26"/>
      <c r="L615" s="26"/>
      <c r="M615" s="26"/>
      <c r="N615" s="67"/>
      <c r="O615" s="67"/>
      <c r="P615" s="26"/>
    </row>
    <row r="616" spans="2:16" ht="13">
      <c r="B616" s="138"/>
      <c r="C616" s="26"/>
      <c r="D616" s="26"/>
      <c r="E616" s="26"/>
      <c r="F616" s="26"/>
      <c r="G616" s="26"/>
      <c r="H616" s="26"/>
      <c r="I616" s="26"/>
      <c r="J616" s="26"/>
      <c r="K616" s="26"/>
      <c r="L616" s="26"/>
      <c r="M616" s="26"/>
      <c r="N616" s="67"/>
      <c r="O616" s="67"/>
      <c r="P616" s="26"/>
    </row>
    <row r="617" spans="2:16" ht="13">
      <c r="B617" s="138"/>
      <c r="C617" s="26"/>
      <c r="D617" s="26"/>
      <c r="E617" s="26"/>
      <c r="F617" s="26"/>
      <c r="G617" s="26"/>
      <c r="H617" s="26"/>
      <c r="I617" s="26"/>
      <c r="J617" s="26"/>
      <c r="K617" s="26"/>
      <c r="L617" s="26"/>
      <c r="M617" s="26"/>
      <c r="N617" s="67"/>
      <c r="O617" s="67"/>
      <c r="P617" s="26"/>
    </row>
    <row r="618" spans="2:16" ht="13">
      <c r="B618" s="138"/>
      <c r="C618" s="26"/>
      <c r="D618" s="26"/>
      <c r="E618" s="26"/>
      <c r="F618" s="26"/>
      <c r="G618" s="26"/>
      <c r="H618" s="26"/>
      <c r="I618" s="26"/>
      <c r="J618" s="26"/>
      <c r="K618" s="26"/>
      <c r="L618" s="26"/>
      <c r="M618" s="26"/>
      <c r="N618" s="67"/>
      <c r="O618" s="67"/>
      <c r="P618" s="26"/>
    </row>
    <row r="619" spans="2:16" ht="13">
      <c r="B619" s="138"/>
      <c r="C619" s="26"/>
      <c r="D619" s="26"/>
      <c r="E619" s="26"/>
      <c r="F619" s="26"/>
      <c r="G619" s="26"/>
      <c r="H619" s="26"/>
      <c r="I619" s="26"/>
      <c r="J619" s="26"/>
      <c r="K619" s="26"/>
      <c r="L619" s="26"/>
      <c r="M619" s="26"/>
      <c r="N619" s="67"/>
      <c r="O619" s="67"/>
      <c r="P619" s="26"/>
    </row>
    <row r="620" spans="2:16" ht="13">
      <c r="B620" s="138"/>
      <c r="C620" s="26"/>
      <c r="D620" s="26"/>
      <c r="E620" s="26"/>
      <c r="F620" s="26"/>
      <c r="G620" s="26"/>
      <c r="H620" s="26"/>
      <c r="I620" s="26"/>
      <c r="J620" s="26"/>
      <c r="K620" s="26"/>
      <c r="L620" s="26"/>
      <c r="M620" s="26"/>
      <c r="N620" s="67"/>
      <c r="O620" s="67"/>
      <c r="P620" s="26"/>
    </row>
    <row r="621" spans="2:16" ht="13">
      <c r="B621" s="138"/>
      <c r="C621" s="26"/>
      <c r="D621" s="26"/>
      <c r="E621" s="26"/>
      <c r="F621" s="26"/>
      <c r="G621" s="26"/>
      <c r="H621" s="26"/>
      <c r="I621" s="26"/>
      <c r="J621" s="26"/>
      <c r="K621" s="26"/>
      <c r="L621" s="26"/>
      <c r="M621" s="26"/>
      <c r="N621" s="67"/>
      <c r="O621" s="67"/>
      <c r="P621" s="26"/>
    </row>
    <row r="622" spans="2:16" ht="13">
      <c r="B622" s="138"/>
      <c r="C622" s="26"/>
      <c r="D622" s="26"/>
      <c r="E622" s="26"/>
      <c r="F622" s="26"/>
      <c r="G622" s="26"/>
      <c r="H622" s="26"/>
      <c r="I622" s="26"/>
      <c r="J622" s="26"/>
      <c r="K622" s="26"/>
      <c r="L622" s="26"/>
      <c r="M622" s="26"/>
      <c r="N622" s="67"/>
      <c r="O622" s="67"/>
      <c r="P622" s="26"/>
    </row>
    <row r="623" spans="2:16" ht="13">
      <c r="B623" s="138"/>
      <c r="C623" s="26"/>
      <c r="D623" s="26"/>
      <c r="E623" s="26"/>
      <c r="F623" s="26"/>
      <c r="G623" s="26"/>
      <c r="H623" s="26"/>
      <c r="I623" s="26"/>
      <c r="J623" s="26"/>
      <c r="K623" s="26"/>
      <c r="L623" s="26"/>
      <c r="M623" s="26"/>
      <c r="N623" s="67"/>
      <c r="O623" s="67"/>
      <c r="P623" s="26"/>
    </row>
    <row r="624" spans="2:16" ht="13">
      <c r="B624" s="138"/>
      <c r="C624" s="26"/>
      <c r="D624" s="26"/>
      <c r="E624" s="26"/>
      <c r="F624" s="26"/>
      <c r="G624" s="26"/>
      <c r="H624" s="26"/>
      <c r="I624" s="26"/>
      <c r="J624" s="26"/>
      <c r="K624" s="26"/>
      <c r="L624" s="26"/>
      <c r="M624" s="26"/>
      <c r="N624" s="67"/>
      <c r="O624" s="67"/>
      <c r="P624" s="26"/>
    </row>
    <row r="625" spans="2:16" ht="13">
      <c r="B625" s="138"/>
      <c r="C625" s="26"/>
      <c r="D625" s="26"/>
      <c r="E625" s="26"/>
      <c r="F625" s="26"/>
      <c r="G625" s="26"/>
      <c r="H625" s="26"/>
      <c r="I625" s="26"/>
      <c r="J625" s="26"/>
      <c r="K625" s="26"/>
      <c r="L625" s="26"/>
      <c r="M625" s="26"/>
      <c r="N625" s="67"/>
      <c r="O625" s="67"/>
      <c r="P625" s="26"/>
    </row>
    <row r="626" spans="2:16" ht="13">
      <c r="B626" s="138"/>
      <c r="C626" s="26"/>
      <c r="D626" s="26"/>
      <c r="E626" s="26"/>
      <c r="F626" s="26"/>
      <c r="G626" s="26"/>
      <c r="H626" s="26"/>
      <c r="I626" s="26"/>
      <c r="J626" s="26"/>
      <c r="K626" s="26"/>
      <c r="L626" s="26"/>
      <c r="M626" s="26"/>
      <c r="N626" s="67"/>
      <c r="O626" s="67"/>
      <c r="P626" s="26"/>
    </row>
    <row r="627" spans="2:16" ht="13">
      <c r="B627" s="138"/>
      <c r="C627" s="26"/>
      <c r="D627" s="26"/>
      <c r="E627" s="26"/>
      <c r="F627" s="26"/>
      <c r="G627" s="26"/>
      <c r="H627" s="26"/>
      <c r="I627" s="26"/>
      <c r="J627" s="26"/>
      <c r="K627" s="26"/>
      <c r="L627" s="26"/>
      <c r="M627" s="26"/>
      <c r="N627" s="67"/>
      <c r="O627" s="67"/>
      <c r="P627" s="26"/>
    </row>
    <row r="628" spans="2:16" ht="13">
      <c r="B628" s="138"/>
      <c r="C628" s="26"/>
      <c r="D628" s="26"/>
      <c r="E628" s="26"/>
      <c r="F628" s="26"/>
      <c r="G628" s="26"/>
      <c r="H628" s="26"/>
      <c r="I628" s="26"/>
      <c r="J628" s="26"/>
      <c r="K628" s="26"/>
      <c r="L628" s="26"/>
      <c r="M628" s="26"/>
      <c r="N628" s="67"/>
      <c r="O628" s="67"/>
      <c r="P628" s="26"/>
    </row>
    <row r="629" spans="2:16" ht="13">
      <c r="B629" s="138"/>
      <c r="C629" s="26"/>
      <c r="D629" s="26"/>
      <c r="E629" s="26"/>
      <c r="F629" s="26"/>
      <c r="G629" s="26"/>
      <c r="H629" s="26"/>
      <c r="I629" s="26"/>
      <c r="J629" s="26"/>
      <c r="K629" s="26"/>
      <c r="L629" s="26"/>
      <c r="M629" s="26"/>
      <c r="N629" s="67"/>
      <c r="O629" s="67"/>
      <c r="P629" s="26"/>
    </row>
    <row r="630" spans="2:16" ht="13">
      <c r="B630" s="138"/>
      <c r="C630" s="26"/>
      <c r="D630" s="26"/>
      <c r="E630" s="26"/>
      <c r="F630" s="26"/>
      <c r="G630" s="26"/>
      <c r="H630" s="26"/>
      <c r="I630" s="26"/>
      <c r="J630" s="26"/>
      <c r="K630" s="26"/>
      <c r="L630" s="26"/>
      <c r="M630" s="26"/>
      <c r="N630" s="67"/>
      <c r="O630" s="67"/>
      <c r="P630" s="26"/>
    </row>
    <row r="631" spans="2:16" ht="13">
      <c r="B631" s="138"/>
      <c r="C631" s="26"/>
      <c r="D631" s="26"/>
      <c r="E631" s="26"/>
      <c r="F631" s="26"/>
      <c r="G631" s="26"/>
      <c r="H631" s="26"/>
      <c r="I631" s="26"/>
      <c r="J631" s="26"/>
      <c r="K631" s="26"/>
      <c r="L631" s="26"/>
      <c r="M631" s="26"/>
      <c r="N631" s="67"/>
      <c r="O631" s="67"/>
      <c r="P631" s="26"/>
    </row>
    <row r="632" spans="2:16" ht="13">
      <c r="B632" s="138"/>
      <c r="C632" s="26"/>
      <c r="D632" s="26"/>
      <c r="E632" s="26"/>
      <c r="F632" s="26"/>
      <c r="G632" s="26"/>
      <c r="H632" s="26"/>
      <c r="I632" s="26"/>
      <c r="J632" s="26"/>
      <c r="K632" s="26"/>
      <c r="L632" s="26"/>
      <c r="M632" s="26"/>
      <c r="N632" s="67"/>
      <c r="O632" s="67"/>
      <c r="P632" s="26"/>
    </row>
    <row r="633" spans="2:16" ht="13">
      <c r="B633" s="138"/>
      <c r="C633" s="26"/>
      <c r="D633" s="26"/>
      <c r="E633" s="26"/>
      <c r="F633" s="26"/>
      <c r="G633" s="26"/>
      <c r="H633" s="26"/>
      <c r="I633" s="26"/>
      <c r="J633" s="26"/>
      <c r="K633" s="26"/>
      <c r="L633" s="26"/>
      <c r="M633" s="26"/>
      <c r="N633" s="67"/>
      <c r="O633" s="67"/>
      <c r="P633" s="26"/>
    </row>
    <row r="634" spans="2:16" ht="13">
      <c r="B634" s="138"/>
      <c r="C634" s="26"/>
      <c r="D634" s="26"/>
      <c r="E634" s="26"/>
      <c r="F634" s="26"/>
      <c r="G634" s="26"/>
      <c r="H634" s="26"/>
      <c r="I634" s="26"/>
      <c r="J634" s="26"/>
      <c r="K634" s="26"/>
      <c r="L634" s="26"/>
      <c r="M634" s="26"/>
      <c r="N634" s="67"/>
      <c r="O634" s="67"/>
      <c r="P634" s="26"/>
    </row>
    <row r="635" spans="2:16" ht="13">
      <c r="B635" s="138"/>
      <c r="C635" s="26"/>
      <c r="D635" s="26"/>
      <c r="E635" s="26"/>
      <c r="F635" s="26"/>
      <c r="G635" s="26"/>
      <c r="H635" s="26"/>
      <c r="I635" s="26"/>
      <c r="J635" s="26"/>
      <c r="K635" s="26"/>
      <c r="L635" s="26"/>
      <c r="M635" s="26"/>
      <c r="N635" s="67"/>
      <c r="O635" s="67"/>
      <c r="P635" s="26"/>
    </row>
    <row r="636" spans="2:16" ht="13">
      <c r="B636" s="138"/>
      <c r="C636" s="26"/>
      <c r="D636" s="26"/>
      <c r="E636" s="26"/>
      <c r="F636" s="26"/>
      <c r="G636" s="26"/>
      <c r="H636" s="26"/>
      <c r="I636" s="26"/>
      <c r="J636" s="26"/>
      <c r="K636" s="26"/>
      <c r="L636" s="26"/>
      <c r="M636" s="26"/>
      <c r="N636" s="67"/>
      <c r="O636" s="67"/>
      <c r="P636" s="26"/>
    </row>
    <row r="637" spans="2:16" ht="13">
      <c r="B637" s="138"/>
      <c r="C637" s="26"/>
      <c r="D637" s="26"/>
      <c r="E637" s="26"/>
      <c r="F637" s="26"/>
      <c r="G637" s="26"/>
      <c r="H637" s="26"/>
      <c r="I637" s="26"/>
      <c r="J637" s="26"/>
      <c r="K637" s="26"/>
      <c r="L637" s="26"/>
      <c r="M637" s="26"/>
      <c r="N637" s="67"/>
      <c r="O637" s="67"/>
      <c r="P637" s="26"/>
    </row>
    <row r="638" spans="2:16" ht="13">
      <c r="B638" s="138"/>
      <c r="C638" s="26"/>
      <c r="D638" s="26"/>
      <c r="E638" s="26"/>
      <c r="F638" s="26"/>
      <c r="G638" s="26"/>
      <c r="H638" s="26"/>
      <c r="I638" s="26"/>
      <c r="J638" s="26"/>
      <c r="K638" s="26"/>
      <c r="L638" s="26"/>
      <c r="M638" s="26"/>
      <c r="N638" s="67"/>
      <c r="O638" s="67"/>
      <c r="P638" s="26"/>
    </row>
    <row r="639" spans="2:16" ht="13">
      <c r="B639" s="138"/>
      <c r="C639" s="26"/>
      <c r="D639" s="26"/>
      <c r="E639" s="26"/>
      <c r="F639" s="26"/>
      <c r="G639" s="26"/>
      <c r="H639" s="26"/>
      <c r="I639" s="26"/>
      <c r="J639" s="26"/>
      <c r="K639" s="26"/>
      <c r="L639" s="26"/>
      <c r="M639" s="26"/>
      <c r="N639" s="67"/>
      <c r="O639" s="67"/>
      <c r="P639" s="26"/>
    </row>
    <row r="640" spans="2:16" ht="13">
      <c r="B640" s="138"/>
      <c r="C640" s="26"/>
      <c r="D640" s="26"/>
      <c r="E640" s="26"/>
      <c r="F640" s="26"/>
      <c r="G640" s="26"/>
      <c r="H640" s="26"/>
      <c r="I640" s="26"/>
      <c r="J640" s="26"/>
      <c r="K640" s="26"/>
      <c r="L640" s="26"/>
      <c r="M640" s="26"/>
      <c r="N640" s="67"/>
      <c r="O640" s="67"/>
      <c r="P640" s="26"/>
    </row>
    <row r="641" spans="2:16" ht="13">
      <c r="B641" s="138"/>
      <c r="C641" s="26"/>
      <c r="D641" s="26"/>
      <c r="E641" s="26"/>
      <c r="F641" s="26"/>
      <c r="G641" s="26"/>
      <c r="H641" s="26"/>
      <c r="I641" s="26"/>
      <c r="J641" s="26"/>
      <c r="K641" s="26"/>
      <c r="L641" s="26"/>
      <c r="M641" s="26"/>
      <c r="N641" s="67"/>
      <c r="O641" s="67"/>
      <c r="P641" s="26"/>
    </row>
    <row r="642" spans="2:16" ht="13">
      <c r="B642" s="138"/>
      <c r="C642" s="26"/>
      <c r="D642" s="26"/>
      <c r="E642" s="26"/>
      <c r="F642" s="26"/>
      <c r="G642" s="26"/>
      <c r="H642" s="26"/>
      <c r="I642" s="26"/>
      <c r="J642" s="26"/>
      <c r="K642" s="26"/>
      <c r="L642" s="26"/>
      <c r="M642" s="26"/>
      <c r="N642" s="67"/>
      <c r="O642" s="67"/>
      <c r="P642" s="26"/>
    </row>
    <row r="643" spans="2:16" ht="13">
      <c r="B643" s="138"/>
      <c r="C643" s="26"/>
      <c r="D643" s="26"/>
      <c r="E643" s="26"/>
      <c r="F643" s="26"/>
      <c r="G643" s="26"/>
      <c r="H643" s="26"/>
      <c r="I643" s="26"/>
      <c r="J643" s="26"/>
      <c r="K643" s="26"/>
      <c r="L643" s="26"/>
      <c r="M643" s="26"/>
      <c r="N643" s="67"/>
      <c r="O643" s="67"/>
      <c r="P643" s="26"/>
    </row>
    <row r="644" spans="2:16" ht="13">
      <c r="B644" s="138"/>
      <c r="C644" s="26"/>
      <c r="D644" s="26"/>
      <c r="E644" s="26"/>
      <c r="F644" s="26"/>
      <c r="G644" s="26"/>
      <c r="H644" s="26"/>
      <c r="I644" s="26"/>
      <c r="J644" s="26"/>
      <c r="K644" s="26"/>
      <c r="L644" s="26"/>
      <c r="M644" s="26"/>
      <c r="N644" s="67"/>
      <c r="O644" s="67"/>
      <c r="P644" s="26"/>
    </row>
    <row r="645" spans="2:16" ht="13">
      <c r="B645" s="138"/>
      <c r="C645" s="26"/>
      <c r="D645" s="26"/>
      <c r="E645" s="26"/>
      <c r="F645" s="26"/>
      <c r="G645" s="26"/>
      <c r="H645" s="26"/>
      <c r="I645" s="26"/>
      <c r="J645" s="26"/>
      <c r="K645" s="26"/>
      <c r="L645" s="26"/>
      <c r="M645" s="26"/>
      <c r="N645" s="67"/>
      <c r="O645" s="67"/>
      <c r="P645" s="26"/>
    </row>
    <row r="646" spans="2:16" ht="13">
      <c r="B646" s="138"/>
      <c r="C646" s="26"/>
      <c r="D646" s="26"/>
      <c r="E646" s="26"/>
      <c r="F646" s="26"/>
      <c r="G646" s="26"/>
      <c r="H646" s="26"/>
      <c r="I646" s="26"/>
      <c r="J646" s="26"/>
      <c r="K646" s="26"/>
      <c r="L646" s="26"/>
      <c r="M646" s="26"/>
      <c r="N646" s="67"/>
      <c r="O646" s="67"/>
      <c r="P646" s="26"/>
    </row>
    <row r="647" spans="2:16" ht="13">
      <c r="B647" s="138"/>
      <c r="C647" s="26"/>
      <c r="D647" s="26"/>
      <c r="E647" s="26"/>
      <c r="F647" s="26"/>
      <c r="G647" s="26"/>
      <c r="H647" s="26"/>
      <c r="I647" s="26"/>
      <c r="J647" s="26"/>
      <c r="K647" s="26"/>
      <c r="L647" s="26"/>
      <c r="M647" s="26"/>
      <c r="N647" s="67"/>
      <c r="O647" s="67"/>
      <c r="P647" s="26"/>
    </row>
    <row r="648" spans="2:16" ht="13">
      <c r="B648" s="138"/>
      <c r="C648" s="26"/>
      <c r="D648" s="26"/>
      <c r="E648" s="26"/>
      <c r="F648" s="26"/>
      <c r="G648" s="26"/>
      <c r="H648" s="26"/>
      <c r="I648" s="26"/>
      <c r="J648" s="26"/>
      <c r="K648" s="26"/>
      <c r="L648" s="26"/>
      <c r="M648" s="26"/>
      <c r="N648" s="67"/>
      <c r="O648" s="67"/>
      <c r="P648" s="26"/>
    </row>
    <row r="649" spans="2:16" ht="13">
      <c r="B649" s="138"/>
      <c r="C649" s="26"/>
      <c r="D649" s="26"/>
      <c r="E649" s="26"/>
      <c r="F649" s="26"/>
      <c r="G649" s="26"/>
      <c r="H649" s="26"/>
      <c r="I649" s="26"/>
      <c r="J649" s="26"/>
      <c r="K649" s="26"/>
      <c r="L649" s="26"/>
      <c r="M649" s="26"/>
      <c r="N649" s="67"/>
      <c r="O649" s="67"/>
      <c r="P649" s="26"/>
    </row>
    <row r="650" spans="2:16" ht="13">
      <c r="B650" s="138"/>
      <c r="C650" s="26"/>
      <c r="D650" s="26"/>
      <c r="E650" s="26"/>
      <c r="F650" s="26"/>
      <c r="G650" s="26"/>
      <c r="H650" s="26"/>
      <c r="I650" s="26"/>
      <c r="J650" s="26"/>
      <c r="K650" s="26"/>
      <c r="L650" s="26"/>
      <c r="M650" s="26"/>
      <c r="N650" s="67"/>
      <c r="O650" s="67"/>
      <c r="P650" s="26"/>
    </row>
    <row r="651" spans="2:16" ht="13">
      <c r="B651" s="138"/>
      <c r="C651" s="26"/>
      <c r="D651" s="26"/>
      <c r="E651" s="26"/>
      <c r="F651" s="26"/>
      <c r="G651" s="26"/>
      <c r="H651" s="26"/>
      <c r="I651" s="26"/>
      <c r="J651" s="26"/>
      <c r="K651" s="26"/>
      <c r="L651" s="26"/>
      <c r="M651" s="26"/>
      <c r="N651" s="67"/>
      <c r="O651" s="67"/>
      <c r="P651" s="26"/>
    </row>
    <row r="652" spans="2:16" ht="13">
      <c r="B652" s="138"/>
      <c r="C652" s="26"/>
      <c r="D652" s="26"/>
      <c r="E652" s="26"/>
      <c r="F652" s="26"/>
      <c r="G652" s="26"/>
      <c r="H652" s="26"/>
      <c r="I652" s="26"/>
      <c r="J652" s="26"/>
      <c r="K652" s="26"/>
      <c r="L652" s="26"/>
      <c r="M652" s="26"/>
      <c r="N652" s="67"/>
      <c r="O652" s="67"/>
      <c r="P652" s="26"/>
    </row>
    <row r="653" spans="2:16" ht="13">
      <c r="B653" s="138"/>
      <c r="C653" s="26"/>
      <c r="D653" s="26"/>
      <c r="E653" s="26"/>
      <c r="F653" s="26"/>
      <c r="G653" s="26"/>
      <c r="H653" s="26"/>
      <c r="I653" s="26"/>
      <c r="J653" s="26"/>
      <c r="K653" s="26"/>
      <c r="L653" s="26"/>
      <c r="M653" s="26"/>
      <c r="N653" s="67"/>
      <c r="O653" s="67"/>
      <c r="P653" s="26"/>
    </row>
    <row r="654" spans="2:16" ht="13">
      <c r="B654" s="138"/>
      <c r="C654" s="26"/>
      <c r="D654" s="26"/>
      <c r="E654" s="26"/>
      <c r="F654" s="26"/>
      <c r="G654" s="26"/>
      <c r="H654" s="26"/>
      <c r="I654" s="26"/>
      <c r="J654" s="26"/>
      <c r="K654" s="26"/>
      <c r="L654" s="26"/>
      <c r="M654" s="26"/>
      <c r="N654" s="67"/>
      <c r="O654" s="67"/>
      <c r="P654" s="26"/>
    </row>
    <row r="655" spans="2:16" ht="13">
      <c r="B655" s="138"/>
      <c r="C655" s="26"/>
      <c r="D655" s="26"/>
      <c r="E655" s="26"/>
      <c r="F655" s="26"/>
      <c r="G655" s="26"/>
      <c r="H655" s="26"/>
      <c r="I655" s="26"/>
      <c r="J655" s="26"/>
      <c r="K655" s="26"/>
      <c r="L655" s="26"/>
      <c r="M655" s="26"/>
      <c r="N655" s="67"/>
      <c r="O655" s="67"/>
      <c r="P655" s="26"/>
    </row>
    <row r="656" spans="2:16" ht="13">
      <c r="B656" s="138"/>
      <c r="C656" s="26"/>
      <c r="D656" s="26"/>
      <c r="E656" s="26"/>
      <c r="F656" s="26"/>
      <c r="G656" s="26"/>
      <c r="H656" s="26"/>
      <c r="I656" s="26"/>
      <c r="J656" s="26"/>
      <c r="K656" s="26"/>
      <c r="L656" s="26"/>
      <c r="M656" s="26"/>
      <c r="N656" s="67"/>
      <c r="O656" s="67"/>
      <c r="P656" s="26"/>
    </row>
    <row r="657" spans="2:16" ht="13">
      <c r="B657" s="138"/>
      <c r="C657" s="26"/>
      <c r="D657" s="26"/>
      <c r="E657" s="26"/>
      <c r="F657" s="26"/>
      <c r="G657" s="26"/>
      <c r="H657" s="26"/>
      <c r="I657" s="26"/>
      <c r="J657" s="26"/>
      <c r="K657" s="26"/>
      <c r="L657" s="26"/>
      <c r="M657" s="26"/>
      <c r="N657" s="67"/>
      <c r="O657" s="67"/>
      <c r="P657" s="26"/>
    </row>
    <row r="658" spans="2:16" ht="13">
      <c r="B658" s="138"/>
      <c r="C658" s="26"/>
      <c r="D658" s="26"/>
      <c r="E658" s="26"/>
      <c r="F658" s="26"/>
      <c r="G658" s="26"/>
      <c r="H658" s="26"/>
      <c r="I658" s="26"/>
      <c r="J658" s="26"/>
      <c r="K658" s="26"/>
      <c r="L658" s="26"/>
      <c r="M658" s="26"/>
      <c r="N658" s="67"/>
      <c r="O658" s="67"/>
      <c r="P658" s="26"/>
    </row>
    <row r="659" spans="2:16" ht="13">
      <c r="B659" s="138"/>
      <c r="C659" s="26"/>
      <c r="D659" s="26"/>
      <c r="E659" s="26"/>
      <c r="F659" s="26"/>
      <c r="G659" s="26"/>
      <c r="H659" s="26"/>
      <c r="I659" s="26"/>
      <c r="J659" s="26"/>
      <c r="K659" s="26"/>
      <c r="L659" s="26"/>
      <c r="M659" s="26"/>
      <c r="N659" s="67"/>
      <c r="O659" s="67"/>
      <c r="P659" s="26"/>
    </row>
    <row r="660" spans="2:16" ht="13">
      <c r="B660" s="138"/>
      <c r="C660" s="26"/>
      <c r="D660" s="26"/>
      <c r="E660" s="26"/>
      <c r="F660" s="26"/>
      <c r="G660" s="26"/>
      <c r="H660" s="26"/>
      <c r="I660" s="26"/>
      <c r="J660" s="26"/>
      <c r="K660" s="26"/>
      <c r="L660" s="26"/>
      <c r="M660" s="26"/>
      <c r="N660" s="67"/>
      <c r="O660" s="67"/>
      <c r="P660" s="26"/>
    </row>
    <row r="661" spans="2:16" ht="13">
      <c r="B661" s="138"/>
      <c r="C661" s="26"/>
      <c r="D661" s="26"/>
      <c r="E661" s="26"/>
      <c r="F661" s="26"/>
      <c r="G661" s="26"/>
      <c r="H661" s="26"/>
      <c r="I661" s="26"/>
      <c r="J661" s="26"/>
      <c r="K661" s="26"/>
      <c r="L661" s="26"/>
      <c r="M661" s="26"/>
      <c r="N661" s="67"/>
      <c r="O661" s="67"/>
      <c r="P661" s="26"/>
    </row>
    <row r="662" spans="2:16" ht="13">
      <c r="B662" s="138"/>
      <c r="C662" s="26"/>
      <c r="D662" s="26"/>
      <c r="E662" s="26"/>
      <c r="F662" s="26"/>
      <c r="G662" s="26"/>
      <c r="H662" s="26"/>
      <c r="I662" s="26"/>
      <c r="J662" s="26"/>
      <c r="K662" s="26"/>
      <c r="L662" s="26"/>
      <c r="M662" s="26"/>
      <c r="N662" s="67"/>
      <c r="O662" s="67"/>
      <c r="P662" s="26"/>
    </row>
    <row r="663" spans="2:16" ht="13">
      <c r="B663" s="138"/>
      <c r="C663" s="26"/>
      <c r="D663" s="26"/>
      <c r="E663" s="26"/>
      <c r="F663" s="26"/>
      <c r="G663" s="26"/>
      <c r="H663" s="26"/>
      <c r="I663" s="26"/>
      <c r="J663" s="26"/>
      <c r="K663" s="26"/>
      <c r="L663" s="26"/>
      <c r="M663" s="26"/>
      <c r="N663" s="67"/>
      <c r="O663" s="67"/>
      <c r="P663" s="26"/>
    </row>
    <row r="664" spans="2:16" ht="13">
      <c r="B664" s="138"/>
      <c r="C664" s="26"/>
      <c r="D664" s="26"/>
      <c r="E664" s="26"/>
      <c r="F664" s="26"/>
      <c r="G664" s="26"/>
      <c r="H664" s="26"/>
      <c r="I664" s="26"/>
      <c r="J664" s="26"/>
      <c r="K664" s="26"/>
      <c r="L664" s="26"/>
      <c r="M664" s="26"/>
      <c r="N664" s="67"/>
      <c r="O664" s="67"/>
      <c r="P664" s="26"/>
    </row>
    <row r="665" spans="2:16" ht="13">
      <c r="B665" s="138"/>
      <c r="C665" s="26"/>
      <c r="D665" s="26"/>
      <c r="E665" s="26"/>
      <c r="F665" s="26"/>
      <c r="G665" s="26"/>
      <c r="H665" s="26"/>
      <c r="I665" s="26"/>
      <c r="J665" s="26"/>
      <c r="K665" s="26"/>
      <c r="L665" s="26"/>
      <c r="M665" s="26"/>
      <c r="N665" s="67"/>
      <c r="O665" s="67"/>
      <c r="P665" s="26"/>
    </row>
    <row r="666" spans="2:16" ht="13">
      <c r="B666" s="138"/>
      <c r="C666" s="26"/>
      <c r="D666" s="26"/>
      <c r="E666" s="26"/>
      <c r="F666" s="26"/>
      <c r="G666" s="26"/>
      <c r="H666" s="26"/>
      <c r="I666" s="26"/>
      <c r="J666" s="26"/>
      <c r="K666" s="26"/>
      <c r="L666" s="26"/>
      <c r="M666" s="26"/>
      <c r="N666" s="67"/>
      <c r="O666" s="67"/>
      <c r="P666" s="26"/>
    </row>
    <row r="667" spans="2:16" ht="13">
      <c r="B667" s="138"/>
      <c r="C667" s="26"/>
      <c r="D667" s="26"/>
      <c r="E667" s="26"/>
      <c r="F667" s="26"/>
      <c r="G667" s="26"/>
      <c r="H667" s="26"/>
      <c r="I667" s="26"/>
      <c r="J667" s="26"/>
      <c r="K667" s="26"/>
      <c r="L667" s="26"/>
      <c r="M667" s="26"/>
      <c r="N667" s="67"/>
      <c r="O667" s="67"/>
      <c r="P667" s="26"/>
    </row>
    <row r="668" spans="2:16" ht="13">
      <c r="B668" s="138"/>
      <c r="C668" s="26"/>
      <c r="D668" s="26"/>
      <c r="E668" s="26"/>
      <c r="F668" s="26"/>
      <c r="G668" s="26"/>
      <c r="H668" s="26"/>
      <c r="I668" s="26"/>
      <c r="J668" s="26"/>
      <c r="K668" s="26"/>
      <c r="L668" s="26"/>
      <c r="M668" s="26"/>
      <c r="N668" s="67"/>
      <c r="O668" s="67"/>
      <c r="P668" s="26"/>
    </row>
    <row r="669" spans="2:16" ht="13">
      <c r="B669" s="138"/>
      <c r="C669" s="26"/>
      <c r="D669" s="26"/>
      <c r="E669" s="26"/>
      <c r="F669" s="26"/>
      <c r="G669" s="26"/>
      <c r="H669" s="26"/>
      <c r="I669" s="26"/>
      <c r="J669" s="26"/>
      <c r="K669" s="26"/>
      <c r="L669" s="26"/>
      <c r="M669" s="26"/>
      <c r="N669" s="67"/>
      <c r="O669" s="67"/>
      <c r="P669" s="26"/>
    </row>
    <row r="670" spans="2:16" ht="13">
      <c r="B670" s="138"/>
      <c r="C670" s="26"/>
      <c r="D670" s="26"/>
      <c r="E670" s="26"/>
      <c r="F670" s="26"/>
      <c r="G670" s="26"/>
      <c r="H670" s="26"/>
      <c r="I670" s="26"/>
      <c r="J670" s="26"/>
      <c r="K670" s="26"/>
      <c r="L670" s="26"/>
      <c r="M670" s="26"/>
      <c r="N670" s="67"/>
      <c r="O670" s="67"/>
      <c r="P670" s="26"/>
    </row>
    <row r="671" spans="2:16" ht="13">
      <c r="B671" s="138"/>
      <c r="C671" s="26"/>
      <c r="D671" s="26"/>
      <c r="E671" s="26"/>
      <c r="F671" s="26"/>
      <c r="G671" s="26"/>
      <c r="H671" s="26"/>
      <c r="I671" s="26"/>
      <c r="J671" s="26"/>
      <c r="K671" s="26"/>
      <c r="L671" s="26"/>
      <c r="M671" s="26"/>
      <c r="N671" s="67"/>
      <c r="O671" s="67"/>
      <c r="P671" s="26"/>
    </row>
    <row r="672" spans="2:16" ht="13">
      <c r="B672" s="138"/>
      <c r="C672" s="26"/>
      <c r="D672" s="26"/>
      <c r="E672" s="26"/>
      <c r="F672" s="26"/>
      <c r="G672" s="26"/>
      <c r="H672" s="26"/>
      <c r="I672" s="26"/>
      <c r="J672" s="26"/>
      <c r="K672" s="26"/>
      <c r="L672" s="26"/>
      <c r="M672" s="26"/>
      <c r="N672" s="67"/>
      <c r="O672" s="67"/>
      <c r="P672" s="26"/>
    </row>
    <row r="673" spans="2:16" ht="13">
      <c r="B673" s="138"/>
      <c r="C673" s="26"/>
      <c r="D673" s="26"/>
      <c r="E673" s="26"/>
      <c r="F673" s="26"/>
      <c r="G673" s="26"/>
      <c r="H673" s="26"/>
      <c r="I673" s="26"/>
      <c r="J673" s="26"/>
      <c r="K673" s="26"/>
      <c r="L673" s="26"/>
      <c r="M673" s="26"/>
      <c r="N673" s="67"/>
      <c r="O673" s="67"/>
      <c r="P673" s="26"/>
    </row>
    <row r="674" spans="2:16" ht="13">
      <c r="B674" s="138"/>
      <c r="C674" s="26"/>
      <c r="D674" s="26"/>
      <c r="E674" s="26"/>
      <c r="F674" s="26"/>
      <c r="G674" s="26"/>
      <c r="H674" s="26"/>
      <c r="I674" s="26"/>
      <c r="J674" s="26"/>
      <c r="K674" s="26"/>
      <c r="L674" s="26"/>
      <c r="M674" s="26"/>
      <c r="N674" s="67"/>
      <c r="O674" s="67"/>
      <c r="P674" s="26"/>
    </row>
    <row r="675" spans="2:16" ht="13">
      <c r="B675" s="138"/>
      <c r="C675" s="26"/>
      <c r="D675" s="26"/>
      <c r="E675" s="26"/>
      <c r="F675" s="26"/>
      <c r="G675" s="26"/>
      <c r="H675" s="26"/>
      <c r="I675" s="26"/>
      <c r="J675" s="26"/>
      <c r="K675" s="26"/>
      <c r="L675" s="26"/>
      <c r="M675" s="26"/>
      <c r="N675" s="67"/>
      <c r="O675" s="67"/>
      <c r="P675" s="26"/>
    </row>
    <row r="676" spans="2:16" ht="13">
      <c r="B676" s="138"/>
      <c r="C676" s="26"/>
      <c r="D676" s="26"/>
      <c r="E676" s="26"/>
      <c r="F676" s="26"/>
      <c r="G676" s="26"/>
      <c r="H676" s="26"/>
      <c r="I676" s="26"/>
      <c r="J676" s="26"/>
      <c r="K676" s="26"/>
      <c r="L676" s="26"/>
      <c r="M676" s="26"/>
      <c r="N676" s="67"/>
      <c r="O676" s="67"/>
      <c r="P676" s="26"/>
    </row>
    <row r="677" spans="2:16" ht="13">
      <c r="B677" s="138"/>
      <c r="C677" s="26"/>
      <c r="D677" s="26"/>
      <c r="E677" s="26"/>
      <c r="F677" s="26"/>
      <c r="G677" s="26"/>
      <c r="H677" s="26"/>
      <c r="I677" s="26"/>
      <c r="J677" s="26"/>
      <c r="K677" s="26"/>
      <c r="L677" s="26"/>
      <c r="M677" s="26"/>
      <c r="N677" s="67"/>
      <c r="O677" s="67"/>
      <c r="P677" s="26"/>
    </row>
    <row r="678" spans="2:16" ht="13">
      <c r="B678" s="138"/>
      <c r="C678" s="26"/>
      <c r="D678" s="26"/>
      <c r="E678" s="26"/>
      <c r="F678" s="26"/>
      <c r="G678" s="26"/>
      <c r="H678" s="26"/>
      <c r="I678" s="26"/>
      <c r="J678" s="26"/>
      <c r="K678" s="26"/>
      <c r="L678" s="26"/>
      <c r="M678" s="26"/>
      <c r="N678" s="67"/>
      <c r="O678" s="67"/>
      <c r="P678" s="26"/>
    </row>
    <row r="679" spans="2:16" ht="13">
      <c r="B679" s="138"/>
      <c r="C679" s="26"/>
      <c r="D679" s="26"/>
      <c r="E679" s="26"/>
      <c r="F679" s="26"/>
      <c r="G679" s="26"/>
      <c r="H679" s="26"/>
      <c r="I679" s="26"/>
      <c r="J679" s="26"/>
      <c r="K679" s="26"/>
      <c r="L679" s="26"/>
      <c r="M679" s="26"/>
      <c r="N679" s="67"/>
      <c r="O679" s="67"/>
      <c r="P679" s="26"/>
    </row>
    <row r="680" spans="2:16" ht="13">
      <c r="B680" s="138"/>
      <c r="C680" s="26"/>
      <c r="D680" s="26"/>
      <c r="E680" s="26"/>
      <c r="F680" s="26"/>
      <c r="G680" s="26"/>
      <c r="H680" s="26"/>
      <c r="I680" s="26"/>
      <c r="J680" s="26"/>
      <c r="K680" s="26"/>
      <c r="L680" s="26"/>
      <c r="M680" s="26"/>
      <c r="N680" s="67"/>
      <c r="O680" s="67"/>
      <c r="P680" s="26"/>
    </row>
    <row r="681" spans="2:16" ht="13">
      <c r="B681" s="138"/>
      <c r="C681" s="26"/>
      <c r="D681" s="26"/>
      <c r="E681" s="26"/>
      <c r="F681" s="26"/>
      <c r="G681" s="26"/>
      <c r="H681" s="26"/>
      <c r="I681" s="26"/>
      <c r="J681" s="26"/>
      <c r="K681" s="26"/>
      <c r="L681" s="26"/>
      <c r="M681" s="26"/>
      <c r="N681" s="67"/>
      <c r="O681" s="67"/>
      <c r="P681" s="26"/>
    </row>
    <row r="682" spans="2:16" ht="13">
      <c r="B682" s="138"/>
      <c r="C682" s="26"/>
      <c r="D682" s="26"/>
      <c r="E682" s="26"/>
      <c r="F682" s="26"/>
      <c r="G682" s="26"/>
      <c r="H682" s="26"/>
      <c r="I682" s="26"/>
      <c r="J682" s="26"/>
      <c r="K682" s="26"/>
      <c r="L682" s="26"/>
      <c r="M682" s="26"/>
      <c r="N682" s="67"/>
      <c r="O682" s="67"/>
      <c r="P682" s="26"/>
    </row>
    <row r="683" spans="2:16" ht="13">
      <c r="B683" s="138"/>
      <c r="C683" s="26"/>
      <c r="D683" s="26"/>
      <c r="E683" s="26"/>
      <c r="F683" s="26"/>
      <c r="G683" s="26"/>
      <c r="H683" s="26"/>
      <c r="I683" s="26"/>
      <c r="J683" s="26"/>
      <c r="K683" s="26"/>
      <c r="L683" s="26"/>
      <c r="M683" s="26"/>
      <c r="N683" s="67"/>
      <c r="O683" s="67"/>
      <c r="P683" s="26"/>
    </row>
    <row r="684" spans="2:16" ht="13">
      <c r="B684" s="138"/>
      <c r="C684" s="26"/>
      <c r="D684" s="26"/>
      <c r="E684" s="26"/>
      <c r="F684" s="26"/>
      <c r="G684" s="26"/>
      <c r="H684" s="26"/>
      <c r="I684" s="26"/>
      <c r="J684" s="26"/>
      <c r="K684" s="26"/>
      <c r="L684" s="26"/>
      <c r="M684" s="26"/>
      <c r="N684" s="67"/>
      <c r="O684" s="67"/>
      <c r="P684" s="26"/>
    </row>
    <row r="685" spans="2:16" ht="13">
      <c r="B685" s="138"/>
      <c r="C685" s="26"/>
      <c r="D685" s="26"/>
      <c r="E685" s="26"/>
      <c r="F685" s="26"/>
      <c r="G685" s="26"/>
      <c r="H685" s="26"/>
      <c r="I685" s="26"/>
      <c r="J685" s="26"/>
      <c r="K685" s="26"/>
      <c r="L685" s="26"/>
      <c r="M685" s="26"/>
      <c r="N685" s="67"/>
      <c r="O685" s="67"/>
      <c r="P685" s="26"/>
    </row>
    <row r="686" spans="2:16" ht="13">
      <c r="B686" s="138"/>
      <c r="C686" s="26"/>
      <c r="D686" s="26"/>
      <c r="E686" s="26"/>
      <c r="F686" s="26"/>
      <c r="G686" s="26"/>
      <c r="H686" s="26"/>
      <c r="I686" s="26"/>
      <c r="J686" s="26"/>
      <c r="K686" s="26"/>
      <c r="L686" s="26"/>
      <c r="M686" s="26"/>
      <c r="N686" s="67"/>
      <c r="O686" s="67"/>
      <c r="P686" s="26"/>
    </row>
    <row r="687" spans="2:16" ht="13">
      <c r="B687" s="138"/>
      <c r="C687" s="26"/>
      <c r="D687" s="26"/>
      <c r="E687" s="26"/>
      <c r="F687" s="26"/>
      <c r="G687" s="26"/>
      <c r="H687" s="26"/>
      <c r="I687" s="26"/>
      <c r="J687" s="26"/>
      <c r="K687" s="26"/>
      <c r="L687" s="26"/>
      <c r="M687" s="26"/>
      <c r="N687" s="67"/>
      <c r="O687" s="67"/>
      <c r="P687" s="26"/>
    </row>
    <row r="688" spans="2:16" ht="13">
      <c r="B688" s="138"/>
      <c r="C688" s="26"/>
      <c r="D688" s="26"/>
      <c r="E688" s="26"/>
      <c r="F688" s="26"/>
      <c r="G688" s="26"/>
      <c r="H688" s="26"/>
      <c r="I688" s="26"/>
      <c r="J688" s="26"/>
      <c r="K688" s="26"/>
      <c r="L688" s="26"/>
      <c r="M688" s="26"/>
      <c r="N688" s="67"/>
      <c r="O688" s="67"/>
      <c r="P688" s="26"/>
    </row>
    <row r="689" spans="2:16" ht="13">
      <c r="B689" s="138"/>
      <c r="C689" s="26"/>
      <c r="D689" s="26"/>
      <c r="E689" s="26"/>
      <c r="F689" s="26"/>
      <c r="G689" s="26"/>
      <c r="H689" s="26"/>
      <c r="I689" s="26"/>
      <c r="J689" s="26"/>
      <c r="K689" s="26"/>
      <c r="L689" s="26"/>
      <c r="M689" s="26"/>
      <c r="N689" s="67"/>
      <c r="O689" s="67"/>
      <c r="P689" s="26"/>
    </row>
    <row r="690" spans="2:16" ht="13">
      <c r="B690" s="138"/>
      <c r="C690" s="26"/>
      <c r="D690" s="26"/>
      <c r="E690" s="26"/>
      <c r="F690" s="26"/>
      <c r="G690" s="26"/>
      <c r="H690" s="26"/>
      <c r="I690" s="26"/>
      <c r="J690" s="26"/>
      <c r="K690" s="26"/>
      <c r="L690" s="26"/>
      <c r="M690" s="26"/>
      <c r="N690" s="67"/>
      <c r="O690" s="67"/>
      <c r="P690" s="26"/>
    </row>
    <row r="691" spans="2:16" ht="13">
      <c r="B691" s="138"/>
      <c r="C691" s="26"/>
      <c r="D691" s="26"/>
      <c r="E691" s="26"/>
      <c r="F691" s="26"/>
      <c r="G691" s="26"/>
      <c r="H691" s="26"/>
      <c r="I691" s="26"/>
      <c r="J691" s="26"/>
      <c r="K691" s="26"/>
      <c r="L691" s="26"/>
      <c r="M691" s="26"/>
      <c r="N691" s="67"/>
      <c r="O691" s="67"/>
      <c r="P691" s="26"/>
    </row>
    <row r="692" spans="2:16" ht="13">
      <c r="B692" s="138"/>
      <c r="C692" s="26"/>
      <c r="D692" s="26"/>
      <c r="E692" s="26"/>
      <c r="F692" s="26"/>
      <c r="G692" s="26"/>
      <c r="H692" s="26"/>
      <c r="I692" s="26"/>
      <c r="J692" s="26"/>
      <c r="K692" s="26"/>
      <c r="L692" s="26"/>
      <c r="M692" s="26"/>
      <c r="N692" s="67"/>
      <c r="O692" s="67"/>
      <c r="P692" s="26"/>
    </row>
    <row r="693" spans="2:16" ht="13">
      <c r="B693" s="138"/>
      <c r="C693" s="26"/>
      <c r="D693" s="26"/>
      <c r="E693" s="26"/>
      <c r="F693" s="26"/>
      <c r="G693" s="26"/>
      <c r="H693" s="26"/>
      <c r="I693" s="26"/>
      <c r="J693" s="26"/>
      <c r="K693" s="26"/>
      <c r="L693" s="26"/>
      <c r="M693" s="26"/>
      <c r="N693" s="67"/>
      <c r="O693" s="67"/>
      <c r="P693" s="26"/>
    </row>
    <row r="694" spans="2:16" ht="13">
      <c r="B694" s="138"/>
      <c r="C694" s="26"/>
      <c r="D694" s="26"/>
      <c r="E694" s="26"/>
      <c r="F694" s="26"/>
      <c r="G694" s="26"/>
      <c r="H694" s="26"/>
      <c r="I694" s="26"/>
      <c r="J694" s="26"/>
      <c r="K694" s="26"/>
      <c r="L694" s="26"/>
      <c r="M694" s="26"/>
      <c r="N694" s="67"/>
      <c r="O694" s="67"/>
      <c r="P694" s="26"/>
    </row>
    <row r="695" spans="2:16" ht="13">
      <c r="B695" s="138"/>
      <c r="C695" s="26"/>
      <c r="D695" s="26"/>
      <c r="E695" s="26"/>
      <c r="F695" s="26"/>
      <c r="G695" s="26"/>
      <c r="H695" s="26"/>
      <c r="I695" s="26"/>
      <c r="J695" s="26"/>
      <c r="K695" s="26"/>
      <c r="L695" s="26"/>
      <c r="M695" s="26"/>
      <c r="N695" s="67"/>
      <c r="O695" s="67"/>
      <c r="P695" s="26"/>
    </row>
    <row r="696" spans="2:16" ht="13">
      <c r="B696" s="138"/>
      <c r="C696" s="26"/>
      <c r="D696" s="26"/>
      <c r="E696" s="26"/>
      <c r="F696" s="26"/>
      <c r="G696" s="26"/>
      <c r="H696" s="26"/>
      <c r="I696" s="26"/>
      <c r="J696" s="26"/>
      <c r="K696" s="26"/>
      <c r="L696" s="26"/>
      <c r="M696" s="26"/>
      <c r="N696" s="67"/>
      <c r="O696" s="67"/>
      <c r="P696" s="26"/>
    </row>
    <row r="697" spans="2:16" ht="13">
      <c r="B697" s="138"/>
      <c r="C697" s="26"/>
      <c r="D697" s="26"/>
      <c r="E697" s="26"/>
      <c r="F697" s="26"/>
      <c r="G697" s="26"/>
      <c r="H697" s="26"/>
      <c r="I697" s="26"/>
      <c r="J697" s="26"/>
      <c r="K697" s="26"/>
      <c r="L697" s="26"/>
      <c r="M697" s="26"/>
      <c r="N697" s="67"/>
      <c r="O697" s="67"/>
      <c r="P697" s="26"/>
    </row>
    <row r="698" spans="2:16" ht="13">
      <c r="B698" s="138"/>
      <c r="C698" s="26"/>
      <c r="D698" s="26"/>
      <c r="E698" s="26"/>
      <c r="F698" s="26"/>
      <c r="G698" s="26"/>
      <c r="H698" s="26"/>
      <c r="I698" s="26"/>
      <c r="J698" s="26"/>
      <c r="K698" s="26"/>
      <c r="L698" s="26"/>
      <c r="M698" s="26"/>
      <c r="N698" s="67"/>
      <c r="O698" s="67"/>
      <c r="P698" s="26"/>
    </row>
    <row r="699" spans="2:16" ht="13">
      <c r="B699" s="138"/>
      <c r="C699" s="26"/>
      <c r="D699" s="26"/>
      <c r="E699" s="26"/>
      <c r="F699" s="26"/>
      <c r="G699" s="26"/>
      <c r="H699" s="26"/>
      <c r="I699" s="26"/>
      <c r="J699" s="26"/>
      <c r="K699" s="26"/>
      <c r="L699" s="26"/>
      <c r="M699" s="26"/>
      <c r="N699" s="67"/>
      <c r="O699" s="67"/>
      <c r="P699" s="26"/>
    </row>
    <row r="700" spans="2:16" ht="13">
      <c r="B700" s="138"/>
      <c r="C700" s="26"/>
      <c r="D700" s="26"/>
      <c r="E700" s="26"/>
      <c r="F700" s="26"/>
      <c r="G700" s="26"/>
      <c r="H700" s="26"/>
      <c r="I700" s="26"/>
      <c r="J700" s="26"/>
      <c r="K700" s="26"/>
      <c r="L700" s="26"/>
      <c r="M700" s="26"/>
      <c r="N700" s="67"/>
      <c r="O700" s="67"/>
      <c r="P700" s="26"/>
    </row>
    <row r="701" spans="2:16" ht="13">
      <c r="B701" s="138"/>
      <c r="C701" s="26"/>
      <c r="D701" s="26"/>
      <c r="E701" s="26"/>
      <c r="F701" s="26"/>
      <c r="G701" s="26"/>
      <c r="H701" s="26"/>
      <c r="I701" s="26"/>
      <c r="J701" s="26"/>
      <c r="K701" s="26"/>
      <c r="L701" s="26"/>
      <c r="M701" s="26"/>
      <c r="N701" s="67"/>
      <c r="O701" s="67"/>
      <c r="P701" s="26"/>
    </row>
    <row r="702" spans="2:16" ht="13">
      <c r="B702" s="138"/>
      <c r="C702" s="26"/>
      <c r="D702" s="26"/>
      <c r="E702" s="26"/>
      <c r="F702" s="26"/>
      <c r="G702" s="26"/>
      <c r="H702" s="26"/>
      <c r="I702" s="26"/>
      <c r="J702" s="26"/>
      <c r="K702" s="26"/>
      <c r="L702" s="26"/>
      <c r="M702" s="26"/>
      <c r="N702" s="67"/>
      <c r="O702" s="67"/>
      <c r="P702" s="26"/>
    </row>
    <row r="703" spans="2:16" ht="13">
      <c r="B703" s="138"/>
      <c r="C703" s="26"/>
      <c r="D703" s="26"/>
      <c r="E703" s="26"/>
      <c r="F703" s="26"/>
      <c r="G703" s="26"/>
      <c r="H703" s="26"/>
      <c r="I703" s="26"/>
      <c r="J703" s="26"/>
      <c r="K703" s="26"/>
      <c r="L703" s="26"/>
      <c r="M703" s="26"/>
      <c r="N703" s="67"/>
      <c r="O703" s="67"/>
      <c r="P703" s="26"/>
    </row>
    <row r="704" spans="2:16" ht="13">
      <c r="B704" s="138"/>
      <c r="C704" s="26"/>
      <c r="D704" s="26"/>
      <c r="E704" s="26"/>
      <c r="F704" s="26"/>
      <c r="G704" s="26"/>
      <c r="H704" s="26"/>
      <c r="I704" s="26"/>
      <c r="J704" s="26"/>
      <c r="K704" s="26"/>
      <c r="L704" s="26"/>
      <c r="M704" s="26"/>
      <c r="N704" s="67"/>
      <c r="O704" s="67"/>
      <c r="P704" s="26"/>
    </row>
    <row r="705" spans="2:16" ht="13">
      <c r="B705" s="138"/>
      <c r="C705" s="26"/>
      <c r="D705" s="26"/>
      <c r="E705" s="26"/>
      <c r="F705" s="26"/>
      <c r="G705" s="26"/>
      <c r="H705" s="26"/>
      <c r="I705" s="26"/>
      <c r="J705" s="26"/>
      <c r="K705" s="26"/>
      <c r="L705" s="26"/>
      <c r="M705" s="26"/>
      <c r="N705" s="67"/>
      <c r="O705" s="67"/>
      <c r="P705" s="26"/>
    </row>
    <row r="706" spans="2:16" ht="13">
      <c r="B706" s="138"/>
      <c r="C706" s="26"/>
      <c r="D706" s="26"/>
      <c r="E706" s="26"/>
      <c r="F706" s="26"/>
      <c r="G706" s="26"/>
      <c r="H706" s="26"/>
      <c r="I706" s="26"/>
      <c r="J706" s="26"/>
      <c r="K706" s="26"/>
      <c r="L706" s="26"/>
      <c r="M706" s="26"/>
      <c r="N706" s="67"/>
      <c r="O706" s="67"/>
      <c r="P706" s="26"/>
    </row>
    <row r="707" spans="2:16" ht="13">
      <c r="B707" s="138"/>
      <c r="C707" s="26"/>
      <c r="D707" s="26"/>
      <c r="E707" s="26"/>
      <c r="F707" s="26"/>
      <c r="G707" s="26"/>
      <c r="H707" s="26"/>
      <c r="I707" s="26"/>
      <c r="J707" s="26"/>
      <c r="K707" s="26"/>
      <c r="L707" s="26"/>
      <c r="M707" s="26"/>
      <c r="N707" s="67"/>
      <c r="O707" s="67"/>
      <c r="P707" s="26"/>
    </row>
    <row r="708" spans="2:16" ht="13">
      <c r="B708" s="138"/>
      <c r="C708" s="26"/>
      <c r="D708" s="26"/>
      <c r="E708" s="26"/>
      <c r="F708" s="26"/>
      <c r="G708" s="26"/>
      <c r="H708" s="26"/>
      <c r="I708" s="26"/>
      <c r="J708" s="26"/>
      <c r="K708" s="26"/>
      <c r="L708" s="26"/>
      <c r="M708" s="26"/>
      <c r="N708" s="67"/>
      <c r="O708" s="67"/>
      <c r="P708" s="26"/>
    </row>
    <row r="709" spans="2:16" ht="13">
      <c r="B709" s="138"/>
      <c r="C709" s="26"/>
      <c r="D709" s="26"/>
      <c r="E709" s="26"/>
      <c r="F709" s="26"/>
      <c r="G709" s="26"/>
      <c r="H709" s="26"/>
      <c r="I709" s="26"/>
      <c r="J709" s="26"/>
      <c r="K709" s="26"/>
      <c r="L709" s="26"/>
      <c r="M709" s="26"/>
      <c r="N709" s="67"/>
      <c r="O709" s="67"/>
      <c r="P709" s="26"/>
    </row>
    <row r="710" spans="2:16" ht="13">
      <c r="B710" s="138"/>
      <c r="C710" s="26"/>
      <c r="D710" s="26"/>
      <c r="E710" s="26"/>
      <c r="F710" s="26"/>
      <c r="G710" s="26"/>
      <c r="H710" s="26"/>
      <c r="I710" s="26"/>
      <c r="J710" s="26"/>
      <c r="K710" s="26"/>
      <c r="L710" s="26"/>
      <c r="M710" s="26"/>
      <c r="N710" s="67"/>
      <c r="O710" s="67"/>
      <c r="P710" s="26"/>
    </row>
    <row r="711" spans="2:16" ht="13">
      <c r="B711" s="138"/>
      <c r="C711" s="26"/>
      <c r="D711" s="26"/>
      <c r="E711" s="26"/>
      <c r="F711" s="26"/>
      <c r="G711" s="26"/>
      <c r="H711" s="26"/>
      <c r="I711" s="26"/>
      <c r="J711" s="26"/>
      <c r="K711" s="26"/>
      <c r="L711" s="26"/>
      <c r="M711" s="26"/>
      <c r="N711" s="67"/>
      <c r="O711" s="67"/>
      <c r="P711" s="26"/>
    </row>
    <row r="712" spans="2:16" ht="13">
      <c r="B712" s="138"/>
      <c r="C712" s="26"/>
      <c r="D712" s="26"/>
      <c r="E712" s="26"/>
      <c r="F712" s="26"/>
      <c r="G712" s="26"/>
      <c r="H712" s="26"/>
      <c r="I712" s="26"/>
      <c r="J712" s="26"/>
      <c r="K712" s="26"/>
      <c r="L712" s="26"/>
      <c r="M712" s="26"/>
      <c r="N712" s="67"/>
      <c r="O712" s="67"/>
      <c r="P712" s="26"/>
    </row>
    <row r="713" spans="2:16" ht="13">
      <c r="B713" s="138"/>
      <c r="C713" s="26"/>
      <c r="D713" s="26"/>
      <c r="E713" s="26"/>
      <c r="F713" s="26"/>
      <c r="G713" s="26"/>
      <c r="H713" s="26"/>
      <c r="I713" s="26"/>
      <c r="J713" s="26"/>
      <c r="K713" s="26"/>
      <c r="L713" s="26"/>
      <c r="M713" s="26"/>
      <c r="N713" s="67"/>
      <c r="O713" s="67"/>
      <c r="P713" s="26"/>
    </row>
    <row r="714" spans="2:16" ht="13">
      <c r="B714" s="138"/>
      <c r="C714" s="26"/>
      <c r="D714" s="26"/>
      <c r="E714" s="26"/>
      <c r="F714" s="26"/>
      <c r="G714" s="26"/>
      <c r="H714" s="26"/>
      <c r="I714" s="26"/>
      <c r="J714" s="26"/>
      <c r="K714" s="26"/>
      <c r="L714" s="26"/>
      <c r="M714" s="26"/>
      <c r="N714" s="67"/>
      <c r="O714" s="67"/>
      <c r="P714" s="26"/>
    </row>
    <row r="715" spans="2:16" ht="13">
      <c r="B715" s="138"/>
      <c r="C715" s="26"/>
      <c r="D715" s="26"/>
      <c r="E715" s="26"/>
      <c r="F715" s="26"/>
      <c r="G715" s="26"/>
      <c r="H715" s="26"/>
      <c r="I715" s="26"/>
      <c r="J715" s="26"/>
      <c r="K715" s="26"/>
      <c r="L715" s="26"/>
      <c r="M715" s="26"/>
      <c r="N715" s="67"/>
      <c r="O715" s="67"/>
      <c r="P715" s="26"/>
    </row>
    <row r="716" spans="2:16" ht="13">
      <c r="B716" s="138"/>
      <c r="C716" s="26"/>
      <c r="D716" s="26"/>
      <c r="E716" s="26"/>
      <c r="F716" s="26"/>
      <c r="G716" s="26"/>
      <c r="H716" s="26"/>
      <c r="I716" s="26"/>
      <c r="J716" s="26"/>
      <c r="K716" s="26"/>
      <c r="L716" s="26"/>
      <c r="M716" s="26"/>
      <c r="N716" s="67"/>
      <c r="O716" s="67"/>
      <c r="P716" s="26"/>
    </row>
    <row r="717" spans="2:16" ht="13">
      <c r="B717" s="138"/>
      <c r="C717" s="26"/>
      <c r="D717" s="26"/>
      <c r="E717" s="26"/>
      <c r="F717" s="26"/>
      <c r="G717" s="26"/>
      <c r="H717" s="26"/>
      <c r="I717" s="26"/>
      <c r="J717" s="26"/>
      <c r="K717" s="26"/>
      <c r="L717" s="26"/>
      <c r="M717" s="26"/>
      <c r="N717" s="67"/>
      <c r="O717" s="67"/>
      <c r="P717" s="26"/>
    </row>
    <row r="718" spans="2:16" ht="13">
      <c r="B718" s="138"/>
      <c r="C718" s="26"/>
      <c r="D718" s="26"/>
      <c r="E718" s="26"/>
      <c r="F718" s="26"/>
      <c r="G718" s="26"/>
      <c r="H718" s="26"/>
      <c r="I718" s="26"/>
      <c r="J718" s="26"/>
      <c r="K718" s="26"/>
      <c r="L718" s="26"/>
      <c r="M718" s="26"/>
      <c r="N718" s="67"/>
      <c r="O718" s="67"/>
      <c r="P718" s="26"/>
    </row>
    <row r="719" spans="2:16" ht="13">
      <c r="B719" s="138"/>
      <c r="C719" s="26"/>
      <c r="D719" s="26"/>
      <c r="E719" s="26"/>
      <c r="F719" s="26"/>
      <c r="G719" s="26"/>
      <c r="H719" s="26"/>
      <c r="I719" s="26"/>
      <c r="J719" s="26"/>
      <c r="K719" s="26"/>
      <c r="L719" s="26"/>
      <c r="M719" s="26"/>
      <c r="N719" s="67"/>
      <c r="O719" s="67"/>
      <c r="P719" s="26"/>
    </row>
    <row r="720" spans="2:16" ht="13">
      <c r="B720" s="138"/>
      <c r="C720" s="26"/>
      <c r="D720" s="26"/>
      <c r="E720" s="26"/>
      <c r="F720" s="26"/>
      <c r="G720" s="26"/>
      <c r="H720" s="26"/>
      <c r="I720" s="26"/>
      <c r="J720" s="26"/>
      <c r="K720" s="26"/>
      <c r="L720" s="26"/>
      <c r="M720" s="26"/>
      <c r="N720" s="67"/>
      <c r="O720" s="67"/>
      <c r="P720" s="26"/>
    </row>
    <row r="721" spans="2:16" ht="13">
      <c r="B721" s="138"/>
      <c r="C721" s="26"/>
      <c r="D721" s="26"/>
      <c r="E721" s="26"/>
      <c r="F721" s="26"/>
      <c r="G721" s="26"/>
      <c r="H721" s="26"/>
      <c r="I721" s="26"/>
      <c r="J721" s="26"/>
      <c r="K721" s="26"/>
      <c r="L721" s="26"/>
      <c r="M721" s="26"/>
      <c r="N721" s="67"/>
      <c r="O721" s="67"/>
      <c r="P721" s="26"/>
    </row>
    <row r="722" spans="2:16" ht="13">
      <c r="B722" s="138"/>
      <c r="C722" s="26"/>
      <c r="D722" s="26"/>
      <c r="E722" s="26"/>
      <c r="F722" s="26"/>
      <c r="G722" s="26"/>
      <c r="H722" s="26"/>
      <c r="I722" s="26"/>
      <c r="J722" s="26"/>
      <c r="K722" s="26"/>
      <c r="L722" s="26"/>
      <c r="M722" s="26"/>
      <c r="N722" s="67"/>
      <c r="O722" s="67"/>
      <c r="P722" s="26"/>
    </row>
    <row r="723" spans="2:16" ht="13">
      <c r="B723" s="138"/>
      <c r="C723" s="26"/>
      <c r="D723" s="26"/>
      <c r="E723" s="26"/>
      <c r="F723" s="26"/>
      <c r="G723" s="26"/>
      <c r="H723" s="26"/>
      <c r="I723" s="26"/>
      <c r="J723" s="26"/>
      <c r="K723" s="26"/>
      <c r="L723" s="26"/>
      <c r="M723" s="26"/>
      <c r="N723" s="67"/>
      <c r="O723" s="67"/>
      <c r="P723" s="26"/>
    </row>
    <row r="724" spans="2:16" ht="13">
      <c r="B724" s="138"/>
      <c r="C724" s="26"/>
      <c r="D724" s="26"/>
      <c r="E724" s="26"/>
      <c r="F724" s="26"/>
      <c r="G724" s="26"/>
      <c r="H724" s="26"/>
      <c r="I724" s="26"/>
      <c r="J724" s="26"/>
      <c r="K724" s="26"/>
      <c r="L724" s="26"/>
      <c r="M724" s="26"/>
      <c r="N724" s="67"/>
      <c r="O724" s="67"/>
      <c r="P724" s="26"/>
    </row>
    <row r="725" spans="2:16" ht="13">
      <c r="B725" s="138"/>
      <c r="C725" s="26"/>
      <c r="D725" s="26"/>
      <c r="E725" s="26"/>
      <c r="F725" s="26"/>
      <c r="G725" s="26"/>
      <c r="H725" s="26"/>
      <c r="I725" s="26"/>
      <c r="J725" s="26"/>
      <c r="K725" s="26"/>
      <c r="L725" s="26"/>
      <c r="M725" s="26"/>
      <c r="N725" s="67"/>
      <c r="O725" s="67"/>
      <c r="P725" s="26"/>
    </row>
    <row r="726" spans="2:16" ht="13">
      <c r="B726" s="138"/>
      <c r="C726" s="26"/>
      <c r="D726" s="26"/>
      <c r="E726" s="26"/>
      <c r="F726" s="26"/>
      <c r="G726" s="26"/>
      <c r="H726" s="26"/>
      <c r="I726" s="26"/>
      <c r="J726" s="26"/>
      <c r="K726" s="26"/>
      <c r="L726" s="26"/>
      <c r="M726" s="26"/>
      <c r="N726" s="67"/>
      <c r="O726" s="67"/>
      <c r="P726" s="26"/>
    </row>
    <row r="727" spans="2:16" ht="13">
      <c r="B727" s="138"/>
      <c r="C727" s="26"/>
      <c r="D727" s="26"/>
      <c r="E727" s="26"/>
      <c r="F727" s="26"/>
      <c r="G727" s="26"/>
      <c r="H727" s="26"/>
      <c r="I727" s="26"/>
      <c r="J727" s="26"/>
      <c r="K727" s="26"/>
      <c r="L727" s="26"/>
      <c r="M727" s="26"/>
      <c r="N727" s="67"/>
      <c r="O727" s="67"/>
      <c r="P727" s="26"/>
    </row>
    <row r="728" spans="2:16" ht="13">
      <c r="B728" s="138"/>
      <c r="C728" s="26"/>
      <c r="D728" s="26"/>
      <c r="E728" s="26"/>
      <c r="F728" s="26"/>
      <c r="G728" s="26"/>
      <c r="H728" s="26"/>
      <c r="I728" s="26"/>
      <c r="J728" s="26"/>
      <c r="K728" s="26"/>
      <c r="L728" s="26"/>
      <c r="M728" s="26"/>
      <c r="N728" s="67"/>
      <c r="O728" s="67"/>
      <c r="P728" s="26"/>
    </row>
    <row r="729" spans="2:16" ht="13">
      <c r="B729" s="138"/>
      <c r="C729" s="26"/>
      <c r="D729" s="26"/>
      <c r="E729" s="26"/>
      <c r="F729" s="26"/>
      <c r="G729" s="26"/>
      <c r="H729" s="26"/>
      <c r="I729" s="26"/>
      <c r="J729" s="26"/>
      <c r="K729" s="26"/>
      <c r="L729" s="26"/>
      <c r="M729" s="26"/>
      <c r="N729" s="67"/>
      <c r="O729" s="67"/>
      <c r="P729" s="26"/>
    </row>
    <row r="730" spans="2:16" ht="13">
      <c r="B730" s="138"/>
      <c r="C730" s="26"/>
      <c r="D730" s="26"/>
      <c r="E730" s="26"/>
      <c r="F730" s="26"/>
      <c r="G730" s="26"/>
      <c r="H730" s="26"/>
      <c r="I730" s="26"/>
      <c r="J730" s="26"/>
      <c r="K730" s="26"/>
      <c r="L730" s="26"/>
      <c r="M730" s="26"/>
      <c r="N730" s="67"/>
      <c r="O730" s="67"/>
      <c r="P730" s="26"/>
    </row>
    <row r="731" spans="2:16" ht="13">
      <c r="B731" s="138"/>
      <c r="C731" s="26"/>
      <c r="D731" s="26"/>
      <c r="E731" s="26"/>
      <c r="F731" s="26"/>
      <c r="G731" s="26"/>
      <c r="H731" s="26"/>
      <c r="I731" s="26"/>
      <c r="J731" s="26"/>
      <c r="K731" s="26"/>
      <c r="L731" s="26"/>
      <c r="M731" s="26"/>
      <c r="N731" s="67"/>
      <c r="O731" s="67"/>
      <c r="P731" s="26"/>
    </row>
    <row r="732" spans="2:16" ht="13">
      <c r="B732" s="138"/>
      <c r="C732" s="26"/>
      <c r="D732" s="26"/>
      <c r="E732" s="26"/>
      <c r="F732" s="26"/>
      <c r="G732" s="26"/>
      <c r="H732" s="26"/>
      <c r="I732" s="26"/>
      <c r="J732" s="26"/>
      <c r="K732" s="26"/>
      <c r="L732" s="26"/>
      <c r="M732" s="26"/>
      <c r="N732" s="67"/>
      <c r="O732" s="67"/>
      <c r="P732" s="26"/>
    </row>
    <row r="733" spans="2:16" ht="13">
      <c r="B733" s="138"/>
      <c r="C733" s="26"/>
      <c r="D733" s="26"/>
      <c r="E733" s="26"/>
      <c r="F733" s="26"/>
      <c r="G733" s="26"/>
      <c r="H733" s="26"/>
      <c r="I733" s="26"/>
      <c r="J733" s="26"/>
      <c r="K733" s="26"/>
      <c r="L733" s="26"/>
      <c r="M733" s="26"/>
      <c r="N733" s="67"/>
      <c r="O733" s="67"/>
      <c r="P733" s="26"/>
    </row>
    <row r="734" spans="2:16" ht="13">
      <c r="B734" s="138"/>
      <c r="C734" s="26"/>
      <c r="D734" s="26"/>
      <c r="E734" s="26"/>
      <c r="F734" s="26"/>
      <c r="G734" s="26"/>
      <c r="H734" s="26"/>
      <c r="I734" s="26"/>
      <c r="J734" s="26"/>
      <c r="K734" s="26"/>
      <c r="L734" s="26"/>
      <c r="M734" s="26"/>
      <c r="N734" s="67"/>
      <c r="O734" s="67"/>
      <c r="P734" s="26"/>
    </row>
    <row r="735" spans="2:16" ht="13">
      <c r="B735" s="138"/>
      <c r="C735" s="26"/>
      <c r="D735" s="26"/>
      <c r="E735" s="26"/>
      <c r="F735" s="26"/>
      <c r="G735" s="26"/>
      <c r="H735" s="26"/>
      <c r="I735" s="26"/>
      <c r="J735" s="26"/>
      <c r="K735" s="26"/>
      <c r="L735" s="26"/>
      <c r="M735" s="26"/>
      <c r="N735" s="67"/>
      <c r="O735" s="67"/>
      <c r="P735" s="26"/>
    </row>
    <row r="736" spans="2:16" ht="13">
      <c r="B736" s="138"/>
      <c r="C736" s="26"/>
      <c r="D736" s="26"/>
      <c r="E736" s="26"/>
      <c r="F736" s="26"/>
      <c r="G736" s="26"/>
      <c r="H736" s="26"/>
      <c r="I736" s="26"/>
      <c r="J736" s="26"/>
      <c r="K736" s="26"/>
      <c r="L736" s="26"/>
      <c r="M736" s="26"/>
      <c r="N736" s="67"/>
      <c r="O736" s="67"/>
      <c r="P736" s="26"/>
    </row>
    <row r="737" spans="2:16" ht="13">
      <c r="B737" s="138"/>
      <c r="C737" s="26"/>
      <c r="D737" s="26"/>
      <c r="E737" s="26"/>
      <c r="F737" s="26"/>
      <c r="G737" s="26"/>
      <c r="H737" s="26"/>
      <c r="I737" s="26"/>
      <c r="J737" s="26"/>
      <c r="K737" s="26"/>
      <c r="L737" s="26"/>
      <c r="M737" s="26"/>
      <c r="N737" s="67"/>
      <c r="O737" s="67"/>
      <c r="P737" s="26"/>
    </row>
    <row r="738" spans="2:16" ht="13">
      <c r="B738" s="138"/>
      <c r="C738" s="26"/>
      <c r="D738" s="26"/>
      <c r="E738" s="26"/>
      <c r="F738" s="26"/>
      <c r="G738" s="26"/>
      <c r="H738" s="26"/>
      <c r="I738" s="26"/>
      <c r="J738" s="26"/>
      <c r="K738" s="26"/>
      <c r="L738" s="26"/>
      <c r="M738" s="26"/>
      <c r="N738" s="67"/>
      <c r="O738" s="67"/>
      <c r="P738" s="26"/>
    </row>
    <row r="739" spans="2:16" ht="13">
      <c r="B739" s="138"/>
      <c r="C739" s="26"/>
      <c r="D739" s="26"/>
      <c r="E739" s="26"/>
      <c r="F739" s="26"/>
      <c r="G739" s="26"/>
      <c r="H739" s="26"/>
      <c r="I739" s="26"/>
      <c r="J739" s="26"/>
      <c r="K739" s="26"/>
      <c r="L739" s="26"/>
      <c r="M739" s="26"/>
      <c r="N739" s="67"/>
      <c r="O739" s="67"/>
      <c r="P739" s="26"/>
    </row>
    <row r="740" spans="2:16" ht="13">
      <c r="B740" s="138"/>
      <c r="C740" s="26"/>
      <c r="D740" s="26"/>
      <c r="E740" s="26"/>
      <c r="F740" s="26"/>
      <c r="G740" s="26"/>
      <c r="H740" s="26"/>
      <c r="I740" s="26"/>
      <c r="J740" s="26"/>
      <c r="K740" s="26"/>
      <c r="L740" s="26"/>
      <c r="M740" s="26"/>
      <c r="N740" s="67"/>
      <c r="O740" s="67"/>
      <c r="P740" s="26"/>
    </row>
    <row r="741" spans="2:16" ht="13">
      <c r="B741" s="138"/>
      <c r="C741" s="26"/>
      <c r="D741" s="26"/>
      <c r="E741" s="26"/>
      <c r="F741" s="26"/>
      <c r="G741" s="26"/>
      <c r="H741" s="26"/>
      <c r="I741" s="26"/>
      <c r="J741" s="26"/>
      <c r="K741" s="26"/>
      <c r="L741" s="26"/>
      <c r="M741" s="26"/>
      <c r="N741" s="67"/>
      <c r="O741" s="67"/>
      <c r="P741" s="26"/>
    </row>
    <row r="742" spans="2:16" ht="13">
      <c r="B742" s="138"/>
      <c r="C742" s="26"/>
      <c r="D742" s="26"/>
      <c r="E742" s="26"/>
      <c r="F742" s="26"/>
      <c r="G742" s="26"/>
      <c r="H742" s="26"/>
      <c r="I742" s="26"/>
      <c r="J742" s="26"/>
      <c r="K742" s="26"/>
      <c r="L742" s="26"/>
      <c r="M742" s="26"/>
      <c r="N742" s="67"/>
      <c r="O742" s="67"/>
      <c r="P742" s="26"/>
    </row>
    <row r="743" spans="2:16" ht="13">
      <c r="B743" s="138"/>
      <c r="C743" s="26"/>
      <c r="D743" s="26"/>
      <c r="E743" s="26"/>
      <c r="F743" s="26"/>
      <c r="G743" s="26"/>
      <c r="H743" s="26"/>
      <c r="I743" s="26"/>
      <c r="J743" s="26"/>
      <c r="K743" s="26"/>
      <c r="L743" s="26"/>
      <c r="M743" s="26"/>
      <c r="N743" s="67"/>
      <c r="O743" s="67"/>
      <c r="P743" s="26"/>
    </row>
    <row r="744" spans="2:16" ht="13">
      <c r="B744" s="138"/>
      <c r="C744" s="26"/>
      <c r="D744" s="26"/>
      <c r="E744" s="26"/>
      <c r="F744" s="26"/>
      <c r="G744" s="26"/>
      <c r="H744" s="26"/>
      <c r="I744" s="26"/>
      <c r="J744" s="26"/>
      <c r="K744" s="26"/>
      <c r="L744" s="26"/>
      <c r="M744" s="26"/>
      <c r="N744" s="67"/>
      <c r="O744" s="67"/>
      <c r="P744" s="26"/>
    </row>
    <row r="745" spans="2:16" ht="13">
      <c r="B745" s="138"/>
      <c r="C745" s="26"/>
      <c r="D745" s="26"/>
      <c r="E745" s="26"/>
      <c r="F745" s="26"/>
      <c r="G745" s="26"/>
      <c r="H745" s="26"/>
      <c r="I745" s="26"/>
      <c r="J745" s="26"/>
      <c r="K745" s="26"/>
      <c r="L745" s="26"/>
      <c r="M745" s="26"/>
      <c r="N745" s="67"/>
      <c r="O745" s="67"/>
      <c r="P745" s="26"/>
    </row>
    <row r="746" spans="2:16" ht="13">
      <c r="B746" s="138"/>
      <c r="C746" s="26"/>
      <c r="D746" s="26"/>
      <c r="E746" s="26"/>
      <c r="F746" s="26"/>
      <c r="G746" s="26"/>
      <c r="H746" s="26"/>
      <c r="I746" s="26"/>
      <c r="J746" s="26"/>
      <c r="K746" s="26"/>
      <c r="L746" s="26"/>
      <c r="M746" s="26"/>
      <c r="N746" s="67"/>
      <c r="O746" s="67"/>
      <c r="P746" s="26"/>
    </row>
    <row r="747" spans="2:16" ht="13">
      <c r="B747" s="138"/>
      <c r="C747" s="26"/>
      <c r="D747" s="26"/>
      <c r="E747" s="26"/>
      <c r="F747" s="26"/>
      <c r="G747" s="26"/>
      <c r="H747" s="26"/>
      <c r="I747" s="26"/>
      <c r="J747" s="26"/>
      <c r="K747" s="26"/>
      <c r="L747" s="26"/>
      <c r="M747" s="26"/>
      <c r="N747" s="67"/>
      <c r="O747" s="67"/>
      <c r="P747" s="26"/>
    </row>
    <row r="748" spans="2:16" ht="13">
      <c r="B748" s="138"/>
      <c r="C748" s="26"/>
      <c r="D748" s="26"/>
      <c r="E748" s="26"/>
      <c r="F748" s="26"/>
      <c r="G748" s="26"/>
      <c r="H748" s="26"/>
      <c r="I748" s="26"/>
      <c r="J748" s="26"/>
      <c r="K748" s="26"/>
      <c r="L748" s="26"/>
      <c r="M748" s="26"/>
      <c r="N748" s="67"/>
      <c r="O748" s="67"/>
      <c r="P748" s="26"/>
    </row>
    <row r="749" spans="2:16" ht="13">
      <c r="B749" s="138"/>
      <c r="C749" s="26"/>
      <c r="D749" s="26"/>
      <c r="E749" s="26"/>
      <c r="F749" s="26"/>
      <c r="G749" s="26"/>
      <c r="H749" s="26"/>
      <c r="I749" s="26"/>
      <c r="J749" s="26"/>
      <c r="K749" s="26"/>
      <c r="L749" s="26"/>
      <c r="M749" s="26"/>
      <c r="N749" s="67"/>
      <c r="O749" s="67"/>
      <c r="P749" s="26"/>
    </row>
    <row r="750" spans="2:16" ht="13">
      <c r="B750" s="138"/>
      <c r="C750" s="26"/>
      <c r="D750" s="26"/>
      <c r="E750" s="26"/>
      <c r="F750" s="26"/>
      <c r="G750" s="26"/>
      <c r="H750" s="26"/>
      <c r="I750" s="26"/>
      <c r="J750" s="26"/>
      <c r="K750" s="26"/>
      <c r="L750" s="26"/>
      <c r="M750" s="26"/>
      <c r="N750" s="67"/>
      <c r="O750" s="67"/>
      <c r="P750" s="26"/>
    </row>
    <row r="751" spans="2:16" ht="13">
      <c r="B751" s="138"/>
      <c r="C751" s="26"/>
      <c r="D751" s="26"/>
      <c r="E751" s="26"/>
      <c r="F751" s="26"/>
      <c r="G751" s="26"/>
      <c r="H751" s="26"/>
      <c r="I751" s="26"/>
      <c r="J751" s="26"/>
      <c r="K751" s="26"/>
      <c r="L751" s="26"/>
      <c r="M751" s="26"/>
      <c r="N751" s="67"/>
      <c r="O751" s="67"/>
      <c r="P751" s="26"/>
    </row>
    <row r="752" spans="2:16" ht="13">
      <c r="B752" s="138"/>
      <c r="C752" s="26"/>
      <c r="D752" s="26"/>
      <c r="E752" s="26"/>
      <c r="F752" s="26"/>
      <c r="G752" s="26"/>
      <c r="H752" s="26"/>
      <c r="I752" s="26"/>
      <c r="J752" s="26"/>
      <c r="K752" s="26"/>
      <c r="L752" s="26"/>
      <c r="M752" s="26"/>
      <c r="N752" s="67"/>
      <c r="O752" s="67"/>
      <c r="P752" s="26"/>
    </row>
    <row r="753" spans="2:16" ht="13">
      <c r="B753" s="138"/>
      <c r="C753" s="26"/>
      <c r="D753" s="26"/>
      <c r="E753" s="26"/>
      <c r="F753" s="26"/>
      <c r="G753" s="26"/>
      <c r="H753" s="26"/>
      <c r="I753" s="26"/>
      <c r="J753" s="26"/>
      <c r="K753" s="26"/>
      <c r="L753" s="26"/>
      <c r="M753" s="26"/>
      <c r="N753" s="67"/>
      <c r="O753" s="67"/>
      <c r="P753" s="26"/>
    </row>
    <row r="754" spans="2:16" ht="13">
      <c r="B754" s="138"/>
      <c r="C754" s="26"/>
      <c r="D754" s="26"/>
      <c r="E754" s="26"/>
      <c r="F754" s="26"/>
      <c r="G754" s="26"/>
      <c r="H754" s="26"/>
      <c r="I754" s="26"/>
      <c r="J754" s="26"/>
      <c r="K754" s="26"/>
      <c r="L754" s="26"/>
      <c r="M754" s="26"/>
      <c r="N754" s="67"/>
      <c r="O754" s="67"/>
      <c r="P754" s="26"/>
    </row>
    <row r="755" spans="2:16" ht="13">
      <c r="B755" s="138"/>
      <c r="C755" s="26"/>
      <c r="D755" s="26"/>
      <c r="E755" s="26"/>
      <c r="F755" s="26"/>
      <c r="G755" s="26"/>
      <c r="H755" s="26"/>
      <c r="I755" s="26"/>
      <c r="J755" s="26"/>
      <c r="K755" s="26"/>
      <c r="L755" s="26"/>
      <c r="M755" s="26"/>
      <c r="N755" s="67"/>
      <c r="O755" s="67"/>
      <c r="P755" s="26"/>
    </row>
    <row r="756" spans="2:16" ht="13">
      <c r="B756" s="138"/>
      <c r="C756" s="26"/>
      <c r="D756" s="26"/>
      <c r="E756" s="26"/>
      <c r="F756" s="26"/>
      <c r="G756" s="26"/>
      <c r="H756" s="26"/>
      <c r="I756" s="26"/>
      <c r="J756" s="26"/>
      <c r="K756" s="26"/>
      <c r="L756" s="26"/>
      <c r="M756" s="26"/>
      <c r="N756" s="67"/>
      <c r="O756" s="67"/>
      <c r="P756" s="26"/>
    </row>
    <row r="757" spans="2:16" ht="13">
      <c r="B757" s="138"/>
      <c r="C757" s="26"/>
      <c r="D757" s="26"/>
      <c r="E757" s="26"/>
      <c r="F757" s="26"/>
      <c r="G757" s="26"/>
      <c r="H757" s="26"/>
      <c r="I757" s="26"/>
      <c r="J757" s="26"/>
      <c r="K757" s="26"/>
      <c r="L757" s="26"/>
      <c r="M757" s="26"/>
      <c r="N757" s="67"/>
      <c r="O757" s="67"/>
      <c r="P757" s="26"/>
    </row>
    <row r="758" spans="2:16" ht="13">
      <c r="B758" s="138"/>
      <c r="C758" s="26"/>
      <c r="D758" s="26"/>
      <c r="E758" s="26"/>
      <c r="F758" s="26"/>
      <c r="G758" s="26"/>
      <c r="H758" s="26"/>
      <c r="I758" s="26"/>
      <c r="J758" s="26"/>
      <c r="K758" s="26"/>
      <c r="L758" s="26"/>
      <c r="M758" s="26"/>
      <c r="N758" s="67"/>
      <c r="O758" s="67"/>
      <c r="P758" s="26"/>
    </row>
    <row r="759" spans="2:16" ht="13">
      <c r="B759" s="138"/>
      <c r="C759" s="26"/>
      <c r="D759" s="26"/>
      <c r="E759" s="26"/>
      <c r="F759" s="26"/>
      <c r="G759" s="26"/>
      <c r="H759" s="26"/>
      <c r="I759" s="26"/>
      <c r="J759" s="26"/>
      <c r="K759" s="26"/>
      <c r="L759" s="26"/>
      <c r="M759" s="26"/>
      <c r="N759" s="67"/>
      <c r="O759" s="67"/>
      <c r="P759" s="26"/>
    </row>
    <row r="760" spans="2:16" ht="13">
      <c r="B760" s="138"/>
      <c r="C760" s="26"/>
      <c r="D760" s="26"/>
      <c r="E760" s="26"/>
      <c r="F760" s="26"/>
      <c r="G760" s="26"/>
      <c r="H760" s="26"/>
      <c r="I760" s="26"/>
      <c r="J760" s="26"/>
      <c r="K760" s="26"/>
      <c r="L760" s="26"/>
      <c r="M760" s="26"/>
      <c r="N760" s="67"/>
      <c r="O760" s="67"/>
      <c r="P760" s="26"/>
    </row>
    <row r="761" spans="2:16" ht="13">
      <c r="B761" s="138"/>
      <c r="C761" s="26"/>
      <c r="D761" s="26"/>
      <c r="E761" s="26"/>
      <c r="F761" s="26"/>
      <c r="G761" s="26"/>
      <c r="H761" s="26"/>
      <c r="I761" s="26"/>
      <c r="J761" s="26"/>
      <c r="K761" s="26"/>
      <c r="L761" s="26"/>
      <c r="M761" s="26"/>
      <c r="N761" s="67"/>
      <c r="O761" s="67"/>
      <c r="P761" s="26"/>
    </row>
    <row r="762" spans="2:16" ht="13">
      <c r="B762" s="138"/>
      <c r="C762" s="26"/>
      <c r="D762" s="26"/>
      <c r="E762" s="26"/>
      <c r="F762" s="26"/>
      <c r="G762" s="26"/>
      <c r="H762" s="26"/>
      <c r="I762" s="26"/>
      <c r="J762" s="26"/>
      <c r="K762" s="26"/>
      <c r="L762" s="26"/>
      <c r="M762" s="26"/>
      <c r="N762" s="67"/>
      <c r="O762" s="67"/>
      <c r="P762" s="26"/>
    </row>
    <row r="763" spans="2:16" ht="13">
      <c r="B763" s="138"/>
      <c r="C763" s="26"/>
      <c r="D763" s="26"/>
      <c r="E763" s="26"/>
      <c r="F763" s="26"/>
      <c r="G763" s="26"/>
      <c r="H763" s="26"/>
      <c r="I763" s="26"/>
      <c r="J763" s="26"/>
      <c r="K763" s="26"/>
      <c r="L763" s="26"/>
      <c r="M763" s="26"/>
      <c r="N763" s="67"/>
      <c r="O763" s="67"/>
      <c r="P763" s="26"/>
    </row>
    <row r="764" spans="2:16" ht="13">
      <c r="B764" s="138"/>
      <c r="C764" s="26"/>
      <c r="D764" s="26"/>
      <c r="E764" s="26"/>
      <c r="F764" s="26"/>
      <c r="G764" s="26"/>
      <c r="H764" s="26"/>
      <c r="I764" s="26"/>
      <c r="J764" s="26"/>
      <c r="K764" s="26"/>
      <c r="L764" s="26"/>
      <c r="M764" s="26"/>
      <c r="N764" s="67"/>
      <c r="O764" s="67"/>
      <c r="P764" s="26"/>
    </row>
    <row r="765" spans="2:16" ht="13">
      <c r="B765" s="138"/>
      <c r="C765" s="26"/>
      <c r="D765" s="26"/>
      <c r="E765" s="26"/>
      <c r="F765" s="26"/>
      <c r="G765" s="26"/>
      <c r="H765" s="26"/>
      <c r="I765" s="26"/>
      <c r="J765" s="26"/>
      <c r="K765" s="26"/>
      <c r="L765" s="26"/>
      <c r="M765" s="26"/>
      <c r="N765" s="67"/>
      <c r="O765" s="67"/>
      <c r="P765" s="26"/>
    </row>
    <row r="766" spans="2:16" ht="13">
      <c r="B766" s="138"/>
      <c r="C766" s="26"/>
      <c r="D766" s="26"/>
      <c r="E766" s="26"/>
      <c r="F766" s="26"/>
      <c r="G766" s="26"/>
      <c r="H766" s="26"/>
      <c r="I766" s="26"/>
      <c r="J766" s="26"/>
      <c r="K766" s="26"/>
      <c r="L766" s="26"/>
      <c r="M766" s="26"/>
      <c r="N766" s="67"/>
      <c r="O766" s="67"/>
      <c r="P766" s="26"/>
    </row>
    <row r="767" spans="2:16" ht="13">
      <c r="B767" s="138"/>
      <c r="C767" s="26"/>
      <c r="D767" s="26"/>
      <c r="E767" s="26"/>
      <c r="F767" s="26"/>
      <c r="G767" s="26"/>
      <c r="H767" s="26"/>
      <c r="I767" s="26"/>
      <c r="J767" s="26"/>
      <c r="K767" s="26"/>
      <c r="L767" s="26"/>
      <c r="M767" s="26"/>
      <c r="N767" s="67"/>
      <c r="O767" s="67"/>
      <c r="P767" s="26"/>
    </row>
    <row r="768" spans="2:16" ht="13">
      <c r="B768" s="138"/>
      <c r="C768" s="26"/>
      <c r="D768" s="26"/>
      <c r="E768" s="26"/>
      <c r="F768" s="26"/>
      <c r="G768" s="26"/>
      <c r="H768" s="26"/>
      <c r="I768" s="26"/>
      <c r="J768" s="26"/>
      <c r="K768" s="26"/>
      <c r="L768" s="26"/>
      <c r="M768" s="26"/>
      <c r="N768" s="67"/>
      <c r="O768" s="67"/>
      <c r="P768" s="26"/>
    </row>
    <row r="769" spans="2:16" ht="13">
      <c r="B769" s="138"/>
      <c r="C769" s="26"/>
      <c r="D769" s="26"/>
      <c r="E769" s="26"/>
      <c r="F769" s="26"/>
      <c r="G769" s="26"/>
      <c r="H769" s="26"/>
      <c r="I769" s="26"/>
      <c r="J769" s="26"/>
      <c r="K769" s="26"/>
      <c r="L769" s="26"/>
      <c r="M769" s="26"/>
      <c r="N769" s="67"/>
      <c r="O769" s="67"/>
      <c r="P769" s="26"/>
    </row>
    <row r="770" spans="2:16" ht="13">
      <c r="B770" s="138"/>
      <c r="C770" s="26"/>
      <c r="D770" s="26"/>
      <c r="E770" s="26"/>
      <c r="F770" s="26"/>
      <c r="G770" s="26"/>
      <c r="H770" s="26"/>
      <c r="I770" s="26"/>
      <c r="J770" s="26"/>
      <c r="K770" s="26"/>
      <c r="L770" s="26"/>
      <c r="M770" s="26"/>
      <c r="N770" s="67"/>
      <c r="O770" s="67"/>
      <c r="P770" s="26"/>
    </row>
    <row r="771" spans="2:16" ht="13">
      <c r="B771" s="138"/>
      <c r="C771" s="26"/>
      <c r="D771" s="26"/>
      <c r="E771" s="26"/>
      <c r="F771" s="26"/>
      <c r="G771" s="26"/>
      <c r="H771" s="26"/>
      <c r="I771" s="26"/>
      <c r="J771" s="26"/>
      <c r="K771" s="26"/>
      <c r="L771" s="26"/>
      <c r="M771" s="26"/>
      <c r="N771" s="67"/>
      <c r="O771" s="67"/>
      <c r="P771" s="26"/>
    </row>
    <row r="772" spans="2:16" ht="13">
      <c r="B772" s="138"/>
      <c r="C772" s="26"/>
      <c r="D772" s="26"/>
      <c r="E772" s="26"/>
      <c r="F772" s="26"/>
      <c r="G772" s="26"/>
      <c r="H772" s="26"/>
      <c r="I772" s="26"/>
      <c r="J772" s="26"/>
      <c r="K772" s="26"/>
      <c r="L772" s="26"/>
      <c r="M772" s="26"/>
      <c r="N772" s="67"/>
      <c r="O772" s="67"/>
      <c r="P772" s="26"/>
    </row>
    <row r="773" spans="2:16" ht="13">
      <c r="B773" s="138"/>
      <c r="C773" s="26"/>
      <c r="D773" s="26"/>
      <c r="E773" s="26"/>
      <c r="F773" s="26"/>
      <c r="G773" s="26"/>
      <c r="H773" s="26"/>
      <c r="I773" s="26"/>
      <c r="J773" s="26"/>
      <c r="K773" s="26"/>
      <c r="L773" s="26"/>
      <c r="M773" s="26"/>
      <c r="N773" s="67"/>
      <c r="O773" s="67"/>
      <c r="P773" s="26"/>
    </row>
    <row r="774" spans="2:16" ht="13">
      <c r="B774" s="138"/>
      <c r="C774" s="26"/>
      <c r="D774" s="26"/>
      <c r="E774" s="26"/>
      <c r="F774" s="26"/>
      <c r="G774" s="26"/>
      <c r="H774" s="26"/>
      <c r="I774" s="26"/>
      <c r="J774" s="26"/>
      <c r="K774" s="26"/>
      <c r="L774" s="26"/>
      <c r="M774" s="26"/>
      <c r="N774" s="67"/>
      <c r="O774" s="67"/>
      <c r="P774" s="26"/>
    </row>
    <row r="775" spans="2:16" ht="13">
      <c r="B775" s="138"/>
      <c r="C775" s="26"/>
      <c r="D775" s="26"/>
      <c r="E775" s="26"/>
      <c r="F775" s="26"/>
      <c r="G775" s="26"/>
      <c r="H775" s="26"/>
      <c r="I775" s="26"/>
      <c r="J775" s="26"/>
      <c r="K775" s="26"/>
      <c r="L775" s="26"/>
      <c r="M775" s="26"/>
      <c r="N775" s="67"/>
      <c r="O775" s="67"/>
      <c r="P775" s="26"/>
    </row>
    <row r="776" spans="2:16" ht="13">
      <c r="B776" s="138"/>
      <c r="C776" s="26"/>
      <c r="D776" s="26"/>
      <c r="E776" s="26"/>
      <c r="F776" s="26"/>
      <c r="G776" s="26"/>
      <c r="H776" s="26"/>
      <c r="I776" s="26"/>
      <c r="J776" s="26"/>
      <c r="K776" s="26"/>
      <c r="L776" s="26"/>
      <c r="M776" s="26"/>
      <c r="N776" s="67"/>
      <c r="O776" s="67"/>
      <c r="P776" s="26"/>
    </row>
    <row r="777" spans="2:16" ht="13">
      <c r="B777" s="138"/>
      <c r="C777" s="26"/>
      <c r="D777" s="26"/>
      <c r="E777" s="26"/>
      <c r="F777" s="26"/>
      <c r="G777" s="26"/>
      <c r="H777" s="26"/>
      <c r="I777" s="26"/>
      <c r="J777" s="26"/>
      <c r="K777" s="26"/>
      <c r="L777" s="26"/>
      <c r="M777" s="26"/>
      <c r="N777" s="67"/>
      <c r="O777" s="67"/>
      <c r="P777" s="26"/>
    </row>
    <row r="778" spans="2:16" ht="13">
      <c r="B778" s="138"/>
      <c r="C778" s="26"/>
      <c r="D778" s="26"/>
      <c r="E778" s="26"/>
      <c r="F778" s="26"/>
      <c r="G778" s="26"/>
      <c r="H778" s="26"/>
      <c r="I778" s="26"/>
      <c r="J778" s="26"/>
      <c r="K778" s="26"/>
      <c r="L778" s="26"/>
      <c r="M778" s="26"/>
      <c r="N778" s="67"/>
      <c r="O778" s="67"/>
      <c r="P778" s="26"/>
    </row>
    <row r="779" spans="2:16" ht="13">
      <c r="B779" s="138"/>
      <c r="C779" s="26"/>
      <c r="D779" s="26"/>
      <c r="E779" s="26"/>
      <c r="F779" s="26"/>
      <c r="G779" s="26"/>
      <c r="H779" s="26"/>
      <c r="I779" s="26"/>
      <c r="J779" s="26"/>
      <c r="K779" s="26"/>
      <c r="L779" s="26"/>
      <c r="M779" s="26"/>
      <c r="N779" s="67"/>
      <c r="O779" s="67"/>
      <c r="P779" s="26"/>
    </row>
    <row r="780" spans="2:16" ht="13">
      <c r="B780" s="138"/>
      <c r="C780" s="26"/>
      <c r="D780" s="26"/>
      <c r="E780" s="26"/>
      <c r="F780" s="26"/>
      <c r="G780" s="26"/>
      <c r="H780" s="26"/>
      <c r="I780" s="26"/>
      <c r="J780" s="26"/>
      <c r="K780" s="26"/>
      <c r="L780" s="26"/>
      <c r="M780" s="26"/>
      <c r="N780" s="67"/>
      <c r="O780" s="67"/>
      <c r="P780" s="26"/>
    </row>
    <row r="781" spans="2:16" ht="13">
      <c r="B781" s="138"/>
      <c r="C781" s="26"/>
      <c r="D781" s="26"/>
      <c r="E781" s="26"/>
      <c r="F781" s="26"/>
      <c r="G781" s="26"/>
      <c r="H781" s="26"/>
      <c r="I781" s="26"/>
      <c r="J781" s="26"/>
      <c r="K781" s="26"/>
      <c r="L781" s="26"/>
      <c r="M781" s="26"/>
      <c r="N781" s="67"/>
      <c r="O781" s="67"/>
      <c r="P781" s="26"/>
    </row>
    <row r="782" spans="2:16" ht="13">
      <c r="B782" s="138"/>
      <c r="C782" s="26"/>
      <c r="D782" s="26"/>
      <c r="E782" s="26"/>
      <c r="F782" s="26"/>
      <c r="G782" s="26"/>
      <c r="H782" s="26"/>
      <c r="I782" s="26"/>
      <c r="J782" s="26"/>
      <c r="K782" s="26"/>
      <c r="L782" s="26"/>
      <c r="M782" s="26"/>
      <c r="N782" s="67"/>
      <c r="O782" s="67"/>
      <c r="P782" s="26"/>
    </row>
    <row r="783" spans="2:16" ht="13">
      <c r="B783" s="138"/>
      <c r="C783" s="26"/>
      <c r="D783" s="26"/>
      <c r="E783" s="26"/>
      <c r="F783" s="26"/>
      <c r="G783" s="26"/>
      <c r="H783" s="26"/>
      <c r="I783" s="26"/>
      <c r="J783" s="26"/>
      <c r="K783" s="26"/>
      <c r="L783" s="26"/>
      <c r="M783" s="26"/>
      <c r="N783" s="67"/>
      <c r="O783" s="67"/>
      <c r="P783" s="26"/>
    </row>
    <row r="784" spans="2:16" ht="13">
      <c r="B784" s="138"/>
      <c r="C784" s="26"/>
      <c r="D784" s="26"/>
      <c r="E784" s="26"/>
      <c r="F784" s="26"/>
      <c r="G784" s="26"/>
      <c r="H784" s="26"/>
      <c r="I784" s="26"/>
      <c r="J784" s="26"/>
      <c r="K784" s="26"/>
      <c r="L784" s="26"/>
      <c r="M784" s="26"/>
      <c r="N784" s="67"/>
      <c r="O784" s="67"/>
      <c r="P784" s="26"/>
    </row>
    <row r="785" spans="2:16" ht="13">
      <c r="B785" s="138"/>
      <c r="C785" s="26"/>
      <c r="D785" s="26"/>
      <c r="E785" s="26"/>
      <c r="F785" s="26"/>
      <c r="G785" s="26"/>
      <c r="H785" s="26"/>
      <c r="I785" s="26"/>
      <c r="J785" s="26"/>
      <c r="K785" s="26"/>
      <c r="L785" s="26"/>
      <c r="M785" s="26"/>
      <c r="N785" s="67"/>
      <c r="O785" s="67"/>
      <c r="P785" s="26"/>
    </row>
    <row r="786" spans="2:16" ht="13">
      <c r="B786" s="138"/>
      <c r="C786" s="26"/>
      <c r="D786" s="26"/>
      <c r="E786" s="26"/>
      <c r="F786" s="26"/>
      <c r="G786" s="26"/>
      <c r="H786" s="26"/>
      <c r="I786" s="26"/>
      <c r="J786" s="26"/>
      <c r="K786" s="26"/>
      <c r="L786" s="26"/>
      <c r="M786" s="26"/>
      <c r="N786" s="67"/>
      <c r="O786" s="67"/>
      <c r="P786" s="26"/>
    </row>
    <row r="787" spans="2:16" ht="13">
      <c r="B787" s="138"/>
      <c r="C787" s="26"/>
      <c r="D787" s="26"/>
      <c r="E787" s="26"/>
      <c r="F787" s="26"/>
      <c r="G787" s="26"/>
      <c r="H787" s="26"/>
      <c r="I787" s="26"/>
      <c r="J787" s="26"/>
      <c r="K787" s="26"/>
      <c r="L787" s="26"/>
      <c r="M787" s="26"/>
      <c r="N787" s="67"/>
      <c r="O787" s="67"/>
      <c r="P787" s="26"/>
    </row>
    <row r="788" spans="2:16" ht="13">
      <c r="B788" s="138"/>
      <c r="C788" s="26"/>
      <c r="D788" s="26"/>
      <c r="E788" s="26"/>
      <c r="F788" s="26"/>
      <c r="G788" s="26"/>
      <c r="H788" s="26"/>
      <c r="I788" s="26"/>
      <c r="J788" s="26"/>
      <c r="K788" s="26"/>
      <c r="L788" s="26"/>
      <c r="M788" s="26"/>
      <c r="N788" s="67"/>
      <c r="O788" s="67"/>
      <c r="P788" s="26"/>
    </row>
    <row r="789" spans="2:16" ht="13">
      <c r="B789" s="138"/>
      <c r="C789" s="26"/>
      <c r="D789" s="26"/>
      <c r="E789" s="26"/>
      <c r="F789" s="26"/>
      <c r="G789" s="26"/>
      <c r="H789" s="26"/>
      <c r="I789" s="26"/>
      <c r="J789" s="26"/>
      <c r="K789" s="26"/>
      <c r="L789" s="26"/>
      <c r="M789" s="26"/>
      <c r="N789" s="67"/>
      <c r="O789" s="67"/>
      <c r="P789" s="26"/>
    </row>
    <row r="790" spans="2:16" ht="13">
      <c r="B790" s="138"/>
      <c r="C790" s="26"/>
      <c r="D790" s="26"/>
      <c r="E790" s="26"/>
      <c r="F790" s="26"/>
      <c r="G790" s="26"/>
      <c r="H790" s="26"/>
      <c r="I790" s="26"/>
      <c r="J790" s="26"/>
      <c r="K790" s="26"/>
      <c r="L790" s="26"/>
      <c r="M790" s="26"/>
      <c r="N790" s="67"/>
      <c r="O790" s="67"/>
      <c r="P790" s="26"/>
    </row>
    <row r="791" spans="2:16" ht="13">
      <c r="B791" s="138"/>
      <c r="C791" s="26"/>
      <c r="D791" s="26"/>
      <c r="E791" s="26"/>
      <c r="F791" s="26"/>
      <c r="G791" s="26"/>
      <c r="H791" s="26"/>
      <c r="I791" s="26"/>
      <c r="J791" s="26"/>
      <c r="K791" s="26"/>
      <c r="L791" s="26"/>
      <c r="M791" s="26"/>
      <c r="N791" s="67"/>
      <c r="O791" s="67"/>
      <c r="P791" s="26"/>
    </row>
    <row r="792" spans="2:16" ht="13">
      <c r="B792" s="138"/>
      <c r="C792" s="26"/>
      <c r="D792" s="26"/>
      <c r="E792" s="26"/>
      <c r="F792" s="26"/>
      <c r="G792" s="26"/>
      <c r="H792" s="26"/>
      <c r="I792" s="26"/>
      <c r="J792" s="26"/>
      <c r="K792" s="26"/>
      <c r="L792" s="26"/>
      <c r="M792" s="26"/>
      <c r="N792" s="67"/>
      <c r="O792" s="67"/>
      <c r="P792" s="26"/>
    </row>
    <row r="793" spans="2:16" ht="13">
      <c r="B793" s="138"/>
      <c r="C793" s="26"/>
      <c r="D793" s="26"/>
      <c r="E793" s="26"/>
      <c r="F793" s="26"/>
      <c r="G793" s="26"/>
      <c r="H793" s="26"/>
      <c r="I793" s="26"/>
      <c r="J793" s="26"/>
      <c r="K793" s="26"/>
      <c r="L793" s="26"/>
      <c r="M793" s="26"/>
      <c r="N793" s="67"/>
      <c r="O793" s="67"/>
      <c r="P793" s="26"/>
    </row>
    <row r="794" spans="2:16" ht="13">
      <c r="B794" s="138"/>
      <c r="C794" s="26"/>
      <c r="D794" s="26"/>
      <c r="E794" s="26"/>
      <c r="F794" s="26"/>
      <c r="G794" s="26"/>
      <c r="H794" s="26"/>
      <c r="I794" s="26"/>
      <c r="J794" s="26"/>
      <c r="K794" s="26"/>
      <c r="L794" s="26"/>
      <c r="M794" s="26"/>
      <c r="N794" s="67"/>
      <c r="O794" s="67"/>
      <c r="P794" s="26"/>
    </row>
    <row r="795" spans="2:16" ht="13">
      <c r="B795" s="138"/>
      <c r="C795" s="26"/>
      <c r="D795" s="26"/>
      <c r="E795" s="26"/>
      <c r="F795" s="26"/>
      <c r="G795" s="26"/>
      <c r="H795" s="26"/>
      <c r="I795" s="26"/>
      <c r="J795" s="26"/>
      <c r="K795" s="26"/>
      <c r="L795" s="26"/>
      <c r="M795" s="26"/>
      <c r="N795" s="67"/>
      <c r="O795" s="67"/>
      <c r="P795" s="26"/>
    </row>
    <row r="796" spans="2:16" ht="13">
      <c r="B796" s="138"/>
      <c r="C796" s="26"/>
      <c r="D796" s="26"/>
      <c r="E796" s="26"/>
      <c r="F796" s="26"/>
      <c r="G796" s="26"/>
      <c r="H796" s="26"/>
      <c r="I796" s="26"/>
      <c r="J796" s="26"/>
      <c r="K796" s="26"/>
      <c r="L796" s="26"/>
      <c r="M796" s="26"/>
      <c r="N796" s="67"/>
      <c r="O796" s="67"/>
      <c r="P796" s="26"/>
    </row>
    <row r="797" spans="2:16" ht="13">
      <c r="B797" s="138"/>
      <c r="C797" s="26"/>
      <c r="D797" s="26"/>
      <c r="E797" s="26"/>
      <c r="F797" s="26"/>
      <c r="G797" s="26"/>
      <c r="H797" s="26"/>
      <c r="I797" s="26"/>
      <c r="J797" s="26"/>
      <c r="K797" s="26"/>
      <c r="L797" s="26"/>
      <c r="M797" s="26"/>
      <c r="N797" s="67"/>
      <c r="O797" s="67"/>
      <c r="P797" s="26"/>
    </row>
    <row r="798" spans="2:16" ht="13">
      <c r="B798" s="138"/>
      <c r="C798" s="26"/>
      <c r="D798" s="26"/>
      <c r="E798" s="26"/>
      <c r="F798" s="26"/>
      <c r="G798" s="26"/>
      <c r="H798" s="26"/>
      <c r="I798" s="26"/>
      <c r="J798" s="26"/>
      <c r="K798" s="26"/>
      <c r="L798" s="26"/>
      <c r="M798" s="26"/>
      <c r="N798" s="67"/>
      <c r="O798" s="67"/>
      <c r="P798" s="26"/>
    </row>
    <row r="799" spans="2:16" ht="13">
      <c r="B799" s="138"/>
      <c r="C799" s="26"/>
      <c r="D799" s="26"/>
      <c r="E799" s="26"/>
      <c r="F799" s="26"/>
      <c r="G799" s="26"/>
      <c r="H799" s="26"/>
      <c r="I799" s="26"/>
      <c r="J799" s="26"/>
      <c r="K799" s="26"/>
      <c r="L799" s="26"/>
      <c r="M799" s="26"/>
      <c r="N799" s="67"/>
      <c r="O799" s="67"/>
      <c r="P799" s="26"/>
    </row>
    <row r="800" spans="2:16" ht="13">
      <c r="B800" s="138"/>
      <c r="C800" s="26"/>
      <c r="D800" s="26"/>
      <c r="E800" s="26"/>
      <c r="F800" s="26"/>
      <c r="G800" s="26"/>
      <c r="H800" s="26"/>
      <c r="I800" s="26"/>
      <c r="J800" s="26"/>
      <c r="K800" s="26"/>
      <c r="L800" s="26"/>
      <c r="M800" s="26"/>
      <c r="N800" s="67"/>
      <c r="O800" s="67"/>
      <c r="P800" s="26"/>
    </row>
    <row r="801" spans="2:16" ht="13">
      <c r="B801" s="138"/>
      <c r="C801" s="26"/>
      <c r="D801" s="26"/>
      <c r="E801" s="26"/>
      <c r="F801" s="26"/>
      <c r="G801" s="26"/>
      <c r="H801" s="26"/>
      <c r="I801" s="26"/>
      <c r="J801" s="26"/>
      <c r="K801" s="26"/>
      <c r="L801" s="26"/>
      <c r="M801" s="26"/>
      <c r="N801" s="67"/>
      <c r="O801" s="67"/>
      <c r="P801" s="26"/>
    </row>
    <row r="802" spans="2:16" ht="13">
      <c r="B802" s="138"/>
      <c r="C802" s="26"/>
      <c r="D802" s="26"/>
      <c r="E802" s="26"/>
      <c r="F802" s="26"/>
      <c r="G802" s="26"/>
      <c r="H802" s="26"/>
      <c r="I802" s="26"/>
      <c r="J802" s="26"/>
      <c r="K802" s="26"/>
      <c r="L802" s="26"/>
      <c r="M802" s="26"/>
      <c r="N802" s="67"/>
      <c r="O802" s="67"/>
      <c r="P802" s="26"/>
    </row>
    <row r="803" spans="2:16" ht="13">
      <c r="B803" s="138"/>
      <c r="C803" s="26"/>
      <c r="D803" s="26"/>
      <c r="E803" s="26"/>
      <c r="F803" s="26"/>
      <c r="G803" s="26"/>
      <c r="H803" s="26"/>
      <c r="I803" s="26"/>
      <c r="J803" s="26"/>
      <c r="K803" s="26"/>
      <c r="L803" s="26"/>
      <c r="M803" s="26"/>
      <c r="N803" s="67"/>
      <c r="O803" s="67"/>
      <c r="P803" s="26"/>
    </row>
    <row r="804" spans="2:16" ht="13">
      <c r="B804" s="138"/>
      <c r="C804" s="26"/>
      <c r="D804" s="26"/>
      <c r="E804" s="26"/>
      <c r="F804" s="26"/>
      <c r="G804" s="26"/>
      <c r="H804" s="26"/>
      <c r="I804" s="26"/>
      <c r="J804" s="26"/>
      <c r="K804" s="26"/>
      <c r="L804" s="26"/>
      <c r="M804" s="26"/>
      <c r="N804" s="67"/>
      <c r="O804" s="67"/>
      <c r="P804" s="26"/>
    </row>
    <row r="805" spans="2:16" ht="13">
      <c r="B805" s="138"/>
      <c r="C805" s="26"/>
      <c r="D805" s="26"/>
      <c r="E805" s="26"/>
      <c r="F805" s="26"/>
      <c r="G805" s="26"/>
      <c r="H805" s="26"/>
      <c r="I805" s="26"/>
      <c r="J805" s="26"/>
      <c r="K805" s="26"/>
      <c r="L805" s="26"/>
      <c r="M805" s="26"/>
      <c r="N805" s="67"/>
      <c r="O805" s="67"/>
      <c r="P805" s="26"/>
    </row>
    <row r="806" spans="2:16" ht="13">
      <c r="B806" s="138"/>
      <c r="C806" s="26"/>
      <c r="D806" s="26"/>
      <c r="E806" s="26"/>
      <c r="F806" s="26"/>
      <c r="G806" s="26"/>
      <c r="H806" s="26"/>
      <c r="I806" s="26"/>
      <c r="J806" s="26"/>
      <c r="K806" s="26"/>
      <c r="L806" s="26"/>
      <c r="M806" s="26"/>
      <c r="N806" s="67"/>
      <c r="O806" s="67"/>
      <c r="P806" s="26"/>
    </row>
    <row r="807" spans="2:16" ht="13">
      <c r="B807" s="138"/>
      <c r="C807" s="26"/>
      <c r="D807" s="26"/>
      <c r="E807" s="26"/>
      <c r="F807" s="26"/>
      <c r="G807" s="26"/>
      <c r="H807" s="26"/>
      <c r="I807" s="26"/>
      <c r="J807" s="26"/>
      <c r="K807" s="26"/>
      <c r="L807" s="26"/>
      <c r="M807" s="26"/>
      <c r="N807" s="67"/>
      <c r="O807" s="67"/>
      <c r="P807" s="26"/>
    </row>
    <row r="808" spans="2:16" ht="13">
      <c r="B808" s="138"/>
      <c r="C808" s="26"/>
      <c r="D808" s="26"/>
      <c r="E808" s="26"/>
      <c r="F808" s="26"/>
      <c r="G808" s="26"/>
      <c r="H808" s="26"/>
      <c r="I808" s="26"/>
      <c r="J808" s="26"/>
      <c r="K808" s="26"/>
      <c r="L808" s="26"/>
      <c r="M808" s="26"/>
      <c r="N808" s="67"/>
      <c r="O808" s="67"/>
      <c r="P808" s="26"/>
    </row>
    <row r="809" spans="2:16" ht="13">
      <c r="B809" s="138"/>
      <c r="C809" s="26"/>
      <c r="D809" s="26"/>
      <c r="E809" s="26"/>
      <c r="F809" s="26"/>
      <c r="G809" s="26"/>
      <c r="H809" s="26"/>
      <c r="I809" s="26"/>
      <c r="J809" s="26"/>
      <c r="K809" s="26"/>
      <c r="L809" s="26"/>
      <c r="M809" s="26"/>
      <c r="N809" s="67"/>
      <c r="O809" s="67"/>
      <c r="P809" s="26"/>
    </row>
    <row r="810" spans="2:16" ht="13">
      <c r="B810" s="138"/>
      <c r="C810" s="26"/>
      <c r="D810" s="26"/>
      <c r="E810" s="26"/>
      <c r="F810" s="26"/>
      <c r="G810" s="26"/>
      <c r="H810" s="26"/>
      <c r="I810" s="26"/>
      <c r="J810" s="26"/>
      <c r="K810" s="26"/>
      <c r="L810" s="26"/>
      <c r="M810" s="26"/>
      <c r="N810" s="67"/>
      <c r="O810" s="67"/>
      <c r="P810" s="26"/>
    </row>
    <row r="811" spans="2:16" ht="13">
      <c r="B811" s="138"/>
      <c r="C811" s="26"/>
      <c r="D811" s="26"/>
      <c r="E811" s="26"/>
      <c r="F811" s="26"/>
      <c r="G811" s="26"/>
      <c r="H811" s="26"/>
      <c r="I811" s="26"/>
      <c r="J811" s="26"/>
      <c r="K811" s="26"/>
      <c r="L811" s="26"/>
      <c r="M811" s="26"/>
      <c r="N811" s="67"/>
      <c r="O811" s="67"/>
      <c r="P811" s="26"/>
    </row>
    <row r="812" spans="2:16" ht="13">
      <c r="B812" s="138"/>
      <c r="C812" s="26"/>
      <c r="D812" s="26"/>
      <c r="E812" s="26"/>
      <c r="F812" s="26"/>
      <c r="G812" s="26"/>
      <c r="H812" s="26"/>
      <c r="I812" s="26"/>
      <c r="J812" s="26"/>
      <c r="K812" s="26"/>
      <c r="L812" s="26"/>
      <c r="M812" s="26"/>
      <c r="N812" s="67"/>
      <c r="O812" s="67"/>
      <c r="P812" s="26"/>
    </row>
    <row r="813" spans="2:16" ht="13">
      <c r="B813" s="138"/>
      <c r="C813" s="26"/>
      <c r="D813" s="26"/>
      <c r="E813" s="26"/>
      <c r="F813" s="26"/>
      <c r="G813" s="26"/>
      <c r="H813" s="26"/>
      <c r="I813" s="26"/>
      <c r="J813" s="26"/>
      <c r="K813" s="26"/>
      <c r="L813" s="26"/>
      <c r="M813" s="26"/>
      <c r="N813" s="67"/>
      <c r="O813" s="67"/>
      <c r="P813" s="26"/>
    </row>
    <row r="814" spans="2:16" ht="13">
      <c r="B814" s="138"/>
      <c r="C814" s="26"/>
      <c r="D814" s="26"/>
      <c r="E814" s="26"/>
      <c r="F814" s="26"/>
      <c r="G814" s="26"/>
      <c r="H814" s="26"/>
      <c r="I814" s="26"/>
      <c r="J814" s="26"/>
      <c r="K814" s="26"/>
      <c r="L814" s="26"/>
      <c r="M814" s="26"/>
      <c r="N814" s="67"/>
      <c r="O814" s="67"/>
      <c r="P814" s="26"/>
    </row>
    <row r="815" spans="2:16" ht="13">
      <c r="B815" s="138"/>
      <c r="C815" s="26"/>
      <c r="D815" s="26"/>
      <c r="E815" s="26"/>
      <c r="F815" s="26"/>
      <c r="G815" s="26"/>
      <c r="H815" s="26"/>
      <c r="I815" s="26"/>
      <c r="J815" s="26"/>
      <c r="K815" s="26"/>
      <c r="L815" s="26"/>
      <c r="M815" s="26"/>
      <c r="N815" s="67"/>
      <c r="O815" s="67"/>
      <c r="P815" s="26"/>
    </row>
    <row r="816" spans="2:16" ht="13">
      <c r="B816" s="138"/>
      <c r="C816" s="26"/>
      <c r="D816" s="26"/>
      <c r="E816" s="26"/>
      <c r="F816" s="26"/>
      <c r="G816" s="26"/>
      <c r="H816" s="26"/>
      <c r="I816" s="26"/>
      <c r="J816" s="26"/>
      <c r="K816" s="26"/>
      <c r="L816" s="26"/>
      <c r="M816" s="26"/>
      <c r="N816" s="67"/>
      <c r="O816" s="67"/>
      <c r="P816" s="26"/>
    </row>
    <row r="817" spans="2:16" ht="13">
      <c r="B817" s="138"/>
      <c r="C817" s="26"/>
      <c r="D817" s="26"/>
      <c r="E817" s="26"/>
      <c r="F817" s="26"/>
      <c r="G817" s="26"/>
      <c r="H817" s="26"/>
      <c r="I817" s="26"/>
      <c r="J817" s="26"/>
      <c r="K817" s="26"/>
      <c r="L817" s="26"/>
      <c r="M817" s="26"/>
      <c r="N817" s="67"/>
      <c r="O817" s="67"/>
      <c r="P817" s="26"/>
    </row>
    <row r="818" spans="2:16" ht="13">
      <c r="B818" s="138"/>
      <c r="C818" s="26"/>
      <c r="D818" s="26"/>
      <c r="E818" s="26"/>
      <c r="F818" s="26"/>
      <c r="G818" s="26"/>
      <c r="H818" s="26"/>
      <c r="I818" s="26"/>
      <c r="J818" s="26"/>
      <c r="K818" s="26"/>
      <c r="L818" s="26"/>
      <c r="M818" s="26"/>
      <c r="N818" s="67"/>
      <c r="O818" s="67"/>
      <c r="P818" s="26"/>
    </row>
    <row r="819" spans="2:16" ht="13">
      <c r="B819" s="138"/>
      <c r="C819" s="26"/>
      <c r="D819" s="26"/>
      <c r="E819" s="26"/>
      <c r="F819" s="26"/>
      <c r="G819" s="26"/>
      <c r="H819" s="26"/>
      <c r="I819" s="26"/>
      <c r="J819" s="26"/>
      <c r="K819" s="26"/>
      <c r="L819" s="26"/>
      <c r="M819" s="26"/>
      <c r="N819" s="67"/>
      <c r="O819" s="67"/>
      <c r="P819" s="26"/>
    </row>
    <row r="820" spans="2:16" ht="13">
      <c r="B820" s="138"/>
      <c r="C820" s="26"/>
      <c r="D820" s="26"/>
      <c r="E820" s="26"/>
      <c r="F820" s="26"/>
      <c r="G820" s="26"/>
      <c r="H820" s="26"/>
      <c r="I820" s="26"/>
      <c r="J820" s="26"/>
      <c r="K820" s="26"/>
      <c r="L820" s="26"/>
      <c r="M820" s="26"/>
      <c r="N820" s="67"/>
      <c r="O820" s="67"/>
      <c r="P820" s="26"/>
    </row>
    <row r="821" spans="2:16" ht="13">
      <c r="B821" s="138"/>
      <c r="C821" s="26"/>
      <c r="D821" s="26"/>
      <c r="E821" s="26"/>
      <c r="F821" s="26"/>
      <c r="G821" s="26"/>
      <c r="H821" s="26"/>
      <c r="I821" s="26"/>
      <c r="J821" s="26"/>
      <c r="K821" s="26"/>
      <c r="L821" s="26"/>
      <c r="M821" s="26"/>
      <c r="N821" s="67"/>
      <c r="O821" s="67"/>
      <c r="P821" s="26"/>
    </row>
    <row r="822" spans="2:16" ht="13">
      <c r="B822" s="138"/>
      <c r="C822" s="26"/>
      <c r="D822" s="26"/>
      <c r="E822" s="26"/>
      <c r="F822" s="26"/>
      <c r="G822" s="26"/>
      <c r="H822" s="26"/>
      <c r="I822" s="26"/>
      <c r="J822" s="26"/>
      <c r="K822" s="26"/>
      <c r="L822" s="26"/>
      <c r="M822" s="26"/>
      <c r="N822" s="67"/>
      <c r="O822" s="67"/>
      <c r="P822" s="26"/>
    </row>
    <row r="823" spans="2:16" ht="13">
      <c r="B823" s="138"/>
      <c r="C823" s="26"/>
      <c r="D823" s="26"/>
      <c r="E823" s="26"/>
      <c r="F823" s="26"/>
      <c r="G823" s="26"/>
      <c r="H823" s="26"/>
      <c r="I823" s="26"/>
      <c r="J823" s="26"/>
      <c r="K823" s="26"/>
      <c r="L823" s="26"/>
      <c r="M823" s="26"/>
      <c r="N823" s="67"/>
      <c r="O823" s="67"/>
      <c r="P823" s="26"/>
    </row>
    <row r="824" spans="2:16" ht="13">
      <c r="B824" s="138"/>
      <c r="C824" s="26"/>
      <c r="D824" s="26"/>
      <c r="E824" s="26"/>
      <c r="F824" s="26"/>
      <c r="G824" s="26"/>
      <c r="H824" s="26"/>
      <c r="I824" s="26"/>
      <c r="J824" s="26"/>
      <c r="K824" s="26"/>
      <c r="L824" s="26"/>
      <c r="M824" s="26"/>
      <c r="N824" s="67"/>
      <c r="O824" s="67"/>
      <c r="P824" s="26"/>
    </row>
    <row r="825" spans="2:16" ht="13">
      <c r="B825" s="138"/>
      <c r="C825" s="26"/>
      <c r="D825" s="26"/>
      <c r="E825" s="26"/>
      <c r="F825" s="26"/>
      <c r="G825" s="26"/>
      <c r="H825" s="26"/>
      <c r="I825" s="26"/>
      <c r="J825" s="26"/>
      <c r="K825" s="26"/>
      <c r="L825" s="26"/>
      <c r="M825" s="26"/>
      <c r="N825" s="67"/>
      <c r="O825" s="67"/>
      <c r="P825" s="26"/>
    </row>
    <row r="826" spans="2:16" ht="13">
      <c r="B826" s="138"/>
      <c r="C826" s="26"/>
      <c r="D826" s="26"/>
      <c r="E826" s="26"/>
      <c r="F826" s="26"/>
      <c r="G826" s="26"/>
      <c r="H826" s="26"/>
      <c r="I826" s="26"/>
      <c r="J826" s="26"/>
      <c r="K826" s="26"/>
      <c r="L826" s="26"/>
      <c r="M826" s="26"/>
      <c r="N826" s="67"/>
      <c r="O826" s="67"/>
      <c r="P826" s="26"/>
    </row>
    <row r="827" spans="2:16" ht="13">
      <c r="B827" s="138"/>
      <c r="C827" s="26"/>
      <c r="D827" s="26"/>
      <c r="E827" s="26"/>
      <c r="F827" s="26"/>
      <c r="G827" s="26"/>
      <c r="H827" s="26"/>
      <c r="I827" s="26"/>
      <c r="J827" s="26"/>
      <c r="K827" s="26"/>
      <c r="L827" s="26"/>
      <c r="M827" s="26"/>
      <c r="N827" s="67"/>
      <c r="O827" s="67"/>
      <c r="P827" s="26"/>
    </row>
    <row r="828" spans="2:16" ht="13">
      <c r="B828" s="138"/>
      <c r="C828" s="26"/>
      <c r="D828" s="26"/>
      <c r="E828" s="26"/>
      <c r="F828" s="26"/>
      <c r="G828" s="26"/>
      <c r="H828" s="26"/>
      <c r="I828" s="26"/>
      <c r="J828" s="26"/>
      <c r="K828" s="26"/>
      <c r="L828" s="26"/>
      <c r="M828" s="26"/>
      <c r="N828" s="67"/>
      <c r="O828" s="67"/>
      <c r="P828" s="26"/>
    </row>
    <row r="829" spans="2:16" ht="13">
      <c r="B829" s="138"/>
      <c r="C829" s="26"/>
      <c r="D829" s="26"/>
      <c r="E829" s="26"/>
      <c r="F829" s="26"/>
      <c r="G829" s="26"/>
      <c r="H829" s="26"/>
      <c r="I829" s="26"/>
      <c r="J829" s="26"/>
      <c r="K829" s="26"/>
      <c r="L829" s="26"/>
      <c r="M829" s="26"/>
      <c r="N829" s="67"/>
      <c r="O829" s="67"/>
      <c r="P829" s="26"/>
    </row>
    <row r="830" spans="2:16" ht="13">
      <c r="B830" s="138"/>
      <c r="C830" s="26"/>
      <c r="D830" s="26"/>
      <c r="E830" s="26"/>
      <c r="F830" s="26"/>
      <c r="G830" s="26"/>
      <c r="H830" s="26"/>
      <c r="I830" s="26"/>
      <c r="J830" s="26"/>
      <c r="K830" s="26"/>
      <c r="L830" s="26"/>
      <c r="M830" s="26"/>
      <c r="N830" s="67"/>
      <c r="O830" s="67"/>
      <c r="P830" s="26"/>
    </row>
    <row r="831" spans="2:16" ht="13">
      <c r="B831" s="138"/>
      <c r="C831" s="26"/>
      <c r="D831" s="26"/>
      <c r="E831" s="26"/>
      <c r="F831" s="26"/>
      <c r="G831" s="26"/>
      <c r="H831" s="26"/>
      <c r="I831" s="26"/>
      <c r="J831" s="26"/>
      <c r="K831" s="26"/>
      <c r="L831" s="26"/>
      <c r="M831" s="26"/>
      <c r="N831" s="67"/>
      <c r="O831" s="67"/>
      <c r="P831" s="26"/>
    </row>
    <row r="832" spans="2:16" ht="13">
      <c r="B832" s="138"/>
      <c r="C832" s="26"/>
      <c r="D832" s="26"/>
      <c r="E832" s="26"/>
      <c r="F832" s="26"/>
      <c r="G832" s="26"/>
      <c r="H832" s="26"/>
      <c r="I832" s="26"/>
      <c r="J832" s="26"/>
      <c r="K832" s="26"/>
      <c r="L832" s="26"/>
      <c r="M832" s="26"/>
      <c r="N832" s="67"/>
      <c r="O832" s="67"/>
      <c r="P832" s="26"/>
    </row>
    <row r="833" spans="2:16" ht="13">
      <c r="B833" s="138"/>
      <c r="C833" s="26"/>
      <c r="D833" s="26"/>
      <c r="E833" s="26"/>
      <c r="F833" s="26"/>
      <c r="G833" s="26"/>
      <c r="H833" s="26"/>
      <c r="I833" s="26"/>
      <c r="J833" s="26"/>
      <c r="K833" s="26"/>
      <c r="L833" s="26"/>
      <c r="M833" s="26"/>
      <c r="N833" s="67"/>
      <c r="O833" s="67"/>
      <c r="P833" s="26"/>
    </row>
    <row r="834" spans="2:16" ht="13">
      <c r="B834" s="138"/>
      <c r="C834" s="26"/>
      <c r="D834" s="26"/>
      <c r="E834" s="26"/>
      <c r="F834" s="26"/>
      <c r="G834" s="26"/>
      <c r="H834" s="26"/>
      <c r="I834" s="26"/>
      <c r="J834" s="26"/>
      <c r="K834" s="26"/>
      <c r="L834" s="26"/>
      <c r="M834" s="26"/>
      <c r="N834" s="67"/>
      <c r="O834" s="67"/>
      <c r="P834" s="26"/>
    </row>
    <row r="835" spans="2:16" ht="13">
      <c r="B835" s="138"/>
      <c r="C835" s="26"/>
      <c r="D835" s="26"/>
      <c r="E835" s="26"/>
      <c r="F835" s="26"/>
      <c r="G835" s="26"/>
      <c r="H835" s="26"/>
      <c r="I835" s="26"/>
      <c r="J835" s="26"/>
      <c r="K835" s="26"/>
      <c r="L835" s="26"/>
      <c r="M835" s="26"/>
      <c r="N835" s="67"/>
      <c r="O835" s="67"/>
      <c r="P835" s="26"/>
    </row>
    <row r="836" spans="2:16" ht="13">
      <c r="B836" s="138"/>
      <c r="C836" s="26"/>
      <c r="D836" s="26"/>
      <c r="E836" s="26"/>
      <c r="F836" s="26"/>
      <c r="G836" s="26"/>
      <c r="H836" s="26"/>
      <c r="I836" s="26"/>
      <c r="J836" s="26"/>
      <c r="K836" s="26"/>
      <c r="L836" s="26"/>
      <c r="M836" s="26"/>
      <c r="N836" s="67"/>
      <c r="O836" s="67"/>
      <c r="P836" s="26"/>
    </row>
    <row r="837" spans="2:16" ht="13">
      <c r="B837" s="138"/>
      <c r="C837" s="26"/>
      <c r="D837" s="26"/>
      <c r="E837" s="26"/>
      <c r="F837" s="26"/>
      <c r="G837" s="26"/>
      <c r="H837" s="26"/>
      <c r="I837" s="26"/>
      <c r="J837" s="26"/>
      <c r="K837" s="26"/>
      <c r="L837" s="26"/>
      <c r="M837" s="26"/>
      <c r="N837" s="67"/>
      <c r="O837" s="67"/>
      <c r="P837" s="26"/>
    </row>
    <row r="838" spans="2:16" ht="13">
      <c r="B838" s="138"/>
      <c r="C838" s="26"/>
      <c r="D838" s="26"/>
      <c r="E838" s="26"/>
      <c r="F838" s="26"/>
      <c r="G838" s="26"/>
      <c r="H838" s="26"/>
      <c r="I838" s="26"/>
      <c r="J838" s="26"/>
      <c r="K838" s="26"/>
      <c r="L838" s="26"/>
      <c r="M838" s="26"/>
      <c r="N838" s="67"/>
      <c r="O838" s="67"/>
      <c r="P838" s="26"/>
    </row>
    <row r="839" spans="2:16" ht="13">
      <c r="B839" s="138"/>
      <c r="C839" s="26"/>
      <c r="D839" s="26"/>
      <c r="E839" s="26"/>
      <c r="F839" s="26"/>
      <c r="G839" s="26"/>
      <c r="H839" s="26"/>
      <c r="I839" s="26"/>
      <c r="J839" s="26"/>
      <c r="K839" s="26"/>
      <c r="L839" s="26"/>
      <c r="M839" s="26"/>
      <c r="N839" s="67"/>
      <c r="O839" s="67"/>
      <c r="P839" s="26"/>
    </row>
    <row r="840" spans="2:16" ht="13">
      <c r="B840" s="138"/>
      <c r="C840" s="26"/>
      <c r="D840" s="26"/>
      <c r="E840" s="26"/>
      <c r="F840" s="26"/>
      <c r="G840" s="26"/>
      <c r="H840" s="26"/>
      <c r="I840" s="26"/>
      <c r="J840" s="26"/>
      <c r="K840" s="26"/>
      <c r="L840" s="26"/>
      <c r="M840" s="26"/>
      <c r="N840" s="67"/>
      <c r="O840" s="67"/>
      <c r="P840" s="26"/>
    </row>
    <row r="841" spans="2:16" ht="13">
      <c r="B841" s="138"/>
      <c r="C841" s="26"/>
      <c r="D841" s="26"/>
      <c r="E841" s="26"/>
      <c r="F841" s="26"/>
      <c r="G841" s="26"/>
      <c r="H841" s="26"/>
      <c r="I841" s="26"/>
      <c r="J841" s="26"/>
      <c r="K841" s="26"/>
      <c r="L841" s="26"/>
      <c r="M841" s="26"/>
      <c r="N841" s="67"/>
      <c r="O841" s="67"/>
      <c r="P841" s="26"/>
    </row>
    <row r="842" spans="2:16" ht="13">
      <c r="B842" s="138"/>
      <c r="C842" s="26"/>
      <c r="D842" s="26"/>
      <c r="E842" s="26"/>
      <c r="F842" s="26"/>
      <c r="G842" s="26"/>
      <c r="H842" s="26"/>
      <c r="I842" s="26"/>
      <c r="J842" s="26"/>
      <c r="K842" s="26"/>
      <c r="L842" s="26"/>
      <c r="M842" s="26"/>
      <c r="N842" s="67"/>
      <c r="O842" s="67"/>
      <c r="P842" s="26"/>
    </row>
    <row r="843" spans="2:16" ht="13">
      <c r="B843" s="138"/>
      <c r="C843" s="26"/>
      <c r="D843" s="26"/>
      <c r="E843" s="26"/>
      <c r="F843" s="26"/>
      <c r="G843" s="26"/>
      <c r="H843" s="26"/>
      <c r="I843" s="26"/>
      <c r="J843" s="26"/>
      <c r="K843" s="26"/>
      <c r="L843" s="26"/>
      <c r="M843" s="26"/>
      <c r="N843" s="67"/>
      <c r="O843" s="67"/>
      <c r="P843" s="26"/>
    </row>
    <row r="844" spans="2:16" ht="13">
      <c r="B844" s="138"/>
      <c r="C844" s="26"/>
      <c r="D844" s="26"/>
      <c r="E844" s="26"/>
      <c r="F844" s="26"/>
      <c r="G844" s="26"/>
      <c r="H844" s="26"/>
      <c r="I844" s="26"/>
      <c r="J844" s="26"/>
      <c r="K844" s="26"/>
      <c r="L844" s="26"/>
      <c r="M844" s="26"/>
      <c r="N844" s="67"/>
      <c r="O844" s="67"/>
      <c r="P844" s="26"/>
    </row>
    <row r="845" spans="2:16" ht="13">
      <c r="B845" s="138"/>
      <c r="C845" s="26"/>
      <c r="D845" s="26"/>
      <c r="E845" s="26"/>
      <c r="F845" s="26"/>
      <c r="G845" s="26"/>
      <c r="H845" s="26"/>
      <c r="I845" s="26"/>
      <c r="J845" s="26"/>
      <c r="K845" s="26"/>
      <c r="L845" s="26"/>
      <c r="M845" s="26"/>
      <c r="N845" s="67"/>
      <c r="O845" s="67"/>
      <c r="P845" s="26"/>
    </row>
    <row r="846" spans="2:16" ht="13">
      <c r="B846" s="138"/>
      <c r="C846" s="26"/>
      <c r="D846" s="26"/>
      <c r="E846" s="26"/>
      <c r="F846" s="26"/>
      <c r="G846" s="26"/>
      <c r="H846" s="26"/>
      <c r="I846" s="26"/>
      <c r="J846" s="26"/>
      <c r="K846" s="26"/>
      <c r="L846" s="26"/>
      <c r="M846" s="26"/>
      <c r="N846" s="67"/>
      <c r="O846" s="67"/>
      <c r="P846" s="26"/>
    </row>
    <row r="847" spans="2:16" ht="13">
      <c r="B847" s="138"/>
      <c r="C847" s="26"/>
      <c r="D847" s="26"/>
      <c r="E847" s="26"/>
      <c r="F847" s="26"/>
      <c r="G847" s="26"/>
      <c r="H847" s="26"/>
      <c r="I847" s="26"/>
      <c r="J847" s="26"/>
      <c r="K847" s="26"/>
      <c r="L847" s="26"/>
      <c r="M847" s="26"/>
      <c r="N847" s="67"/>
      <c r="O847" s="67"/>
      <c r="P847" s="26"/>
    </row>
    <row r="848" spans="2:16" ht="13">
      <c r="B848" s="138"/>
      <c r="C848" s="26"/>
      <c r="D848" s="26"/>
      <c r="E848" s="26"/>
      <c r="F848" s="26"/>
      <c r="G848" s="26"/>
      <c r="H848" s="26"/>
      <c r="I848" s="26"/>
      <c r="J848" s="26"/>
      <c r="K848" s="26"/>
      <c r="L848" s="26"/>
      <c r="M848" s="26"/>
      <c r="N848" s="67"/>
      <c r="O848" s="67"/>
      <c r="P848" s="26"/>
    </row>
    <row r="849" spans="2:16" ht="13">
      <c r="B849" s="138"/>
      <c r="C849" s="26"/>
      <c r="D849" s="26"/>
      <c r="E849" s="26"/>
      <c r="F849" s="26"/>
      <c r="G849" s="26"/>
      <c r="H849" s="26"/>
      <c r="I849" s="26"/>
      <c r="J849" s="26"/>
      <c r="K849" s="26"/>
      <c r="L849" s="26"/>
      <c r="M849" s="26"/>
      <c r="N849" s="67"/>
      <c r="O849" s="67"/>
      <c r="P849" s="26"/>
    </row>
    <row r="850" spans="2:16" ht="13">
      <c r="B850" s="138"/>
      <c r="C850" s="26"/>
      <c r="D850" s="26"/>
      <c r="E850" s="26"/>
      <c r="F850" s="26"/>
      <c r="G850" s="26"/>
      <c r="H850" s="26"/>
      <c r="I850" s="26"/>
      <c r="J850" s="26"/>
      <c r="K850" s="26"/>
      <c r="L850" s="26"/>
      <c r="M850" s="26"/>
      <c r="N850" s="67"/>
      <c r="O850" s="67"/>
      <c r="P850" s="26"/>
    </row>
    <row r="851" spans="2:16" ht="13">
      <c r="B851" s="138"/>
      <c r="C851" s="26"/>
      <c r="D851" s="26"/>
      <c r="E851" s="26"/>
      <c r="F851" s="26"/>
      <c r="G851" s="26"/>
      <c r="H851" s="26"/>
      <c r="I851" s="26"/>
      <c r="J851" s="26"/>
      <c r="K851" s="26"/>
      <c r="L851" s="26"/>
      <c r="M851" s="26"/>
      <c r="N851" s="67"/>
      <c r="O851" s="67"/>
      <c r="P851" s="26"/>
    </row>
    <row r="852" spans="2:16" ht="13">
      <c r="B852" s="138"/>
      <c r="C852" s="26"/>
      <c r="D852" s="26"/>
      <c r="E852" s="26"/>
      <c r="F852" s="26"/>
      <c r="G852" s="26"/>
      <c r="H852" s="26"/>
      <c r="I852" s="26"/>
      <c r="J852" s="26"/>
      <c r="K852" s="26"/>
      <c r="L852" s="26"/>
      <c r="M852" s="26"/>
      <c r="N852" s="67"/>
      <c r="O852" s="67"/>
      <c r="P852" s="26"/>
    </row>
    <row r="853" spans="2:16" ht="13">
      <c r="B853" s="138"/>
      <c r="C853" s="26"/>
      <c r="D853" s="26"/>
      <c r="E853" s="26"/>
      <c r="F853" s="26"/>
      <c r="G853" s="26"/>
      <c r="H853" s="26"/>
      <c r="I853" s="26"/>
      <c r="J853" s="26"/>
      <c r="K853" s="26"/>
      <c r="L853" s="26"/>
      <c r="M853" s="26"/>
      <c r="N853" s="67"/>
      <c r="O853" s="67"/>
      <c r="P853" s="26"/>
    </row>
    <row r="854" spans="2:16" ht="13">
      <c r="B854" s="138"/>
      <c r="C854" s="26"/>
      <c r="D854" s="26"/>
      <c r="E854" s="26"/>
      <c r="F854" s="26"/>
      <c r="G854" s="26"/>
      <c r="H854" s="26"/>
      <c r="I854" s="26"/>
      <c r="J854" s="26"/>
      <c r="K854" s="26"/>
      <c r="L854" s="26"/>
      <c r="M854" s="26"/>
      <c r="N854" s="67"/>
      <c r="O854" s="67"/>
      <c r="P854" s="26"/>
    </row>
    <row r="855" spans="2:16" ht="13">
      <c r="B855" s="138"/>
      <c r="C855" s="26"/>
      <c r="D855" s="26"/>
      <c r="E855" s="26"/>
      <c r="F855" s="26"/>
      <c r="G855" s="26"/>
      <c r="H855" s="26"/>
      <c r="I855" s="26"/>
      <c r="J855" s="26"/>
      <c r="K855" s="26"/>
      <c r="L855" s="26"/>
      <c r="M855" s="26"/>
      <c r="N855" s="67"/>
      <c r="O855" s="67"/>
      <c r="P855" s="26"/>
    </row>
    <row r="856" spans="2:16" ht="13">
      <c r="B856" s="138"/>
      <c r="C856" s="26"/>
      <c r="D856" s="26"/>
      <c r="E856" s="26"/>
      <c r="F856" s="26"/>
      <c r="G856" s="26"/>
      <c r="H856" s="26"/>
      <c r="I856" s="26"/>
      <c r="J856" s="26"/>
      <c r="K856" s="26"/>
      <c r="L856" s="26"/>
      <c r="M856" s="26"/>
      <c r="N856" s="67"/>
      <c r="O856" s="67"/>
      <c r="P856" s="26"/>
    </row>
    <row r="857" spans="2:16" ht="13">
      <c r="B857" s="138"/>
      <c r="C857" s="26"/>
      <c r="D857" s="26"/>
      <c r="E857" s="26"/>
      <c r="F857" s="26"/>
      <c r="G857" s="26"/>
      <c r="H857" s="26"/>
      <c r="I857" s="26"/>
      <c r="J857" s="26"/>
      <c r="K857" s="26"/>
      <c r="L857" s="26"/>
      <c r="M857" s="26"/>
      <c r="N857" s="67"/>
      <c r="O857" s="67"/>
      <c r="P857" s="26"/>
    </row>
    <row r="858" spans="2:16" ht="13">
      <c r="B858" s="138"/>
      <c r="C858" s="26"/>
      <c r="D858" s="26"/>
      <c r="E858" s="26"/>
      <c r="F858" s="26"/>
      <c r="G858" s="26"/>
      <c r="H858" s="26"/>
      <c r="I858" s="26"/>
      <c r="J858" s="26"/>
      <c r="K858" s="26"/>
      <c r="L858" s="26"/>
      <c r="M858" s="26"/>
      <c r="N858" s="67"/>
      <c r="O858" s="67"/>
      <c r="P858" s="26"/>
    </row>
    <row r="859" spans="2:16" ht="13">
      <c r="B859" s="138"/>
      <c r="C859" s="26"/>
      <c r="D859" s="26"/>
      <c r="E859" s="26"/>
      <c r="F859" s="26"/>
      <c r="G859" s="26"/>
      <c r="H859" s="26"/>
      <c r="I859" s="26"/>
      <c r="J859" s="26"/>
      <c r="K859" s="26"/>
      <c r="L859" s="26"/>
      <c r="M859" s="26"/>
      <c r="N859" s="67"/>
      <c r="O859" s="67"/>
      <c r="P859" s="26"/>
    </row>
    <row r="860" spans="2:16" ht="13">
      <c r="B860" s="138"/>
      <c r="C860" s="26"/>
      <c r="D860" s="26"/>
      <c r="E860" s="26"/>
      <c r="F860" s="26"/>
      <c r="G860" s="26"/>
      <c r="H860" s="26"/>
      <c r="I860" s="26"/>
      <c r="J860" s="26"/>
      <c r="K860" s="26"/>
      <c r="L860" s="26"/>
      <c r="M860" s="26"/>
      <c r="N860" s="67"/>
      <c r="O860" s="67"/>
      <c r="P860" s="26"/>
    </row>
    <row r="861" spans="2:16" ht="13">
      <c r="B861" s="138"/>
      <c r="C861" s="26"/>
      <c r="D861" s="26"/>
      <c r="E861" s="26"/>
      <c r="F861" s="26"/>
      <c r="G861" s="26"/>
      <c r="H861" s="26"/>
      <c r="I861" s="26"/>
      <c r="J861" s="26"/>
      <c r="K861" s="26"/>
      <c r="L861" s="26"/>
      <c r="M861" s="26"/>
      <c r="N861" s="67"/>
      <c r="O861" s="67"/>
      <c r="P861" s="26"/>
    </row>
    <row r="862" spans="2:16" ht="13">
      <c r="B862" s="138"/>
      <c r="C862" s="26"/>
      <c r="D862" s="26"/>
      <c r="E862" s="26"/>
      <c r="F862" s="26"/>
      <c r="G862" s="26"/>
      <c r="H862" s="26"/>
      <c r="I862" s="26"/>
      <c r="J862" s="26"/>
      <c r="K862" s="26"/>
      <c r="L862" s="26"/>
      <c r="M862" s="26"/>
      <c r="N862" s="67"/>
      <c r="O862" s="67"/>
      <c r="P862" s="26"/>
    </row>
    <row r="863" spans="2:16" ht="13">
      <c r="B863" s="138"/>
      <c r="C863" s="26"/>
      <c r="D863" s="26"/>
      <c r="E863" s="26"/>
      <c r="F863" s="26"/>
      <c r="G863" s="26"/>
      <c r="H863" s="26"/>
      <c r="I863" s="26"/>
      <c r="J863" s="26"/>
      <c r="K863" s="26"/>
      <c r="L863" s="26"/>
      <c r="M863" s="26"/>
      <c r="N863" s="67"/>
      <c r="O863" s="67"/>
      <c r="P863" s="26"/>
    </row>
    <row r="864" spans="2:16" ht="13">
      <c r="B864" s="138"/>
      <c r="C864" s="26"/>
      <c r="D864" s="26"/>
      <c r="E864" s="26"/>
      <c r="F864" s="26"/>
      <c r="G864" s="26"/>
      <c r="H864" s="26"/>
      <c r="I864" s="26"/>
      <c r="J864" s="26"/>
      <c r="K864" s="26"/>
      <c r="L864" s="26"/>
      <c r="M864" s="26"/>
      <c r="N864" s="67"/>
      <c r="O864" s="67"/>
      <c r="P864" s="26"/>
    </row>
    <row r="865" spans="2:16" ht="13">
      <c r="B865" s="138"/>
      <c r="C865" s="26"/>
      <c r="D865" s="26"/>
      <c r="E865" s="26"/>
      <c r="F865" s="26"/>
      <c r="G865" s="26"/>
      <c r="H865" s="26"/>
      <c r="I865" s="26"/>
      <c r="J865" s="26"/>
      <c r="K865" s="26"/>
      <c r="L865" s="26"/>
      <c r="M865" s="26"/>
      <c r="N865" s="67"/>
      <c r="O865" s="67"/>
      <c r="P865" s="26"/>
    </row>
    <row r="866" spans="2:16" ht="13">
      <c r="B866" s="138"/>
      <c r="C866" s="26"/>
      <c r="D866" s="26"/>
      <c r="E866" s="26"/>
      <c r="F866" s="26"/>
      <c r="G866" s="26"/>
      <c r="H866" s="26"/>
      <c r="I866" s="26"/>
      <c r="J866" s="26"/>
      <c r="K866" s="26"/>
      <c r="L866" s="26"/>
      <c r="M866" s="26"/>
      <c r="N866" s="67"/>
      <c r="O866" s="67"/>
      <c r="P866" s="26"/>
    </row>
    <row r="867" spans="2:16" ht="13">
      <c r="B867" s="138"/>
      <c r="C867" s="26"/>
      <c r="D867" s="26"/>
      <c r="E867" s="26"/>
      <c r="F867" s="26"/>
      <c r="G867" s="26"/>
      <c r="H867" s="26"/>
      <c r="I867" s="26"/>
      <c r="J867" s="26"/>
      <c r="K867" s="26"/>
      <c r="L867" s="26"/>
      <c r="M867" s="26"/>
      <c r="N867" s="67"/>
      <c r="O867" s="67"/>
      <c r="P867" s="26"/>
    </row>
    <row r="868" spans="2:16" ht="13">
      <c r="B868" s="138"/>
      <c r="C868" s="26"/>
      <c r="D868" s="26"/>
      <c r="E868" s="26"/>
      <c r="F868" s="26"/>
      <c r="G868" s="26"/>
      <c r="H868" s="26"/>
      <c r="I868" s="26"/>
      <c r="J868" s="26"/>
      <c r="K868" s="26"/>
      <c r="L868" s="26"/>
      <c r="M868" s="26"/>
      <c r="N868" s="67"/>
      <c r="O868" s="67"/>
      <c r="P868" s="26"/>
    </row>
    <row r="869" spans="2:16" ht="13">
      <c r="B869" s="138"/>
      <c r="C869" s="26"/>
      <c r="D869" s="26"/>
      <c r="E869" s="26"/>
      <c r="F869" s="26"/>
      <c r="G869" s="26"/>
      <c r="H869" s="26"/>
      <c r="I869" s="26"/>
      <c r="J869" s="26"/>
      <c r="K869" s="26"/>
      <c r="L869" s="26"/>
      <c r="M869" s="26"/>
      <c r="N869" s="67"/>
      <c r="O869" s="67"/>
      <c r="P869" s="26"/>
    </row>
    <row r="870" spans="2:16" ht="13">
      <c r="B870" s="138"/>
      <c r="C870" s="26"/>
      <c r="D870" s="26"/>
      <c r="E870" s="26"/>
      <c r="F870" s="26"/>
      <c r="G870" s="26"/>
      <c r="H870" s="26"/>
      <c r="I870" s="26"/>
      <c r="J870" s="26"/>
      <c r="K870" s="26"/>
      <c r="L870" s="26"/>
      <c r="M870" s="26"/>
      <c r="N870" s="67"/>
      <c r="O870" s="67"/>
      <c r="P870" s="26"/>
    </row>
    <row r="871" spans="2:16" ht="13">
      <c r="B871" s="138"/>
      <c r="C871" s="26"/>
      <c r="D871" s="26"/>
      <c r="E871" s="26"/>
      <c r="F871" s="26"/>
      <c r="G871" s="26"/>
      <c r="H871" s="26"/>
      <c r="I871" s="26"/>
      <c r="J871" s="26"/>
      <c r="K871" s="26"/>
      <c r="L871" s="26"/>
      <c r="M871" s="26"/>
      <c r="N871" s="67"/>
      <c r="O871" s="67"/>
      <c r="P871" s="26"/>
    </row>
    <row r="872" spans="2:16" ht="13">
      <c r="B872" s="138"/>
      <c r="C872" s="26"/>
      <c r="D872" s="26"/>
      <c r="E872" s="26"/>
      <c r="F872" s="26"/>
      <c r="G872" s="26"/>
      <c r="H872" s="26"/>
      <c r="I872" s="26"/>
      <c r="J872" s="26"/>
      <c r="K872" s="26"/>
      <c r="L872" s="26"/>
      <c r="M872" s="26"/>
      <c r="N872" s="67"/>
      <c r="O872" s="67"/>
      <c r="P872" s="26"/>
    </row>
    <row r="873" spans="2:16" ht="13">
      <c r="B873" s="138"/>
      <c r="C873" s="26"/>
      <c r="D873" s="26"/>
      <c r="E873" s="26"/>
      <c r="F873" s="26"/>
      <c r="G873" s="26"/>
      <c r="H873" s="26"/>
      <c r="I873" s="26"/>
      <c r="J873" s="26"/>
      <c r="K873" s="26"/>
      <c r="L873" s="26"/>
      <c r="M873" s="26"/>
      <c r="N873" s="67"/>
      <c r="O873" s="67"/>
      <c r="P873" s="26"/>
    </row>
    <row r="874" spans="2:16" ht="13">
      <c r="B874" s="138"/>
      <c r="C874" s="26"/>
      <c r="D874" s="26"/>
      <c r="E874" s="26"/>
      <c r="F874" s="26"/>
      <c r="G874" s="26"/>
      <c r="H874" s="26"/>
      <c r="I874" s="26"/>
      <c r="J874" s="26"/>
      <c r="K874" s="26"/>
      <c r="L874" s="26"/>
      <c r="M874" s="26"/>
      <c r="N874" s="67"/>
      <c r="O874" s="67"/>
      <c r="P874" s="26"/>
    </row>
    <row r="875" spans="2:16" ht="13">
      <c r="B875" s="138"/>
      <c r="C875" s="26"/>
      <c r="D875" s="26"/>
      <c r="E875" s="26"/>
      <c r="F875" s="26"/>
      <c r="G875" s="26"/>
      <c r="H875" s="26"/>
      <c r="I875" s="26"/>
      <c r="J875" s="26"/>
      <c r="K875" s="26"/>
      <c r="L875" s="26"/>
      <c r="M875" s="26"/>
      <c r="N875" s="67"/>
      <c r="O875" s="67"/>
      <c r="P875" s="26"/>
    </row>
    <row r="876" spans="2:16" ht="13">
      <c r="B876" s="138"/>
      <c r="C876" s="26"/>
      <c r="D876" s="26"/>
      <c r="E876" s="26"/>
      <c r="F876" s="26"/>
      <c r="G876" s="26"/>
      <c r="H876" s="26"/>
      <c r="I876" s="26"/>
      <c r="J876" s="26"/>
      <c r="K876" s="26"/>
      <c r="L876" s="26"/>
      <c r="M876" s="26"/>
      <c r="N876" s="67"/>
      <c r="O876" s="67"/>
      <c r="P876" s="26"/>
    </row>
    <row r="877" spans="2:16" ht="13">
      <c r="B877" s="138"/>
      <c r="C877" s="26"/>
      <c r="D877" s="26"/>
      <c r="E877" s="26"/>
      <c r="F877" s="26"/>
      <c r="G877" s="26"/>
      <c r="H877" s="26"/>
      <c r="I877" s="26"/>
      <c r="J877" s="26"/>
      <c r="K877" s="26"/>
      <c r="L877" s="26"/>
      <c r="M877" s="26"/>
      <c r="N877" s="67"/>
      <c r="O877" s="67"/>
      <c r="P877" s="26"/>
    </row>
    <row r="878" spans="2:16" ht="13">
      <c r="B878" s="138"/>
      <c r="C878" s="26"/>
      <c r="D878" s="26"/>
      <c r="E878" s="26"/>
      <c r="F878" s="26"/>
      <c r="G878" s="26"/>
      <c r="H878" s="26"/>
      <c r="I878" s="26"/>
      <c r="J878" s="26"/>
      <c r="K878" s="26"/>
      <c r="L878" s="26"/>
      <c r="M878" s="26"/>
      <c r="N878" s="67"/>
      <c r="O878" s="67"/>
      <c r="P878" s="26"/>
    </row>
    <row r="879" spans="2:16" ht="13">
      <c r="B879" s="138"/>
      <c r="C879" s="26"/>
      <c r="D879" s="26"/>
      <c r="E879" s="26"/>
      <c r="F879" s="26"/>
      <c r="G879" s="26"/>
      <c r="H879" s="26"/>
      <c r="I879" s="26"/>
      <c r="J879" s="26"/>
      <c r="K879" s="26"/>
      <c r="L879" s="26"/>
      <c r="M879" s="26"/>
      <c r="N879" s="67"/>
      <c r="O879" s="67"/>
      <c r="P879" s="26"/>
    </row>
    <row r="880" spans="2:16" ht="13">
      <c r="B880" s="138"/>
      <c r="C880" s="26"/>
      <c r="D880" s="26"/>
      <c r="E880" s="26"/>
      <c r="F880" s="26"/>
      <c r="G880" s="26"/>
      <c r="H880" s="26"/>
      <c r="I880" s="26"/>
      <c r="J880" s="26"/>
      <c r="K880" s="26"/>
      <c r="L880" s="26"/>
      <c r="M880" s="26"/>
      <c r="N880" s="67"/>
      <c r="O880" s="67"/>
      <c r="P880" s="26"/>
    </row>
    <row r="881" spans="2:16" ht="13">
      <c r="B881" s="138"/>
      <c r="C881" s="26"/>
      <c r="D881" s="26"/>
      <c r="E881" s="26"/>
      <c r="F881" s="26"/>
      <c r="G881" s="26"/>
      <c r="H881" s="26"/>
      <c r="I881" s="26"/>
      <c r="J881" s="26"/>
      <c r="K881" s="26"/>
      <c r="L881" s="26"/>
      <c r="M881" s="26"/>
      <c r="N881" s="67"/>
      <c r="O881" s="67"/>
      <c r="P881" s="26"/>
    </row>
    <row r="882" spans="2:16" ht="13">
      <c r="B882" s="138"/>
      <c r="C882" s="26"/>
      <c r="D882" s="26"/>
      <c r="E882" s="26"/>
      <c r="F882" s="26"/>
      <c r="G882" s="26"/>
      <c r="H882" s="26"/>
      <c r="I882" s="26"/>
      <c r="J882" s="26"/>
      <c r="K882" s="26"/>
      <c r="L882" s="26"/>
      <c r="M882" s="26"/>
      <c r="N882" s="67"/>
      <c r="O882" s="67"/>
      <c r="P882" s="26"/>
    </row>
    <row r="883" spans="2:16" ht="13">
      <c r="B883" s="138"/>
      <c r="C883" s="26"/>
      <c r="D883" s="26"/>
      <c r="E883" s="26"/>
      <c r="F883" s="26"/>
      <c r="G883" s="26"/>
      <c r="H883" s="26"/>
      <c r="I883" s="26"/>
      <c r="J883" s="26"/>
      <c r="K883" s="26"/>
      <c r="L883" s="26"/>
      <c r="M883" s="26"/>
      <c r="N883" s="67"/>
      <c r="O883" s="67"/>
      <c r="P883" s="26"/>
    </row>
    <row r="884" spans="2:16" ht="13">
      <c r="B884" s="138"/>
      <c r="C884" s="26"/>
      <c r="D884" s="26"/>
      <c r="E884" s="26"/>
      <c r="F884" s="26"/>
      <c r="G884" s="26"/>
      <c r="H884" s="26"/>
      <c r="I884" s="26"/>
      <c r="J884" s="26"/>
      <c r="K884" s="26"/>
      <c r="L884" s="26"/>
      <c r="M884" s="26"/>
      <c r="N884" s="67"/>
      <c r="O884" s="67"/>
      <c r="P884" s="26"/>
    </row>
    <row r="885" spans="2:16" ht="13">
      <c r="B885" s="138"/>
      <c r="C885" s="26"/>
      <c r="D885" s="26"/>
      <c r="E885" s="26"/>
      <c r="F885" s="26"/>
      <c r="G885" s="26"/>
      <c r="H885" s="26"/>
      <c r="I885" s="26"/>
      <c r="J885" s="26"/>
      <c r="K885" s="26"/>
      <c r="L885" s="26"/>
      <c r="M885" s="26"/>
      <c r="N885" s="67"/>
      <c r="O885" s="67"/>
      <c r="P885" s="26"/>
    </row>
    <row r="886" spans="2:16" ht="13">
      <c r="B886" s="138"/>
      <c r="C886" s="26"/>
      <c r="D886" s="26"/>
      <c r="E886" s="26"/>
      <c r="F886" s="26"/>
      <c r="G886" s="26"/>
      <c r="H886" s="26"/>
      <c r="I886" s="26"/>
      <c r="J886" s="26"/>
      <c r="K886" s="26"/>
      <c r="L886" s="26"/>
      <c r="M886" s="26"/>
      <c r="N886" s="67"/>
      <c r="O886" s="67"/>
      <c r="P886" s="26"/>
    </row>
    <row r="887" spans="2:16" ht="13">
      <c r="B887" s="138"/>
      <c r="C887" s="26"/>
      <c r="D887" s="26"/>
      <c r="E887" s="26"/>
      <c r="F887" s="26"/>
      <c r="G887" s="26"/>
      <c r="H887" s="26"/>
      <c r="I887" s="26"/>
      <c r="J887" s="26"/>
      <c r="K887" s="26"/>
      <c r="L887" s="26"/>
      <c r="M887" s="26"/>
      <c r="N887" s="67"/>
      <c r="O887" s="67"/>
      <c r="P887" s="26"/>
    </row>
    <row r="888" spans="2:16" ht="13">
      <c r="B888" s="138"/>
      <c r="C888" s="26"/>
      <c r="D888" s="26"/>
      <c r="E888" s="26"/>
      <c r="F888" s="26"/>
      <c r="G888" s="26"/>
      <c r="H888" s="26"/>
      <c r="I888" s="26"/>
      <c r="J888" s="26"/>
      <c r="K888" s="26"/>
      <c r="L888" s="26"/>
      <c r="M888" s="26"/>
      <c r="N888" s="67"/>
      <c r="O888" s="67"/>
      <c r="P888" s="26"/>
    </row>
    <row r="889" spans="2:16" ht="13">
      <c r="B889" s="138"/>
      <c r="C889" s="26"/>
      <c r="D889" s="26"/>
      <c r="E889" s="26"/>
      <c r="F889" s="26"/>
      <c r="G889" s="26"/>
      <c r="H889" s="26"/>
      <c r="I889" s="26"/>
      <c r="J889" s="26"/>
      <c r="K889" s="26"/>
      <c r="L889" s="26"/>
      <c r="M889" s="26"/>
      <c r="N889" s="67"/>
      <c r="O889" s="67"/>
      <c r="P889" s="26"/>
    </row>
    <row r="890" spans="2:16" ht="13">
      <c r="B890" s="138"/>
      <c r="C890" s="26"/>
      <c r="D890" s="26"/>
      <c r="E890" s="26"/>
      <c r="F890" s="26"/>
      <c r="G890" s="26"/>
      <c r="H890" s="26"/>
      <c r="I890" s="26"/>
      <c r="J890" s="26"/>
      <c r="K890" s="26"/>
      <c r="L890" s="26"/>
      <c r="M890" s="26"/>
      <c r="N890" s="67"/>
      <c r="O890" s="67"/>
      <c r="P890" s="26"/>
    </row>
    <row r="891" spans="2:16" ht="13">
      <c r="B891" s="138"/>
      <c r="C891" s="26"/>
      <c r="D891" s="26"/>
      <c r="E891" s="26"/>
      <c r="F891" s="26"/>
      <c r="G891" s="26"/>
      <c r="H891" s="26"/>
      <c r="I891" s="26"/>
      <c r="J891" s="26"/>
      <c r="K891" s="26"/>
      <c r="L891" s="26"/>
      <c r="M891" s="26"/>
      <c r="N891" s="67"/>
      <c r="O891" s="67"/>
      <c r="P891" s="26"/>
    </row>
    <row r="892" spans="2:16" ht="13">
      <c r="B892" s="138"/>
      <c r="C892" s="26"/>
      <c r="D892" s="26"/>
      <c r="E892" s="26"/>
      <c r="F892" s="26"/>
      <c r="G892" s="26"/>
      <c r="H892" s="26"/>
      <c r="I892" s="26"/>
      <c r="J892" s="26"/>
      <c r="K892" s="26"/>
      <c r="L892" s="26"/>
      <c r="M892" s="26"/>
      <c r="N892" s="67"/>
      <c r="O892" s="67"/>
      <c r="P892" s="26"/>
    </row>
    <row r="893" spans="2:16" ht="13">
      <c r="B893" s="138"/>
      <c r="C893" s="26"/>
      <c r="D893" s="26"/>
      <c r="E893" s="26"/>
      <c r="F893" s="26"/>
      <c r="G893" s="26"/>
      <c r="H893" s="26"/>
      <c r="I893" s="26"/>
      <c r="J893" s="26"/>
      <c r="K893" s="26"/>
      <c r="L893" s="26"/>
      <c r="M893" s="26"/>
      <c r="N893" s="67"/>
      <c r="O893" s="67"/>
      <c r="P893" s="26"/>
    </row>
    <row r="894" spans="2:16" ht="13">
      <c r="B894" s="138"/>
      <c r="C894" s="26"/>
      <c r="D894" s="26"/>
      <c r="E894" s="26"/>
      <c r="F894" s="26"/>
      <c r="G894" s="26"/>
      <c r="H894" s="26"/>
      <c r="I894" s="26"/>
      <c r="J894" s="26"/>
      <c r="K894" s="26"/>
      <c r="L894" s="26"/>
      <c r="M894" s="26"/>
      <c r="N894" s="67"/>
      <c r="O894" s="67"/>
      <c r="P894" s="26"/>
    </row>
    <row r="895" spans="2:16" ht="13">
      <c r="B895" s="138"/>
      <c r="C895" s="26"/>
      <c r="D895" s="26"/>
      <c r="E895" s="26"/>
      <c r="F895" s="26"/>
      <c r="G895" s="26"/>
      <c r="H895" s="26"/>
      <c r="I895" s="26"/>
      <c r="J895" s="26"/>
      <c r="K895" s="26"/>
      <c r="L895" s="26"/>
      <c r="M895" s="26"/>
      <c r="N895" s="67"/>
      <c r="O895" s="67"/>
      <c r="P895" s="26"/>
    </row>
    <row r="896" spans="2:16" ht="13">
      <c r="B896" s="138"/>
      <c r="C896" s="26"/>
      <c r="D896" s="26"/>
      <c r="E896" s="26"/>
      <c r="F896" s="26"/>
      <c r="G896" s="26"/>
      <c r="H896" s="26"/>
      <c r="I896" s="26"/>
      <c r="J896" s="26"/>
      <c r="K896" s="26"/>
      <c r="L896" s="26"/>
      <c r="M896" s="26"/>
      <c r="N896" s="67"/>
      <c r="O896" s="67"/>
      <c r="P896" s="26"/>
    </row>
    <row r="897" spans="2:16" ht="13">
      <c r="B897" s="138"/>
      <c r="C897" s="26"/>
      <c r="D897" s="26"/>
      <c r="E897" s="26"/>
      <c r="F897" s="26"/>
      <c r="G897" s="26"/>
      <c r="H897" s="26"/>
      <c r="I897" s="26"/>
      <c r="J897" s="26"/>
      <c r="K897" s="26"/>
      <c r="L897" s="26"/>
      <c r="M897" s="26"/>
      <c r="N897" s="67"/>
      <c r="O897" s="67"/>
      <c r="P897" s="26"/>
    </row>
    <row r="898" spans="2:16" ht="13">
      <c r="B898" s="138"/>
      <c r="C898" s="26"/>
      <c r="D898" s="26"/>
      <c r="E898" s="26"/>
      <c r="F898" s="26"/>
      <c r="G898" s="26"/>
      <c r="H898" s="26"/>
      <c r="I898" s="26"/>
      <c r="J898" s="26"/>
      <c r="K898" s="26"/>
      <c r="L898" s="26"/>
      <c r="M898" s="26"/>
      <c r="N898" s="67"/>
      <c r="O898" s="67"/>
      <c r="P898" s="26"/>
    </row>
    <row r="899" spans="2:16" ht="13">
      <c r="B899" s="138"/>
      <c r="C899" s="26"/>
      <c r="D899" s="26"/>
      <c r="E899" s="26"/>
      <c r="F899" s="26"/>
      <c r="G899" s="26"/>
      <c r="H899" s="26"/>
      <c r="I899" s="26"/>
      <c r="J899" s="26"/>
      <c r="K899" s="26"/>
      <c r="L899" s="26"/>
      <c r="M899" s="26"/>
      <c r="N899" s="67"/>
      <c r="O899" s="67"/>
      <c r="P899" s="26"/>
    </row>
    <row r="900" spans="2:16" ht="13">
      <c r="B900" s="138"/>
      <c r="C900" s="26"/>
      <c r="D900" s="26"/>
      <c r="E900" s="26"/>
      <c r="F900" s="26"/>
      <c r="G900" s="26"/>
      <c r="H900" s="26"/>
      <c r="I900" s="26"/>
      <c r="J900" s="26"/>
      <c r="K900" s="26"/>
      <c r="L900" s="26"/>
      <c r="M900" s="26"/>
      <c r="N900" s="67"/>
      <c r="O900" s="67"/>
      <c r="P900" s="26"/>
    </row>
    <row r="901" spans="2:16" ht="13">
      <c r="B901" s="138"/>
      <c r="C901" s="26"/>
      <c r="D901" s="26"/>
      <c r="E901" s="26"/>
      <c r="F901" s="26"/>
      <c r="G901" s="26"/>
      <c r="H901" s="26"/>
      <c r="I901" s="26"/>
      <c r="J901" s="26"/>
      <c r="K901" s="26"/>
      <c r="L901" s="26"/>
      <c r="M901" s="26"/>
      <c r="N901" s="67"/>
      <c r="O901" s="67"/>
      <c r="P901" s="26"/>
    </row>
    <row r="902" spans="2:16" ht="13">
      <c r="B902" s="138"/>
      <c r="C902" s="26"/>
      <c r="D902" s="26"/>
      <c r="E902" s="26"/>
      <c r="F902" s="26"/>
      <c r="G902" s="26"/>
      <c r="H902" s="26"/>
      <c r="I902" s="26"/>
      <c r="J902" s="26"/>
      <c r="K902" s="26"/>
      <c r="L902" s="26"/>
      <c r="M902" s="26"/>
      <c r="N902" s="67"/>
      <c r="O902" s="67"/>
      <c r="P902" s="26"/>
    </row>
    <row r="903" spans="2:16" ht="13">
      <c r="B903" s="138"/>
      <c r="C903" s="26"/>
      <c r="D903" s="26"/>
      <c r="E903" s="26"/>
      <c r="F903" s="26"/>
      <c r="G903" s="26"/>
      <c r="H903" s="26"/>
      <c r="I903" s="26"/>
      <c r="J903" s="26"/>
      <c r="K903" s="26"/>
      <c r="L903" s="26"/>
      <c r="M903" s="26"/>
      <c r="N903" s="67"/>
      <c r="O903" s="67"/>
      <c r="P903" s="26"/>
    </row>
    <row r="904" spans="2:16" ht="13">
      <c r="B904" s="138"/>
      <c r="C904" s="26"/>
      <c r="D904" s="26"/>
      <c r="E904" s="26"/>
      <c r="F904" s="26"/>
      <c r="G904" s="26"/>
      <c r="H904" s="26"/>
      <c r="I904" s="26"/>
      <c r="J904" s="26"/>
      <c r="K904" s="26"/>
      <c r="L904" s="26"/>
      <c r="M904" s="26"/>
      <c r="N904" s="67"/>
      <c r="O904" s="67"/>
      <c r="P904" s="26"/>
    </row>
    <row r="905" spans="2:16" ht="13">
      <c r="B905" s="138"/>
      <c r="C905" s="26"/>
      <c r="D905" s="26"/>
      <c r="E905" s="26"/>
      <c r="F905" s="26"/>
      <c r="G905" s="26"/>
      <c r="H905" s="26"/>
      <c r="I905" s="26"/>
      <c r="J905" s="26"/>
      <c r="K905" s="26"/>
      <c r="L905" s="26"/>
      <c r="M905" s="26"/>
      <c r="N905" s="67"/>
      <c r="O905" s="67"/>
      <c r="P905" s="26"/>
    </row>
    <row r="906" spans="2:16" ht="13">
      <c r="B906" s="138"/>
      <c r="C906" s="26"/>
      <c r="D906" s="26"/>
      <c r="E906" s="26"/>
      <c r="F906" s="26"/>
      <c r="G906" s="26"/>
      <c r="H906" s="26"/>
      <c r="I906" s="26"/>
      <c r="J906" s="26"/>
      <c r="K906" s="26"/>
      <c r="L906" s="26"/>
      <c r="M906" s="26"/>
      <c r="N906" s="67"/>
      <c r="O906" s="67"/>
      <c r="P906" s="26"/>
    </row>
    <row r="907" spans="2:16" ht="13">
      <c r="B907" s="138"/>
      <c r="C907" s="26"/>
      <c r="D907" s="26"/>
      <c r="E907" s="26"/>
      <c r="F907" s="26"/>
      <c r="G907" s="26"/>
      <c r="H907" s="26"/>
      <c r="I907" s="26"/>
      <c r="J907" s="26"/>
      <c r="K907" s="26"/>
      <c r="L907" s="26"/>
      <c r="M907" s="26"/>
      <c r="N907" s="67"/>
      <c r="O907" s="67"/>
      <c r="P907" s="26"/>
    </row>
    <row r="908" spans="2:16" ht="13">
      <c r="B908" s="138"/>
      <c r="C908" s="26"/>
      <c r="D908" s="26"/>
      <c r="E908" s="26"/>
      <c r="F908" s="26"/>
      <c r="G908" s="26"/>
      <c r="H908" s="26"/>
      <c r="I908" s="26"/>
      <c r="J908" s="26"/>
      <c r="K908" s="26"/>
      <c r="L908" s="26"/>
      <c r="M908" s="26"/>
      <c r="N908" s="67"/>
      <c r="O908" s="67"/>
      <c r="P908" s="26"/>
    </row>
    <row r="909" spans="2:16" ht="13">
      <c r="B909" s="138"/>
      <c r="C909" s="26"/>
      <c r="D909" s="26"/>
      <c r="E909" s="26"/>
      <c r="F909" s="26"/>
      <c r="G909" s="26"/>
      <c r="H909" s="26"/>
      <c r="I909" s="26"/>
      <c r="J909" s="26"/>
      <c r="K909" s="26"/>
      <c r="L909" s="26"/>
      <c r="M909" s="26"/>
      <c r="N909" s="67"/>
      <c r="O909" s="67"/>
      <c r="P909" s="26"/>
    </row>
    <row r="910" spans="2:16" ht="13">
      <c r="B910" s="138"/>
      <c r="C910" s="26"/>
      <c r="D910" s="26"/>
      <c r="E910" s="26"/>
      <c r="F910" s="26"/>
      <c r="G910" s="26"/>
      <c r="H910" s="26"/>
      <c r="I910" s="26"/>
      <c r="J910" s="26"/>
      <c r="K910" s="26"/>
      <c r="L910" s="26"/>
      <c r="M910" s="26"/>
      <c r="N910" s="67"/>
      <c r="O910" s="67"/>
      <c r="P910" s="26"/>
    </row>
    <row r="911" spans="2:16" ht="13">
      <c r="B911" s="138"/>
      <c r="C911" s="26"/>
      <c r="D911" s="26"/>
      <c r="E911" s="26"/>
      <c r="F911" s="26"/>
      <c r="G911" s="26"/>
      <c r="H911" s="26"/>
      <c r="I911" s="26"/>
      <c r="J911" s="26"/>
      <c r="K911" s="26"/>
      <c r="L911" s="26"/>
      <c r="M911" s="26"/>
      <c r="N911" s="67"/>
      <c r="O911" s="67"/>
      <c r="P911" s="26"/>
    </row>
    <row r="912" spans="2:16" ht="13">
      <c r="B912" s="138"/>
      <c r="C912" s="26"/>
      <c r="D912" s="26"/>
      <c r="E912" s="26"/>
      <c r="F912" s="26"/>
      <c r="G912" s="26"/>
      <c r="H912" s="26"/>
      <c r="I912" s="26"/>
      <c r="J912" s="26"/>
      <c r="K912" s="26"/>
      <c r="L912" s="26"/>
      <c r="M912" s="26"/>
      <c r="N912" s="67"/>
      <c r="O912" s="67"/>
      <c r="P912" s="26"/>
    </row>
    <row r="913" spans="2:16" ht="13">
      <c r="B913" s="138"/>
      <c r="C913" s="26"/>
      <c r="D913" s="26"/>
      <c r="E913" s="26"/>
      <c r="F913" s="26"/>
      <c r="G913" s="26"/>
      <c r="H913" s="26"/>
      <c r="I913" s="26"/>
      <c r="J913" s="26"/>
      <c r="K913" s="26"/>
      <c r="L913" s="26"/>
      <c r="M913" s="26"/>
      <c r="N913" s="67"/>
      <c r="O913" s="67"/>
      <c r="P913" s="26"/>
    </row>
    <row r="914" spans="2:16" ht="13">
      <c r="B914" s="138"/>
      <c r="C914" s="26"/>
      <c r="D914" s="26"/>
      <c r="E914" s="26"/>
      <c r="F914" s="26"/>
      <c r="G914" s="26"/>
      <c r="H914" s="26"/>
      <c r="I914" s="26"/>
      <c r="J914" s="26"/>
      <c r="K914" s="26"/>
      <c r="L914" s="26"/>
      <c r="M914" s="26"/>
      <c r="N914" s="67"/>
      <c r="O914" s="67"/>
      <c r="P914" s="26"/>
    </row>
    <row r="915" spans="2:16" ht="13">
      <c r="B915" s="138"/>
      <c r="C915" s="26"/>
      <c r="D915" s="26"/>
      <c r="E915" s="26"/>
      <c r="F915" s="26"/>
      <c r="G915" s="26"/>
      <c r="H915" s="26"/>
      <c r="I915" s="26"/>
      <c r="J915" s="26"/>
      <c r="K915" s="26"/>
      <c r="L915" s="26"/>
      <c r="M915" s="26"/>
      <c r="N915" s="67"/>
      <c r="O915" s="67"/>
      <c r="P915" s="26"/>
    </row>
    <row r="916" spans="2:16" ht="13">
      <c r="B916" s="138"/>
      <c r="C916" s="26"/>
      <c r="D916" s="26"/>
      <c r="E916" s="26"/>
      <c r="F916" s="26"/>
      <c r="G916" s="26"/>
      <c r="H916" s="26"/>
      <c r="I916" s="26"/>
      <c r="J916" s="26"/>
      <c r="K916" s="26"/>
      <c r="L916" s="26"/>
      <c r="M916" s="26"/>
      <c r="N916" s="67"/>
      <c r="O916" s="67"/>
      <c r="P916" s="26"/>
    </row>
    <row r="917" spans="2:16" ht="13">
      <c r="B917" s="138"/>
      <c r="C917" s="26"/>
      <c r="D917" s="26"/>
      <c r="E917" s="26"/>
      <c r="F917" s="26"/>
      <c r="G917" s="26"/>
      <c r="H917" s="26"/>
      <c r="I917" s="26"/>
      <c r="J917" s="26"/>
      <c r="K917" s="26"/>
      <c r="L917" s="26"/>
      <c r="M917" s="26"/>
      <c r="N917" s="67"/>
      <c r="O917" s="67"/>
      <c r="P917" s="26"/>
    </row>
    <row r="918" spans="2:16" ht="13">
      <c r="B918" s="138"/>
      <c r="C918" s="26"/>
      <c r="D918" s="26"/>
      <c r="E918" s="26"/>
      <c r="F918" s="26"/>
      <c r="G918" s="26"/>
      <c r="H918" s="26"/>
      <c r="I918" s="26"/>
      <c r="J918" s="26"/>
      <c r="K918" s="26"/>
      <c r="L918" s="26"/>
      <c r="M918" s="26"/>
      <c r="N918" s="67"/>
      <c r="O918" s="67"/>
      <c r="P918" s="26"/>
    </row>
    <row r="919" spans="2:16" ht="13">
      <c r="B919" s="138"/>
      <c r="C919" s="26"/>
      <c r="D919" s="26"/>
      <c r="E919" s="26"/>
      <c r="F919" s="26"/>
      <c r="G919" s="26"/>
      <c r="H919" s="26"/>
      <c r="I919" s="26"/>
      <c r="J919" s="26"/>
      <c r="K919" s="26"/>
      <c r="L919" s="26"/>
      <c r="M919" s="26"/>
      <c r="N919" s="67"/>
      <c r="O919" s="67"/>
      <c r="P919" s="26"/>
    </row>
    <row r="920" spans="2:16" ht="13">
      <c r="B920" s="138"/>
      <c r="C920" s="26"/>
      <c r="D920" s="26"/>
      <c r="E920" s="26"/>
      <c r="F920" s="26"/>
      <c r="G920" s="26"/>
      <c r="H920" s="26"/>
      <c r="I920" s="26"/>
      <c r="J920" s="26"/>
      <c r="K920" s="26"/>
      <c r="L920" s="26"/>
      <c r="M920" s="26"/>
      <c r="N920" s="67"/>
      <c r="O920" s="67"/>
      <c r="P920" s="26"/>
    </row>
    <row r="921" spans="2:16" ht="13">
      <c r="B921" s="138"/>
      <c r="C921" s="26"/>
      <c r="D921" s="26"/>
      <c r="E921" s="26"/>
      <c r="F921" s="26"/>
      <c r="G921" s="26"/>
      <c r="H921" s="26"/>
      <c r="I921" s="26"/>
      <c r="J921" s="26"/>
      <c r="K921" s="26"/>
      <c r="L921" s="26"/>
      <c r="M921" s="26"/>
      <c r="N921" s="67"/>
      <c r="O921" s="67"/>
      <c r="P921" s="26"/>
    </row>
    <row r="922" spans="2:16" ht="13">
      <c r="B922" s="138"/>
      <c r="C922" s="26"/>
      <c r="D922" s="26"/>
      <c r="E922" s="26"/>
      <c r="F922" s="26"/>
      <c r="G922" s="26"/>
      <c r="H922" s="26"/>
      <c r="I922" s="26"/>
      <c r="J922" s="26"/>
      <c r="K922" s="26"/>
      <c r="L922" s="26"/>
      <c r="M922" s="26"/>
      <c r="N922" s="67"/>
      <c r="O922" s="67"/>
      <c r="P922" s="26"/>
    </row>
    <row r="923" spans="2:16" ht="13">
      <c r="B923" s="138"/>
      <c r="C923" s="26"/>
      <c r="D923" s="26"/>
      <c r="E923" s="26"/>
      <c r="F923" s="26"/>
      <c r="G923" s="26"/>
      <c r="H923" s="26"/>
      <c r="I923" s="26"/>
      <c r="J923" s="26"/>
      <c r="K923" s="26"/>
      <c r="L923" s="26"/>
      <c r="M923" s="26"/>
      <c r="N923" s="67"/>
      <c r="O923" s="67"/>
      <c r="P923" s="26"/>
    </row>
    <row r="924" spans="2:16" ht="13">
      <c r="B924" s="138"/>
      <c r="C924" s="26"/>
      <c r="D924" s="26"/>
      <c r="E924" s="26"/>
      <c r="F924" s="26"/>
      <c r="G924" s="26"/>
      <c r="H924" s="26"/>
      <c r="I924" s="26"/>
      <c r="J924" s="26"/>
      <c r="K924" s="26"/>
      <c r="L924" s="26"/>
      <c r="M924" s="26"/>
      <c r="N924" s="67"/>
      <c r="O924" s="67"/>
      <c r="P924" s="26"/>
    </row>
    <row r="925" spans="2:16" ht="13">
      <c r="B925" s="138"/>
      <c r="C925" s="26"/>
      <c r="D925" s="26"/>
      <c r="E925" s="26"/>
      <c r="F925" s="26"/>
      <c r="G925" s="26"/>
      <c r="H925" s="26"/>
      <c r="I925" s="26"/>
      <c r="J925" s="26"/>
      <c r="K925" s="26"/>
      <c r="L925" s="26"/>
      <c r="M925" s="26"/>
      <c r="N925" s="67"/>
      <c r="O925" s="67"/>
      <c r="P925" s="26"/>
    </row>
    <row r="926" spans="2:16" ht="13">
      <c r="B926" s="138"/>
      <c r="C926" s="26"/>
      <c r="D926" s="26"/>
      <c r="E926" s="26"/>
      <c r="F926" s="26"/>
      <c r="G926" s="26"/>
      <c r="H926" s="26"/>
      <c r="I926" s="26"/>
      <c r="J926" s="26"/>
      <c r="K926" s="26"/>
      <c r="L926" s="26"/>
      <c r="M926" s="26"/>
      <c r="N926" s="67"/>
      <c r="O926" s="67"/>
      <c r="P926" s="26"/>
    </row>
    <row r="927" spans="2:16" ht="13">
      <c r="B927" s="138"/>
      <c r="C927" s="26"/>
      <c r="D927" s="26"/>
      <c r="E927" s="26"/>
      <c r="F927" s="26"/>
      <c r="G927" s="26"/>
      <c r="H927" s="26"/>
      <c r="I927" s="26"/>
      <c r="J927" s="26"/>
      <c r="K927" s="26"/>
      <c r="L927" s="26"/>
      <c r="M927" s="26"/>
      <c r="N927" s="67"/>
      <c r="O927" s="67"/>
      <c r="P927" s="26"/>
    </row>
    <row r="928" spans="2:16" ht="13">
      <c r="B928" s="138"/>
      <c r="C928" s="26"/>
      <c r="D928" s="26"/>
      <c r="E928" s="26"/>
      <c r="F928" s="26"/>
      <c r="G928" s="26"/>
      <c r="H928" s="26"/>
      <c r="I928" s="26"/>
      <c r="J928" s="26"/>
      <c r="K928" s="26"/>
      <c r="L928" s="26"/>
      <c r="M928" s="26"/>
      <c r="N928" s="67"/>
      <c r="O928" s="67"/>
      <c r="P928" s="26"/>
    </row>
    <row r="929" spans="2:16" ht="13">
      <c r="B929" s="138"/>
      <c r="C929" s="26"/>
      <c r="D929" s="26"/>
      <c r="E929" s="26"/>
      <c r="F929" s="26"/>
      <c r="G929" s="26"/>
      <c r="H929" s="26"/>
      <c r="I929" s="26"/>
      <c r="J929" s="26"/>
      <c r="K929" s="26"/>
      <c r="L929" s="26"/>
      <c r="M929" s="26"/>
      <c r="N929" s="67"/>
      <c r="O929" s="67"/>
      <c r="P929" s="26"/>
    </row>
    <row r="930" spans="2:16" ht="13">
      <c r="B930" s="138"/>
      <c r="C930" s="26"/>
      <c r="D930" s="26"/>
      <c r="E930" s="26"/>
      <c r="F930" s="26"/>
      <c r="G930" s="26"/>
      <c r="H930" s="26"/>
      <c r="I930" s="26"/>
      <c r="J930" s="26"/>
      <c r="K930" s="26"/>
      <c r="L930" s="26"/>
      <c r="M930" s="26"/>
      <c r="N930" s="67"/>
      <c r="O930" s="67"/>
      <c r="P930" s="26"/>
    </row>
    <row r="931" spans="2:16" ht="13">
      <c r="B931" s="138"/>
      <c r="C931" s="26"/>
      <c r="D931" s="26"/>
      <c r="E931" s="26"/>
      <c r="F931" s="26"/>
      <c r="G931" s="26"/>
      <c r="H931" s="26"/>
      <c r="I931" s="26"/>
      <c r="J931" s="26"/>
      <c r="K931" s="26"/>
      <c r="L931" s="26"/>
      <c r="M931" s="26"/>
      <c r="N931" s="67"/>
      <c r="O931" s="67"/>
      <c r="P931" s="26"/>
    </row>
    <row r="932" spans="2:16" ht="13">
      <c r="B932" s="138"/>
      <c r="C932" s="26"/>
      <c r="D932" s="26"/>
      <c r="E932" s="26"/>
      <c r="F932" s="26"/>
      <c r="G932" s="26"/>
      <c r="H932" s="26"/>
      <c r="I932" s="26"/>
      <c r="J932" s="26"/>
      <c r="K932" s="26"/>
      <c r="L932" s="26"/>
      <c r="M932" s="26"/>
      <c r="N932" s="67"/>
      <c r="O932" s="67"/>
      <c r="P932" s="26"/>
    </row>
    <row r="933" spans="2:16" ht="13">
      <c r="B933" s="138"/>
      <c r="C933" s="26"/>
      <c r="D933" s="26"/>
      <c r="E933" s="26"/>
      <c r="F933" s="26"/>
      <c r="G933" s="26"/>
      <c r="H933" s="26"/>
      <c r="I933" s="26"/>
      <c r="J933" s="26"/>
      <c r="K933" s="26"/>
      <c r="L933" s="26"/>
      <c r="M933" s="26"/>
      <c r="N933" s="67"/>
      <c r="O933" s="67"/>
      <c r="P933" s="26"/>
    </row>
    <row r="934" spans="2:16" ht="13">
      <c r="B934" s="138"/>
      <c r="C934" s="26"/>
      <c r="D934" s="26"/>
      <c r="E934" s="26"/>
      <c r="F934" s="26"/>
      <c r="G934" s="26"/>
      <c r="H934" s="26"/>
      <c r="I934" s="26"/>
      <c r="J934" s="26"/>
      <c r="K934" s="26"/>
      <c r="L934" s="26"/>
      <c r="M934" s="26"/>
      <c r="N934" s="67"/>
      <c r="O934" s="67"/>
      <c r="P934" s="26"/>
    </row>
    <row r="935" spans="2:16" ht="13">
      <c r="B935" s="138"/>
      <c r="C935" s="26"/>
      <c r="D935" s="26"/>
      <c r="E935" s="26"/>
      <c r="F935" s="26"/>
      <c r="G935" s="26"/>
      <c r="H935" s="26"/>
      <c r="I935" s="26"/>
      <c r="J935" s="26"/>
      <c r="K935" s="26"/>
      <c r="L935" s="26"/>
      <c r="M935" s="26"/>
      <c r="N935" s="67"/>
      <c r="O935" s="67"/>
      <c r="P935" s="26"/>
    </row>
    <row r="936" spans="2:16" ht="13">
      <c r="B936" s="138"/>
      <c r="C936" s="26"/>
      <c r="D936" s="26"/>
      <c r="E936" s="26"/>
      <c r="F936" s="26"/>
      <c r="G936" s="26"/>
      <c r="H936" s="26"/>
      <c r="I936" s="26"/>
      <c r="J936" s="26"/>
      <c r="K936" s="26"/>
      <c r="L936" s="26"/>
      <c r="M936" s="26"/>
      <c r="N936" s="67"/>
      <c r="O936" s="67"/>
      <c r="P936" s="26"/>
    </row>
    <row r="937" spans="2:16" ht="13">
      <c r="B937" s="138"/>
      <c r="C937" s="26"/>
      <c r="D937" s="26"/>
      <c r="E937" s="26"/>
      <c r="F937" s="26"/>
      <c r="G937" s="26"/>
      <c r="H937" s="26"/>
      <c r="I937" s="26"/>
      <c r="J937" s="26"/>
      <c r="K937" s="26"/>
      <c r="L937" s="26"/>
      <c r="M937" s="26"/>
      <c r="N937" s="67"/>
      <c r="O937" s="67"/>
      <c r="P937" s="26"/>
    </row>
    <row r="938" spans="2:16" ht="13">
      <c r="B938" s="138"/>
      <c r="C938" s="26"/>
      <c r="D938" s="26"/>
      <c r="E938" s="26"/>
      <c r="F938" s="26"/>
      <c r="G938" s="26"/>
      <c r="H938" s="26"/>
      <c r="I938" s="26"/>
      <c r="J938" s="26"/>
      <c r="K938" s="26"/>
      <c r="L938" s="26"/>
      <c r="M938" s="26"/>
      <c r="N938" s="67"/>
      <c r="O938" s="67"/>
      <c r="P938" s="26"/>
    </row>
    <row r="939" spans="2:16" ht="13">
      <c r="B939" s="138"/>
      <c r="C939" s="26"/>
      <c r="D939" s="26"/>
      <c r="E939" s="26"/>
      <c r="F939" s="26"/>
      <c r="G939" s="26"/>
      <c r="H939" s="26"/>
      <c r="I939" s="26"/>
      <c r="J939" s="26"/>
      <c r="K939" s="26"/>
      <c r="L939" s="26"/>
      <c r="M939" s="26"/>
      <c r="N939" s="67"/>
      <c r="O939" s="67"/>
      <c r="P939" s="26"/>
    </row>
    <row r="940" spans="2:16" ht="13">
      <c r="B940" s="138"/>
      <c r="C940" s="26"/>
      <c r="D940" s="26"/>
      <c r="E940" s="26"/>
      <c r="F940" s="26"/>
      <c r="G940" s="26"/>
      <c r="H940" s="26"/>
      <c r="I940" s="26"/>
      <c r="J940" s="26"/>
      <c r="K940" s="26"/>
      <c r="L940" s="26"/>
      <c r="M940" s="26"/>
      <c r="N940" s="67"/>
      <c r="O940" s="67"/>
      <c r="P940" s="26"/>
    </row>
    <row r="941" spans="2:16" ht="13">
      <c r="B941" s="138"/>
      <c r="C941" s="26"/>
      <c r="D941" s="26"/>
      <c r="E941" s="26"/>
      <c r="F941" s="26"/>
      <c r="G941" s="26"/>
      <c r="H941" s="26"/>
      <c r="I941" s="26"/>
      <c r="J941" s="26"/>
      <c r="K941" s="26"/>
      <c r="L941" s="26"/>
      <c r="M941" s="26"/>
      <c r="N941" s="67"/>
      <c r="O941" s="67"/>
      <c r="P941" s="26"/>
    </row>
    <row r="942" spans="2:16" ht="13">
      <c r="B942" s="138"/>
      <c r="C942" s="26"/>
      <c r="D942" s="26"/>
      <c r="E942" s="26"/>
      <c r="F942" s="26"/>
      <c r="G942" s="26"/>
      <c r="H942" s="26"/>
      <c r="I942" s="26"/>
      <c r="J942" s="26"/>
      <c r="K942" s="26"/>
      <c r="L942" s="26"/>
      <c r="M942" s="26"/>
      <c r="N942" s="67"/>
      <c r="O942" s="67"/>
      <c r="P942" s="26"/>
    </row>
    <row r="943" spans="2:16" ht="13">
      <c r="B943" s="138"/>
      <c r="C943" s="26"/>
      <c r="D943" s="26"/>
      <c r="E943" s="26"/>
      <c r="F943" s="26"/>
      <c r="G943" s="26"/>
      <c r="H943" s="26"/>
      <c r="I943" s="26"/>
      <c r="J943" s="26"/>
      <c r="K943" s="26"/>
      <c r="L943" s="26"/>
      <c r="M943" s="26"/>
      <c r="N943" s="67"/>
      <c r="O943" s="67"/>
      <c r="P943" s="26"/>
    </row>
    <row r="944" spans="2:16" ht="13">
      <c r="B944" s="138"/>
      <c r="C944" s="26"/>
      <c r="D944" s="26"/>
      <c r="E944" s="26"/>
      <c r="F944" s="26"/>
      <c r="G944" s="26"/>
      <c r="H944" s="26"/>
      <c r="I944" s="26"/>
      <c r="J944" s="26"/>
      <c r="K944" s="26"/>
      <c r="L944" s="26"/>
      <c r="M944" s="26"/>
      <c r="N944" s="67"/>
      <c r="O944" s="67"/>
      <c r="P944" s="26"/>
    </row>
    <row r="945" spans="2:16" ht="13">
      <c r="B945" s="138"/>
      <c r="C945" s="26"/>
      <c r="D945" s="26"/>
      <c r="E945" s="26"/>
      <c r="F945" s="26"/>
      <c r="G945" s="26"/>
      <c r="H945" s="26"/>
      <c r="I945" s="26"/>
      <c r="J945" s="26"/>
      <c r="K945" s="26"/>
      <c r="L945" s="26"/>
      <c r="M945" s="26"/>
      <c r="N945" s="67"/>
      <c r="O945" s="67"/>
      <c r="P945" s="26"/>
    </row>
    <row r="946" spans="2:16" ht="13">
      <c r="B946" s="138"/>
      <c r="C946" s="26"/>
      <c r="D946" s="26"/>
      <c r="E946" s="26"/>
      <c r="F946" s="26"/>
      <c r="G946" s="26"/>
      <c r="H946" s="26"/>
      <c r="I946" s="26"/>
      <c r="J946" s="26"/>
      <c r="K946" s="26"/>
      <c r="L946" s="26"/>
      <c r="M946" s="26"/>
      <c r="N946" s="67"/>
      <c r="O946" s="67"/>
      <c r="P946" s="26"/>
    </row>
    <row r="947" spans="2:16" ht="13">
      <c r="B947" s="138"/>
      <c r="C947" s="26"/>
      <c r="D947" s="26"/>
      <c r="E947" s="26"/>
      <c r="F947" s="26"/>
      <c r="G947" s="26"/>
      <c r="H947" s="26"/>
      <c r="I947" s="26"/>
      <c r="J947" s="26"/>
      <c r="K947" s="26"/>
      <c r="L947" s="26"/>
      <c r="M947" s="26"/>
      <c r="N947" s="67"/>
      <c r="O947" s="67"/>
      <c r="P947" s="26"/>
    </row>
    <row r="948" spans="2:16" ht="13">
      <c r="B948" s="138"/>
      <c r="C948" s="26"/>
      <c r="D948" s="26"/>
      <c r="E948" s="26"/>
      <c r="F948" s="26"/>
      <c r="G948" s="26"/>
      <c r="H948" s="26"/>
      <c r="I948" s="26"/>
      <c r="J948" s="26"/>
      <c r="K948" s="26"/>
      <c r="L948" s="26"/>
      <c r="M948" s="26"/>
      <c r="N948" s="67"/>
      <c r="O948" s="67"/>
      <c r="P948" s="26"/>
    </row>
    <row r="949" spans="2:16" ht="13">
      <c r="B949" s="138"/>
      <c r="C949" s="26"/>
      <c r="D949" s="26"/>
      <c r="E949" s="26"/>
      <c r="F949" s="26"/>
      <c r="G949" s="26"/>
      <c r="H949" s="26"/>
      <c r="I949" s="26"/>
      <c r="J949" s="26"/>
      <c r="K949" s="26"/>
      <c r="L949" s="26"/>
      <c r="M949" s="26"/>
      <c r="N949" s="67"/>
      <c r="O949" s="67"/>
      <c r="P949" s="26"/>
    </row>
    <row r="950" spans="2:16" ht="13">
      <c r="B950" s="138"/>
      <c r="C950" s="26"/>
      <c r="D950" s="26"/>
      <c r="E950" s="26"/>
      <c r="F950" s="26"/>
      <c r="G950" s="26"/>
      <c r="H950" s="26"/>
      <c r="I950" s="26"/>
      <c r="J950" s="26"/>
      <c r="K950" s="26"/>
      <c r="L950" s="26"/>
      <c r="M950" s="26"/>
      <c r="N950" s="67"/>
      <c r="O950" s="67"/>
      <c r="P950" s="26"/>
    </row>
    <row r="951" spans="2:16" ht="13">
      <c r="B951" s="138"/>
      <c r="C951" s="26"/>
      <c r="D951" s="26"/>
      <c r="E951" s="26"/>
      <c r="F951" s="26"/>
      <c r="G951" s="26"/>
      <c r="H951" s="26"/>
      <c r="I951" s="26"/>
      <c r="J951" s="26"/>
      <c r="K951" s="26"/>
      <c r="L951" s="26"/>
      <c r="M951" s="26"/>
      <c r="N951" s="67"/>
      <c r="O951" s="67"/>
      <c r="P951" s="26"/>
    </row>
    <row r="952" spans="2:16" ht="13">
      <c r="B952" s="138"/>
      <c r="C952" s="26"/>
      <c r="D952" s="26"/>
      <c r="E952" s="26"/>
      <c r="F952" s="26"/>
      <c r="G952" s="26"/>
      <c r="H952" s="26"/>
      <c r="I952" s="26"/>
      <c r="J952" s="26"/>
      <c r="K952" s="26"/>
      <c r="L952" s="26"/>
      <c r="M952" s="26"/>
      <c r="N952" s="67"/>
      <c r="O952" s="67"/>
      <c r="P952" s="26"/>
    </row>
    <row r="953" spans="2:16" ht="13">
      <c r="B953" s="138"/>
      <c r="C953" s="26"/>
      <c r="D953" s="26"/>
      <c r="E953" s="26"/>
      <c r="F953" s="26"/>
      <c r="G953" s="26"/>
      <c r="H953" s="26"/>
      <c r="I953" s="26"/>
      <c r="J953" s="26"/>
      <c r="K953" s="26"/>
      <c r="L953" s="26"/>
      <c r="M953" s="26"/>
      <c r="N953" s="67"/>
      <c r="O953" s="67"/>
      <c r="P953" s="26"/>
    </row>
    <row r="954" spans="2:16" ht="13">
      <c r="B954" s="138"/>
      <c r="C954" s="26"/>
      <c r="D954" s="26"/>
      <c r="E954" s="26"/>
      <c r="F954" s="26"/>
      <c r="G954" s="26"/>
      <c r="H954" s="26"/>
      <c r="I954" s="26"/>
      <c r="J954" s="26"/>
      <c r="K954" s="26"/>
      <c r="L954" s="26"/>
      <c r="M954" s="26"/>
      <c r="N954" s="67"/>
      <c r="O954" s="67"/>
      <c r="P954" s="26"/>
    </row>
    <row r="955" spans="2:16" ht="13">
      <c r="B955" s="138"/>
      <c r="C955" s="26"/>
      <c r="D955" s="26"/>
      <c r="E955" s="26"/>
      <c r="F955" s="26"/>
      <c r="G955" s="26"/>
      <c r="H955" s="26"/>
      <c r="I955" s="26"/>
      <c r="J955" s="26"/>
      <c r="K955" s="26"/>
      <c r="L955" s="26"/>
      <c r="M955" s="26"/>
      <c r="N955" s="67"/>
      <c r="O955" s="67"/>
      <c r="P955" s="26"/>
    </row>
    <row r="956" spans="2:16" ht="13">
      <c r="B956" s="138"/>
      <c r="C956" s="26"/>
      <c r="D956" s="26"/>
      <c r="E956" s="26"/>
      <c r="F956" s="26"/>
      <c r="G956" s="26"/>
      <c r="H956" s="26"/>
      <c r="I956" s="26"/>
      <c r="J956" s="26"/>
      <c r="K956" s="26"/>
      <c r="L956" s="26"/>
      <c r="M956" s="26"/>
      <c r="N956" s="67"/>
      <c r="O956" s="67"/>
      <c r="P956" s="26"/>
    </row>
    <row r="957" spans="2:16" ht="13">
      <c r="B957" s="138"/>
      <c r="C957" s="26"/>
      <c r="D957" s="26"/>
      <c r="E957" s="26"/>
      <c r="F957" s="26"/>
      <c r="G957" s="26"/>
      <c r="H957" s="26"/>
      <c r="I957" s="26"/>
      <c r="J957" s="26"/>
      <c r="K957" s="26"/>
      <c r="L957" s="26"/>
      <c r="M957" s="26"/>
      <c r="N957" s="67"/>
      <c r="O957" s="67"/>
      <c r="P957" s="26"/>
    </row>
    <row r="958" spans="2:16" ht="13">
      <c r="B958" s="138"/>
      <c r="C958" s="26"/>
      <c r="D958" s="26"/>
      <c r="E958" s="26"/>
      <c r="F958" s="26"/>
      <c r="G958" s="26"/>
      <c r="H958" s="26"/>
      <c r="I958" s="26"/>
      <c r="J958" s="26"/>
      <c r="K958" s="26"/>
      <c r="L958" s="26"/>
      <c r="M958" s="26"/>
      <c r="N958" s="67"/>
      <c r="O958" s="67"/>
      <c r="P958" s="26"/>
    </row>
    <row r="959" spans="2:16" ht="13">
      <c r="B959" s="138"/>
      <c r="C959" s="26"/>
      <c r="D959" s="26"/>
      <c r="E959" s="26"/>
      <c r="F959" s="26"/>
      <c r="G959" s="26"/>
      <c r="H959" s="26"/>
      <c r="I959" s="26"/>
      <c r="J959" s="26"/>
      <c r="K959" s="26"/>
      <c r="L959" s="26"/>
      <c r="M959" s="26"/>
      <c r="N959" s="67"/>
      <c r="O959" s="67"/>
      <c r="P959" s="26"/>
    </row>
    <row r="960" spans="2:16" ht="13">
      <c r="B960" s="138"/>
      <c r="C960" s="26"/>
      <c r="D960" s="26"/>
      <c r="E960" s="26"/>
      <c r="F960" s="26"/>
      <c r="G960" s="26"/>
      <c r="H960" s="26"/>
      <c r="I960" s="26"/>
      <c r="J960" s="26"/>
      <c r="K960" s="26"/>
      <c r="L960" s="26"/>
      <c r="M960" s="26"/>
      <c r="N960" s="67"/>
      <c r="O960" s="67"/>
      <c r="P960" s="26"/>
    </row>
    <row r="961" spans="2:16" ht="13">
      <c r="B961" s="138"/>
      <c r="C961" s="26"/>
      <c r="D961" s="26"/>
      <c r="E961" s="26"/>
      <c r="F961" s="26"/>
      <c r="G961" s="26"/>
      <c r="H961" s="26"/>
      <c r="I961" s="26"/>
      <c r="J961" s="26"/>
      <c r="K961" s="26"/>
      <c r="L961" s="26"/>
      <c r="M961" s="26"/>
      <c r="N961" s="67"/>
      <c r="O961" s="67"/>
      <c r="P961" s="26"/>
    </row>
    <row r="962" spans="2:16" ht="13">
      <c r="B962" s="138"/>
      <c r="C962" s="26"/>
      <c r="D962" s="26"/>
      <c r="E962" s="26"/>
      <c r="F962" s="26"/>
      <c r="G962" s="26"/>
      <c r="H962" s="26"/>
      <c r="I962" s="26"/>
      <c r="J962" s="26"/>
      <c r="K962" s="26"/>
      <c r="L962" s="26"/>
      <c r="M962" s="26"/>
      <c r="N962" s="67"/>
      <c r="O962" s="67"/>
      <c r="P962" s="26"/>
    </row>
    <row r="963" spans="2:16" ht="13">
      <c r="B963" s="138"/>
      <c r="C963" s="26"/>
      <c r="D963" s="26"/>
      <c r="E963" s="26"/>
      <c r="F963" s="26"/>
      <c r="G963" s="26"/>
      <c r="H963" s="26"/>
      <c r="I963" s="26"/>
      <c r="J963" s="26"/>
      <c r="K963" s="26"/>
      <c r="L963" s="26"/>
      <c r="M963" s="26"/>
      <c r="N963" s="67"/>
      <c r="O963" s="67"/>
      <c r="P963" s="26"/>
    </row>
    <row r="964" spans="2:16" ht="13">
      <c r="B964" s="138"/>
      <c r="C964" s="26"/>
      <c r="D964" s="26"/>
      <c r="E964" s="26"/>
      <c r="F964" s="26"/>
      <c r="G964" s="26"/>
      <c r="H964" s="26"/>
      <c r="I964" s="26"/>
      <c r="J964" s="26"/>
      <c r="K964" s="26"/>
      <c r="L964" s="26"/>
      <c r="M964" s="26"/>
      <c r="N964" s="67"/>
      <c r="O964" s="67"/>
      <c r="P964" s="26"/>
    </row>
    <row r="965" spans="2:16" ht="13">
      <c r="B965" s="138"/>
      <c r="C965" s="26"/>
      <c r="D965" s="26"/>
      <c r="E965" s="26"/>
      <c r="F965" s="26"/>
      <c r="G965" s="26"/>
      <c r="H965" s="26"/>
      <c r="I965" s="26"/>
      <c r="J965" s="26"/>
      <c r="K965" s="26"/>
      <c r="L965" s="26"/>
      <c r="M965" s="26"/>
      <c r="N965" s="67"/>
      <c r="O965" s="67"/>
      <c r="P965" s="26"/>
    </row>
    <row r="966" spans="2:16" ht="13">
      <c r="B966" s="138"/>
      <c r="C966" s="26"/>
      <c r="D966" s="26"/>
      <c r="E966" s="26"/>
      <c r="F966" s="26"/>
      <c r="G966" s="26"/>
      <c r="H966" s="26"/>
      <c r="I966" s="26"/>
      <c r="J966" s="26"/>
      <c r="K966" s="26"/>
      <c r="L966" s="26"/>
      <c r="M966" s="26"/>
      <c r="N966" s="67"/>
      <c r="O966" s="67"/>
      <c r="P966" s="26"/>
    </row>
    <row r="967" spans="2:16" ht="13">
      <c r="B967" s="138"/>
      <c r="C967" s="26"/>
      <c r="D967" s="26"/>
      <c r="E967" s="26"/>
      <c r="F967" s="26"/>
      <c r="G967" s="26"/>
      <c r="H967" s="26"/>
      <c r="I967" s="26"/>
      <c r="J967" s="26"/>
      <c r="K967" s="26"/>
      <c r="L967" s="26"/>
      <c r="M967" s="26"/>
      <c r="N967" s="67"/>
      <c r="O967" s="67"/>
      <c r="P967" s="26"/>
    </row>
    <row r="968" spans="2:16" ht="13">
      <c r="B968" s="138"/>
      <c r="C968" s="26"/>
      <c r="D968" s="26"/>
      <c r="E968" s="26"/>
      <c r="F968" s="26"/>
      <c r="G968" s="26"/>
      <c r="H968" s="26"/>
      <c r="I968" s="26"/>
      <c r="J968" s="26"/>
      <c r="K968" s="26"/>
      <c r="L968" s="26"/>
      <c r="M968" s="26"/>
      <c r="N968" s="67"/>
      <c r="O968" s="67"/>
      <c r="P968" s="26"/>
    </row>
    <row r="969" spans="2:16" ht="13">
      <c r="B969" s="138"/>
      <c r="C969" s="26"/>
      <c r="D969" s="26"/>
      <c r="E969" s="26"/>
      <c r="F969" s="26"/>
      <c r="G969" s="26"/>
      <c r="H969" s="26"/>
      <c r="I969" s="26"/>
      <c r="J969" s="26"/>
      <c r="K969" s="26"/>
      <c r="L969" s="26"/>
      <c r="M969" s="26"/>
      <c r="N969" s="67"/>
      <c r="O969" s="67"/>
      <c r="P969" s="26"/>
    </row>
    <row r="970" spans="2:16" ht="13">
      <c r="B970" s="138"/>
      <c r="C970" s="26"/>
      <c r="D970" s="26"/>
      <c r="E970" s="26"/>
      <c r="F970" s="26"/>
      <c r="G970" s="26"/>
      <c r="H970" s="26"/>
      <c r="I970" s="26"/>
      <c r="J970" s="26"/>
      <c r="K970" s="26"/>
      <c r="L970" s="26"/>
      <c r="M970" s="26"/>
      <c r="N970" s="67"/>
      <c r="O970" s="67"/>
      <c r="P970" s="26"/>
    </row>
    <row r="971" spans="2:16" ht="13">
      <c r="B971" s="138"/>
      <c r="C971" s="26"/>
      <c r="D971" s="26"/>
      <c r="E971" s="26"/>
      <c r="F971" s="26"/>
      <c r="G971" s="26"/>
      <c r="H971" s="26"/>
      <c r="I971" s="26"/>
      <c r="J971" s="26"/>
      <c r="K971" s="26"/>
      <c r="L971" s="26"/>
      <c r="M971" s="26"/>
      <c r="N971" s="67"/>
      <c r="O971" s="67"/>
      <c r="P971" s="26"/>
    </row>
    <row r="972" spans="2:16" ht="13">
      <c r="B972" s="138"/>
      <c r="C972" s="26"/>
      <c r="D972" s="26"/>
      <c r="E972" s="26"/>
      <c r="F972" s="26"/>
      <c r="G972" s="26"/>
      <c r="H972" s="26"/>
      <c r="I972" s="26"/>
      <c r="J972" s="26"/>
      <c r="K972" s="26"/>
      <c r="L972" s="26"/>
      <c r="M972" s="26"/>
      <c r="N972" s="67"/>
      <c r="O972" s="67"/>
      <c r="P972" s="26"/>
    </row>
    <row r="973" spans="2:16" ht="13">
      <c r="B973" s="138"/>
      <c r="C973" s="26"/>
      <c r="D973" s="26"/>
      <c r="E973" s="26"/>
      <c r="F973" s="26"/>
      <c r="G973" s="26"/>
      <c r="H973" s="26"/>
      <c r="I973" s="26"/>
      <c r="J973" s="26"/>
      <c r="K973" s="26"/>
      <c r="L973" s="26"/>
      <c r="M973" s="26"/>
      <c r="N973" s="67"/>
      <c r="O973" s="67"/>
      <c r="P973" s="26"/>
    </row>
    <row r="974" spans="2:16" ht="13">
      <c r="B974" s="138"/>
      <c r="C974" s="26"/>
      <c r="D974" s="26"/>
      <c r="E974" s="26"/>
      <c r="F974" s="26"/>
      <c r="G974" s="26"/>
      <c r="H974" s="26"/>
      <c r="I974" s="26"/>
      <c r="J974" s="26"/>
      <c r="K974" s="26"/>
      <c r="L974" s="26"/>
      <c r="M974" s="26"/>
      <c r="N974" s="67"/>
      <c r="O974" s="67"/>
      <c r="P974" s="26"/>
    </row>
    <row r="975" spans="2:16" ht="13">
      <c r="B975" s="138"/>
      <c r="C975" s="26"/>
      <c r="D975" s="26"/>
      <c r="E975" s="26"/>
      <c r="F975" s="26"/>
      <c r="G975" s="26"/>
      <c r="H975" s="26"/>
      <c r="I975" s="26"/>
      <c r="J975" s="26"/>
      <c r="K975" s="26"/>
      <c r="L975" s="26"/>
      <c r="M975" s="26"/>
      <c r="N975" s="67"/>
      <c r="O975" s="67"/>
      <c r="P975" s="26"/>
    </row>
    <row r="976" spans="2:16" ht="13">
      <c r="B976" s="138"/>
      <c r="C976" s="26"/>
      <c r="D976" s="26"/>
      <c r="E976" s="26"/>
      <c r="F976" s="26"/>
      <c r="G976" s="26"/>
      <c r="H976" s="26"/>
      <c r="I976" s="26"/>
      <c r="J976" s="26"/>
      <c r="K976" s="26"/>
      <c r="L976" s="26"/>
      <c r="M976" s="26"/>
      <c r="N976" s="67"/>
      <c r="O976" s="67"/>
      <c r="P976" s="26"/>
    </row>
    <row r="977" spans="2:16" ht="13">
      <c r="B977" s="138"/>
      <c r="C977" s="26"/>
      <c r="D977" s="26"/>
      <c r="E977" s="26"/>
      <c r="F977" s="26"/>
      <c r="G977" s="26"/>
      <c r="H977" s="26"/>
      <c r="I977" s="26"/>
      <c r="J977" s="26"/>
      <c r="K977" s="26"/>
      <c r="L977" s="26"/>
      <c r="M977" s="26"/>
      <c r="N977" s="67"/>
      <c r="O977" s="67"/>
      <c r="P977" s="26"/>
    </row>
    <row r="978" spans="2:16" ht="13">
      <c r="B978" s="138"/>
      <c r="C978" s="26"/>
      <c r="D978" s="26"/>
      <c r="E978" s="26"/>
      <c r="F978" s="26"/>
      <c r="G978" s="26"/>
      <c r="H978" s="26"/>
      <c r="I978" s="26"/>
      <c r="J978" s="26"/>
      <c r="K978" s="26"/>
      <c r="L978" s="26"/>
      <c r="M978" s="26"/>
      <c r="N978" s="67"/>
      <c r="O978" s="67"/>
      <c r="P978" s="26"/>
    </row>
    <row r="979" spans="2:16" ht="13">
      <c r="B979" s="138"/>
      <c r="C979" s="26"/>
      <c r="D979" s="26"/>
      <c r="E979" s="26"/>
      <c r="F979" s="26"/>
      <c r="G979" s="26"/>
      <c r="H979" s="26"/>
      <c r="I979" s="26"/>
      <c r="J979" s="26"/>
      <c r="K979" s="26"/>
      <c r="L979" s="26"/>
      <c r="M979" s="26"/>
      <c r="N979" s="67"/>
      <c r="O979" s="67"/>
      <c r="P979" s="26"/>
    </row>
    <row r="980" spans="2:16" ht="13">
      <c r="B980" s="138"/>
      <c r="C980" s="26"/>
      <c r="D980" s="26"/>
      <c r="E980" s="26"/>
      <c r="F980" s="26"/>
      <c r="G980" s="26"/>
      <c r="H980" s="26"/>
      <c r="I980" s="26"/>
      <c r="J980" s="26"/>
      <c r="K980" s="26"/>
      <c r="L980" s="26"/>
      <c r="M980" s="26"/>
      <c r="N980" s="67"/>
      <c r="O980" s="67"/>
      <c r="P980" s="26"/>
    </row>
    <row r="981" spans="2:16" ht="13">
      <c r="B981" s="138"/>
      <c r="C981" s="26"/>
      <c r="D981" s="26"/>
      <c r="E981" s="26"/>
      <c r="F981" s="26"/>
      <c r="G981" s="26"/>
      <c r="H981" s="26"/>
      <c r="I981" s="26"/>
      <c r="J981" s="26"/>
      <c r="K981" s="26"/>
      <c r="L981" s="26"/>
      <c r="M981" s="26"/>
      <c r="N981" s="67"/>
      <c r="O981" s="67"/>
      <c r="P981" s="26"/>
    </row>
    <row r="982" spans="2:16" ht="13">
      <c r="B982" s="138"/>
      <c r="C982" s="26"/>
      <c r="D982" s="26"/>
      <c r="E982" s="26"/>
      <c r="F982" s="26"/>
      <c r="G982" s="26"/>
      <c r="H982" s="26"/>
      <c r="I982" s="26"/>
      <c r="J982" s="26"/>
      <c r="K982" s="26"/>
      <c r="L982" s="26"/>
      <c r="M982" s="26"/>
      <c r="N982" s="67"/>
      <c r="O982" s="67"/>
      <c r="P982" s="26"/>
    </row>
    <row r="983" spans="2:16" ht="13">
      <c r="B983" s="138"/>
      <c r="C983" s="26"/>
      <c r="D983" s="26"/>
      <c r="E983" s="26"/>
      <c r="F983" s="26"/>
      <c r="G983" s="26"/>
      <c r="H983" s="26"/>
      <c r="I983" s="26"/>
      <c r="J983" s="26"/>
      <c r="K983" s="26"/>
      <c r="L983" s="26"/>
      <c r="M983" s="26"/>
      <c r="N983" s="67"/>
      <c r="O983" s="67"/>
      <c r="P983" s="26"/>
    </row>
    <row r="984" spans="2:16" ht="13">
      <c r="B984" s="138"/>
      <c r="C984" s="26"/>
      <c r="D984" s="26"/>
      <c r="E984" s="26"/>
      <c r="F984" s="26"/>
      <c r="G984" s="26"/>
      <c r="H984" s="26"/>
      <c r="I984" s="26"/>
      <c r="J984" s="26"/>
      <c r="K984" s="26"/>
      <c r="L984" s="26"/>
      <c r="M984" s="26"/>
      <c r="N984" s="67"/>
      <c r="O984" s="67"/>
      <c r="P984" s="26"/>
    </row>
    <row r="985" spans="2:16" ht="13">
      <c r="B985" s="138"/>
      <c r="C985" s="26"/>
      <c r="D985" s="26"/>
      <c r="E985" s="26"/>
      <c r="F985" s="26"/>
      <c r="G985" s="26"/>
      <c r="H985" s="26"/>
      <c r="I985" s="26"/>
      <c r="J985" s="26"/>
      <c r="K985" s="26"/>
      <c r="L985" s="26"/>
      <c r="M985" s="26"/>
      <c r="N985" s="67"/>
      <c r="O985" s="67"/>
      <c r="P985" s="26"/>
    </row>
    <row r="986" spans="2:16" ht="13">
      <c r="B986" s="138"/>
      <c r="C986" s="26"/>
      <c r="D986" s="26"/>
      <c r="E986" s="26"/>
      <c r="F986" s="26"/>
      <c r="G986" s="26"/>
      <c r="H986" s="26"/>
      <c r="I986" s="26"/>
      <c r="J986" s="26"/>
      <c r="K986" s="26"/>
      <c r="L986" s="26"/>
      <c r="M986" s="26"/>
      <c r="N986" s="67"/>
      <c r="O986" s="67"/>
      <c r="P986" s="26"/>
    </row>
    <row r="987" spans="2:16" ht="13">
      <c r="B987" s="138"/>
      <c r="C987" s="26"/>
      <c r="D987" s="26"/>
      <c r="E987" s="26"/>
      <c r="F987" s="26"/>
      <c r="G987" s="26"/>
      <c r="H987" s="26"/>
      <c r="I987" s="26"/>
      <c r="J987" s="26"/>
      <c r="K987" s="26"/>
      <c r="L987" s="26"/>
      <c r="M987" s="26"/>
      <c r="N987" s="67"/>
      <c r="O987" s="67"/>
      <c r="P987" s="26"/>
    </row>
    <row r="988" spans="2:16" ht="13">
      <c r="B988" s="138"/>
      <c r="C988" s="26"/>
      <c r="D988" s="26"/>
      <c r="E988" s="26"/>
      <c r="F988" s="26"/>
      <c r="G988" s="26"/>
      <c r="H988" s="26"/>
      <c r="I988" s="26"/>
      <c r="J988" s="26"/>
      <c r="K988" s="26"/>
      <c r="L988" s="26"/>
      <c r="M988" s="26"/>
      <c r="N988" s="67"/>
      <c r="O988" s="67"/>
      <c r="P988" s="26"/>
    </row>
    <row r="989" spans="2:16" ht="13">
      <c r="B989" s="138"/>
      <c r="C989" s="26"/>
      <c r="D989" s="26"/>
      <c r="E989" s="26"/>
      <c r="F989" s="26"/>
      <c r="G989" s="26"/>
      <c r="H989" s="26"/>
      <c r="I989" s="26"/>
      <c r="J989" s="26"/>
      <c r="K989" s="26"/>
      <c r="L989" s="26"/>
      <c r="M989" s="26"/>
      <c r="N989" s="67"/>
      <c r="O989" s="67"/>
      <c r="P989" s="26"/>
    </row>
    <row r="990" spans="2:16" ht="13">
      <c r="B990" s="138"/>
      <c r="C990" s="26"/>
      <c r="D990" s="26"/>
      <c r="E990" s="26"/>
      <c r="F990" s="26"/>
      <c r="G990" s="26"/>
      <c r="H990" s="26"/>
      <c r="I990" s="26"/>
      <c r="J990" s="26"/>
      <c r="K990" s="26"/>
      <c r="L990" s="26"/>
      <c r="M990" s="26"/>
      <c r="N990" s="67"/>
      <c r="O990" s="67"/>
      <c r="P990" s="26"/>
    </row>
    <row r="991" spans="2:16" ht="13">
      <c r="B991" s="138"/>
      <c r="C991" s="26"/>
      <c r="D991" s="26"/>
      <c r="E991" s="26"/>
      <c r="F991" s="26"/>
      <c r="G991" s="26"/>
      <c r="H991" s="26"/>
      <c r="I991" s="26"/>
      <c r="J991" s="26"/>
      <c r="K991" s="26"/>
      <c r="L991" s="26"/>
      <c r="M991" s="26"/>
      <c r="N991" s="67"/>
      <c r="O991" s="67"/>
      <c r="P991" s="26"/>
    </row>
    <row r="992" spans="2:16" ht="13">
      <c r="B992" s="138"/>
      <c r="C992" s="26"/>
      <c r="D992" s="26"/>
      <c r="E992" s="26"/>
      <c r="F992" s="26"/>
      <c r="G992" s="26"/>
      <c r="H992" s="26"/>
      <c r="I992" s="26"/>
      <c r="J992" s="26"/>
      <c r="K992" s="26"/>
      <c r="L992" s="26"/>
      <c r="M992" s="26"/>
      <c r="N992" s="67"/>
      <c r="O992" s="67"/>
      <c r="P992" s="26"/>
    </row>
    <row r="993" spans="2:16" ht="13">
      <c r="B993" s="138"/>
      <c r="C993" s="26"/>
      <c r="D993" s="26"/>
      <c r="E993" s="26"/>
      <c r="F993" s="26"/>
      <c r="G993" s="26"/>
      <c r="H993" s="26"/>
      <c r="I993" s="26"/>
      <c r="J993" s="26"/>
      <c r="K993" s="26"/>
      <c r="L993" s="26"/>
      <c r="M993" s="26"/>
      <c r="N993" s="67"/>
      <c r="O993" s="67"/>
      <c r="P993" s="26"/>
    </row>
    <row r="994" spans="2:16" ht="13">
      <c r="B994" s="138"/>
      <c r="C994" s="26"/>
      <c r="D994" s="26"/>
      <c r="E994" s="26"/>
      <c r="F994" s="26"/>
      <c r="G994" s="26"/>
      <c r="H994" s="26"/>
      <c r="I994" s="26"/>
      <c r="J994" s="26"/>
      <c r="K994" s="26"/>
      <c r="L994" s="26"/>
      <c r="M994" s="26"/>
      <c r="N994" s="67"/>
      <c r="O994" s="67"/>
      <c r="P994" s="26"/>
    </row>
    <row r="995" spans="2:16" ht="13">
      <c r="B995" s="138"/>
      <c r="C995" s="26"/>
      <c r="D995" s="26"/>
      <c r="E995" s="26"/>
      <c r="F995" s="26"/>
      <c r="G995" s="26"/>
      <c r="H995" s="26"/>
      <c r="I995" s="26"/>
      <c r="J995" s="26"/>
      <c r="K995" s="26"/>
      <c r="L995" s="26"/>
      <c r="M995" s="26"/>
      <c r="N995" s="67"/>
      <c r="O995" s="67"/>
      <c r="P995" s="26"/>
    </row>
    <row r="996" spans="2:16" ht="13">
      <c r="B996" s="138"/>
      <c r="C996" s="26"/>
      <c r="D996" s="26"/>
      <c r="E996" s="26"/>
      <c r="F996" s="26"/>
      <c r="G996" s="26"/>
      <c r="H996" s="26"/>
      <c r="I996" s="26"/>
      <c r="J996" s="26"/>
      <c r="K996" s="26"/>
      <c r="L996" s="26"/>
      <c r="M996" s="26"/>
      <c r="N996" s="67"/>
      <c r="O996" s="67"/>
      <c r="P996" s="26"/>
    </row>
    <row r="997" spans="2:16" ht="13">
      <c r="B997" s="138"/>
      <c r="C997" s="26"/>
      <c r="D997" s="26"/>
      <c r="E997" s="26"/>
      <c r="F997" s="26"/>
      <c r="G997" s="26"/>
      <c r="H997" s="26"/>
      <c r="I997" s="26"/>
      <c r="J997" s="26"/>
      <c r="K997" s="26"/>
      <c r="L997" s="26"/>
      <c r="M997" s="26"/>
      <c r="N997" s="67"/>
      <c r="O997" s="67"/>
      <c r="P997" s="26"/>
    </row>
    <row r="998" spans="2:16" ht="13">
      <c r="B998" s="138"/>
      <c r="C998" s="26"/>
      <c r="D998" s="26"/>
      <c r="E998" s="26"/>
      <c r="F998" s="26"/>
      <c r="G998" s="26"/>
      <c r="H998" s="26"/>
      <c r="I998" s="26"/>
      <c r="J998" s="26"/>
      <c r="K998" s="26"/>
      <c r="L998" s="26"/>
      <c r="M998" s="26"/>
      <c r="N998" s="67"/>
      <c r="O998" s="67"/>
      <c r="P998" s="26"/>
    </row>
    <row r="999" spans="2:16" ht="13">
      <c r="B999" s="138"/>
      <c r="C999" s="26"/>
      <c r="D999" s="26"/>
      <c r="E999" s="26"/>
      <c r="F999" s="26"/>
      <c r="G999" s="26"/>
      <c r="H999" s="26"/>
      <c r="I999" s="26"/>
      <c r="J999" s="26"/>
      <c r="K999" s="26"/>
      <c r="L999" s="26"/>
      <c r="M999" s="26"/>
      <c r="N999" s="67"/>
      <c r="O999" s="67"/>
      <c r="P999" s="26"/>
    </row>
    <row r="1000" spans="2:16" ht="13">
      <c r="B1000" s="138"/>
      <c r="C1000" s="26"/>
      <c r="D1000" s="26"/>
      <c r="E1000" s="26"/>
      <c r="F1000" s="26"/>
      <c r="G1000" s="26"/>
      <c r="H1000" s="26"/>
      <c r="I1000" s="26"/>
      <c r="J1000" s="26"/>
      <c r="K1000" s="26"/>
      <c r="L1000" s="26"/>
      <c r="M1000" s="26"/>
      <c r="N1000" s="67"/>
      <c r="O1000" s="67"/>
      <c r="P1000" s="26"/>
    </row>
    <row r="1001" spans="2:16" ht="13">
      <c r="B1001" s="138"/>
      <c r="C1001" s="26"/>
      <c r="D1001" s="26"/>
      <c r="E1001" s="26"/>
      <c r="F1001" s="26"/>
      <c r="G1001" s="26"/>
      <c r="H1001" s="26"/>
      <c r="I1001" s="26"/>
      <c r="J1001" s="26"/>
      <c r="K1001" s="26"/>
      <c r="L1001" s="26"/>
      <c r="M1001" s="26"/>
      <c r="N1001" s="67"/>
      <c r="O1001" s="67"/>
      <c r="P1001" s="26"/>
    </row>
    <row r="1002" spans="2:16" ht="13">
      <c r="B1002" s="138"/>
      <c r="C1002" s="26"/>
      <c r="D1002" s="26"/>
      <c r="E1002" s="26"/>
      <c r="F1002" s="26"/>
      <c r="G1002" s="26"/>
      <c r="H1002" s="26"/>
      <c r="I1002" s="26"/>
      <c r="J1002" s="26"/>
      <c r="K1002" s="26"/>
      <c r="L1002" s="26"/>
      <c r="M1002" s="26"/>
      <c r="N1002" s="67"/>
      <c r="O1002" s="67"/>
      <c r="P1002" s="26"/>
    </row>
    <row r="1003" spans="2:16" ht="13">
      <c r="B1003" s="138"/>
      <c r="C1003" s="26"/>
      <c r="D1003" s="26"/>
      <c r="E1003" s="26"/>
      <c r="F1003" s="26"/>
      <c r="G1003" s="26"/>
      <c r="H1003" s="26"/>
      <c r="I1003" s="26"/>
      <c r="J1003" s="26"/>
      <c r="K1003" s="26"/>
      <c r="L1003" s="26"/>
      <c r="M1003" s="26"/>
      <c r="N1003" s="67"/>
      <c r="O1003" s="67"/>
      <c r="P1003" s="26"/>
    </row>
  </sheetData>
  <mergeCells count="7">
    <mergeCell ref="P2:Q2"/>
    <mergeCell ref="A1:A3"/>
    <mergeCell ref="B1:M1"/>
    <mergeCell ref="B2:B3"/>
    <mergeCell ref="C2:I2"/>
    <mergeCell ref="J2:L2"/>
    <mergeCell ref="M2:M3"/>
  </mergeCells>
  <conditionalFormatting sqref="H4:H33">
    <cfRule type="expression" dxfId="1" priority="1">
      <formula>N4=1</formula>
    </cfRule>
  </conditionalFormatting>
  <hyperlinks>
    <hyperlink ref="Q10" r:id="rId1" xr:uid="{00000000-0004-0000-0F00-000000000000}"/>
    <hyperlink ref="Q21" r:id="rId2" xr:uid="{00000000-0004-0000-0F00-000001000000}"/>
    <hyperlink ref="Q32" r:id="rId3"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AA1024"/>
  <sheetViews>
    <sheetView tabSelected="1" workbookViewId="0">
      <selection activeCell="D15" sqref="D15"/>
    </sheetView>
  </sheetViews>
  <sheetFormatPr baseColWidth="10" defaultColWidth="14.5" defaultRowHeight="15.75" customHeight="1"/>
  <cols>
    <col min="1" max="1" width="48.5" customWidth="1"/>
    <col min="2" max="2" width="5" customWidth="1"/>
    <col min="3" max="3" width="5.5" customWidth="1"/>
    <col min="4" max="4" width="5.33203125" customWidth="1"/>
    <col min="5" max="5" width="5.5" customWidth="1"/>
    <col min="6" max="6" width="15" customWidth="1"/>
    <col min="7" max="7" width="19.83203125" style="163" bestFit="1" customWidth="1"/>
    <col min="8" max="8" width="19" customWidth="1"/>
  </cols>
  <sheetData>
    <row r="1" spans="1:27" ht="15.75" customHeight="1">
      <c r="A1" s="164" t="s">
        <v>4508</v>
      </c>
      <c r="B1" s="165"/>
      <c r="C1" s="165"/>
      <c r="D1" s="165"/>
      <c r="E1" s="165"/>
      <c r="F1" s="165"/>
      <c r="G1" s="165"/>
      <c r="H1" s="165"/>
    </row>
    <row r="2" spans="1:27" ht="15.75" customHeight="1">
      <c r="A2" s="76" t="s">
        <v>14</v>
      </c>
      <c r="B2" s="72" t="s">
        <v>36</v>
      </c>
      <c r="C2" s="72" t="s">
        <v>4495</v>
      </c>
      <c r="D2" s="72" t="s">
        <v>4496</v>
      </c>
      <c r="E2" s="72" t="s">
        <v>3529</v>
      </c>
      <c r="F2" s="72" t="s">
        <v>4509</v>
      </c>
      <c r="G2" s="162" t="s">
        <v>5203</v>
      </c>
      <c r="H2" s="72" t="s">
        <v>4510</v>
      </c>
    </row>
    <row r="3" spans="1:27" ht="15.75" customHeight="1">
      <c r="A3" s="7" t="s">
        <v>139</v>
      </c>
      <c r="B3" s="9">
        <f>COUNTIFS('TJ List'!R:R,A3,'TJ List'!G:G,"MLB")</f>
        <v>141</v>
      </c>
      <c r="C3" s="26">
        <f>COUNTIFS('TJ List'!R:R,A3,'TJ List'!G:G,"AAA")+COUNTIFS('TJ List'!R:R,A3,'TJ List'!G:G,"AA")+COUNTIFS('TJ List'!R:R,A3,'TJ List'!G:G,"A+")+COUNTIFS('TJ List'!R:R,A3,'TJ List'!G:G,"A")+COUNTIFS('TJ List'!R:R,A3,'TJ List'!G:G,"A-")+COUNTIFS('TJ List'!R:R,A3,'TJ List'!G:G,"Rk")</f>
        <v>60</v>
      </c>
      <c r="D3" s="26">
        <f>COUNTIFS('TJ List'!R:R,A3,'TJ List'!G:G,"Coll")+COUNTIFS('TJ List'!R:R,A3,'TJ List'!G:G,"HS")</f>
        <v>32</v>
      </c>
      <c r="E3" s="26">
        <f t="shared" ref="E3:E45" si="0">SUM(B3:D3)</f>
        <v>233</v>
      </c>
      <c r="F3" s="143">
        <f ca="1">IF(COUNTIFS('TJ List'!$R:$R,A3,'TJ List'!$E:$E,"&lt;"&amp;$B$48,'TJ List'!$G:$G,"MLB")&gt;0,COUNTIFS('TJ List'!$R:$R,A3,'TJ List'!$E:$E,"&lt;"&amp;$B$48,'TJ List'!$G:$G,"MLB",'TJ List'!$N:$N,"&gt;0")/COUNTIFS('TJ List'!$R:$R,A3,'TJ List'!$E:$E,"&lt;"&amp;$B$48,'TJ List'!$G:$G,"MLB"),"N/A")</f>
        <v>0.81294964028776984</v>
      </c>
      <c r="G3" s="143">
        <f>IF(COUNTIFS('TJ List'!$R:$R,A3,'TJ List'!$G:$G,"MLB")&gt;0,COUNTIFS('TJ List'!$R:$R,A3,'TJ List'!$G:$G,"MLB",'TJ List'!$N:$N,"&gt;0")/COUNTIFS('TJ List'!$R:$R,A3,'TJ List'!$G:$G,"MLB"),"N/A")</f>
        <v>0.8014184397163121</v>
      </c>
      <c r="H3" s="143">
        <f>COUNTIFS('Repeat TJ List'!E:E,A3)/E3</f>
        <v>8.15450643776824E-2</v>
      </c>
    </row>
    <row r="4" spans="1:27" ht="15.75" customHeight="1">
      <c r="A4" s="7" t="s">
        <v>2078</v>
      </c>
      <c r="B4" s="9">
        <f>COUNTIFS('TJ List'!R:R,A4,'TJ List'!G:G,"MLB")</f>
        <v>71</v>
      </c>
      <c r="C4" s="26">
        <f>COUNTIFS('TJ List'!R:R,A4,'TJ List'!G:G,"AAA")+COUNTIFS('TJ List'!R:R,A4,'TJ List'!G:G,"AA")+COUNTIFS('TJ List'!R:R,A4,'TJ List'!G:G,"A+")+COUNTIFS('TJ List'!R:R,A4,'TJ List'!G:G,"A")+COUNTIFS('TJ List'!R:R,A4,'TJ List'!G:G,"A-")+COUNTIFS('TJ List'!R:R,A4,'TJ List'!G:G,"Rk")</f>
        <v>10</v>
      </c>
      <c r="D4" s="26">
        <f>COUNTIFS('TJ List'!R:R,A4,'TJ List'!G:G,"Coll")+COUNTIFS('TJ List'!R:R,A4,'TJ List'!G:G,"HS")</f>
        <v>4</v>
      </c>
      <c r="E4" s="26">
        <f t="shared" si="0"/>
        <v>85</v>
      </c>
      <c r="F4" s="143">
        <f ca="1">IF(COUNTIFS('TJ List'!$R:$R,A4,'TJ List'!$E:$E,"&lt;"&amp;$B$48,'TJ List'!$G:$G,"MLB")&gt;0,COUNTIFS('TJ List'!$R:$R,A4,'TJ List'!$E:$E,"&lt;"&amp;$B$48,'TJ List'!$G:$G,"MLB",'TJ List'!$N:$N,"&gt;0")/COUNTIFS('TJ List'!$R:$R,A4,'TJ List'!$E:$E,"&lt;"&amp;$B$48,'TJ List'!$G:$G,"MLB"),"N/A")</f>
        <v>0.81690140845070425</v>
      </c>
      <c r="G4" s="143">
        <f>IF(COUNTIFS('TJ List'!$R:$R,A4,'TJ List'!$G:$G,"MLB")&gt;0,COUNTIFS('TJ List'!$R:$R,A4,'TJ List'!$G:$G,"MLB",'TJ List'!$N:$N,"&gt;0")/COUNTIFS('TJ List'!$R:$R,A4,'TJ List'!$G:$G,"MLB"),"N/A")</f>
        <v>0.81690140845070425</v>
      </c>
      <c r="H4" s="143">
        <f>COUNTIFS('Repeat TJ List'!E:E,A4)/E4</f>
        <v>0.11764705882352941</v>
      </c>
    </row>
    <row r="5" spans="1:27" ht="15.75" customHeight="1">
      <c r="A5" s="7" t="s">
        <v>71</v>
      </c>
      <c r="B5" s="9">
        <f>COUNTIFS('TJ List'!R:R,A5,'TJ List'!G:G,"MLB")</f>
        <v>37</v>
      </c>
      <c r="C5" s="26">
        <f>COUNTIFS('TJ List'!R:R,A5,'TJ List'!G:G,"AAA")+COUNTIFS('TJ List'!R:R,A5,'TJ List'!G:G,"AA")+COUNTIFS('TJ List'!R:R,A5,'TJ List'!G:G,"A+")+COUNTIFS('TJ List'!R:R,A5,'TJ List'!G:G,"A")+COUNTIFS('TJ List'!R:R,A5,'TJ List'!G:G,"A-")+COUNTIFS('TJ List'!R:R,A5,'TJ List'!G:G,"Rk")</f>
        <v>21</v>
      </c>
      <c r="D5" s="26">
        <f>COUNTIFS('TJ List'!R:R,A5,'TJ List'!G:G,"Coll")+COUNTIFS('TJ List'!R:R,A5,'TJ List'!G:G,"HS")</f>
        <v>3</v>
      </c>
      <c r="E5" s="26">
        <f t="shared" si="0"/>
        <v>61</v>
      </c>
      <c r="F5" s="143">
        <f ca="1">IF(COUNTIFS('TJ List'!$R:$R,A5,'TJ List'!$E:$E,"&lt;"&amp;$B$48,'TJ List'!$G:$G,"MLB")&gt;0,COUNTIFS('TJ List'!$R:$R,A5,'TJ List'!$E:$E,"&lt;"&amp;$B$48,'TJ List'!$G:$G,"MLB",'TJ List'!$N:$N,"&gt;0")/COUNTIFS('TJ List'!$R:$R,A5,'TJ List'!$E:$E,"&lt;"&amp;$B$48,'TJ List'!$G:$G,"MLB"),"N/A")</f>
        <v>0.70967741935483875</v>
      </c>
      <c r="G5" s="143">
        <f>IF(COUNTIFS('TJ List'!$R:$R,A5,'TJ List'!$G:$G,"MLB")&gt;0,COUNTIFS('TJ List'!$R:$R,A5,'TJ List'!$G:$G,"MLB",'TJ List'!$N:$N,"&gt;0")/COUNTIFS('TJ List'!$R:$R,A5,'TJ List'!$G:$G,"MLB"),"N/A")</f>
        <v>0.6216216216216216</v>
      </c>
      <c r="H5" s="143">
        <f>COUNTIFS('Repeat TJ List'!E:E,A5)/E5</f>
        <v>8.1967213114754092E-2</v>
      </c>
    </row>
    <row r="6" spans="1:27" ht="15.75" customHeight="1">
      <c r="A6" s="7" t="s">
        <v>46</v>
      </c>
      <c r="B6" s="9">
        <f>COUNTIFS('TJ List'!R:R,A6,'TJ List'!G:G,"MLB")</f>
        <v>38</v>
      </c>
      <c r="C6" s="26">
        <f>COUNTIFS('TJ List'!R:R,A6,'TJ List'!G:G,"AAA")+COUNTIFS('TJ List'!R:R,A6,'TJ List'!G:G,"AA")+COUNTIFS('TJ List'!R:R,A6,'TJ List'!G:G,"A+")+COUNTIFS('TJ List'!R:R,A6,'TJ List'!G:G,"A")+COUNTIFS('TJ List'!R:R,A6,'TJ List'!G:G,"A-")+COUNTIFS('TJ List'!R:R,A6,'TJ List'!G:G,"Rk")</f>
        <v>17</v>
      </c>
      <c r="D6" s="26">
        <f>COUNTIFS('TJ List'!R:R,A6,'TJ List'!G:G,"Coll")+COUNTIFS('TJ List'!R:R,A6,'TJ List'!G:G,"HS")</f>
        <v>5</v>
      </c>
      <c r="E6" s="26">
        <f t="shared" si="0"/>
        <v>60</v>
      </c>
      <c r="F6" s="143">
        <f ca="1">IF(COUNTIFS('TJ List'!$R:$R,A6,'TJ List'!$E:$E,"&lt;"&amp;$B$48,'TJ List'!$G:$G,"MLB")&gt;0,COUNTIFS('TJ List'!$R:$R,A6,'TJ List'!$E:$E,"&lt;"&amp;$B$48,'TJ List'!$G:$G,"MLB",'TJ List'!$N:$N,"&gt;0")/COUNTIFS('TJ List'!$R:$R,A6,'TJ List'!$E:$E,"&lt;"&amp;$B$48,'TJ List'!$G:$G,"MLB"),"N/A")</f>
        <v>0.76666666666666672</v>
      </c>
      <c r="G6" s="143">
        <f>IF(COUNTIFS('TJ List'!$R:$R,A6,'TJ List'!$G:$G,"MLB")&gt;0,COUNTIFS('TJ List'!$R:$R,A6,'TJ List'!$G:$G,"MLB",'TJ List'!$N:$N,"&gt;0")/COUNTIFS('TJ List'!$R:$R,A6,'TJ List'!$G:$G,"MLB"),"N/A")</f>
        <v>0.73684210526315785</v>
      </c>
      <c r="H6" s="143">
        <f>COUNTIFS('Repeat TJ List'!E:E,A6)/E6</f>
        <v>0</v>
      </c>
    </row>
    <row r="7" spans="1:27" ht="15.75" customHeight="1">
      <c r="A7" s="7" t="s">
        <v>2860</v>
      </c>
      <c r="B7" s="9">
        <f>COUNTIFS('TJ List'!R:R,A7,'TJ List'!G:G,"MLB")</f>
        <v>29</v>
      </c>
      <c r="C7" s="26">
        <f>COUNTIFS('TJ List'!R:R,A7,'TJ List'!G:G,"AAA")+COUNTIFS('TJ List'!R:R,A7,'TJ List'!G:G,"AA")+COUNTIFS('TJ List'!R:R,A7,'TJ List'!G:G,"A+")+COUNTIFS('TJ List'!R:R,A7,'TJ List'!G:G,"A")+COUNTIFS('TJ List'!R:R,A7,'TJ List'!G:G,"A-")+COUNTIFS('TJ List'!R:R,A7,'TJ List'!G:G,"Rk")</f>
        <v>5</v>
      </c>
      <c r="D7" s="26">
        <f>COUNTIFS('TJ List'!R:R,A7,'TJ List'!G:G,"Coll")+COUNTIFS('TJ List'!R:R,A7,'TJ List'!G:G,"HS")</f>
        <v>2</v>
      </c>
      <c r="E7" s="26">
        <f t="shared" si="0"/>
        <v>36</v>
      </c>
      <c r="F7" s="143">
        <f ca="1">IF(COUNTIFS('TJ List'!$R:$R,A7,'TJ List'!$E:$E,"&lt;"&amp;$B$48,'TJ List'!$G:$G,"MLB")&gt;0,COUNTIFS('TJ List'!$R:$R,A7,'TJ List'!$E:$E,"&lt;"&amp;$B$48,'TJ List'!$G:$G,"MLB",'TJ List'!$N:$N,"&gt;0")/COUNTIFS('TJ List'!$R:$R,A7,'TJ List'!$E:$E,"&lt;"&amp;$B$48,'TJ List'!$G:$G,"MLB"),"N/A")</f>
        <v>0.7931034482758621</v>
      </c>
      <c r="G7" s="143">
        <f>IF(COUNTIFS('TJ List'!$R:$R,A7,'TJ List'!$G:$G,"MLB")&gt;0,COUNTIFS('TJ List'!$R:$R,A7,'TJ List'!$G:$G,"MLB",'TJ List'!$N:$N,"&gt;0")/COUNTIFS('TJ List'!$R:$R,A7,'TJ List'!$G:$G,"MLB"),"N/A")</f>
        <v>0.7931034482758621</v>
      </c>
      <c r="H7" s="143">
        <f>COUNTIFS('Repeat TJ List'!E:E,A7)/E7</f>
        <v>8.3333333333333329E-2</v>
      </c>
    </row>
    <row r="8" spans="1:27" ht="15.75" customHeight="1">
      <c r="A8" s="7" t="s">
        <v>191</v>
      </c>
      <c r="B8" s="9">
        <f>COUNTIFS('TJ List'!R:R,A8,'TJ List'!G:G,"MLB")</f>
        <v>28</v>
      </c>
      <c r="C8" s="26">
        <f>COUNTIFS('TJ List'!R:R,A8,'TJ List'!G:G,"AAA")+COUNTIFS('TJ List'!R:R,A8,'TJ List'!G:G,"AA")+COUNTIFS('TJ List'!R:R,A8,'TJ List'!G:G,"A+")+COUNTIFS('TJ List'!R:R,A8,'TJ List'!G:G,"A")+COUNTIFS('TJ List'!R:R,A8,'TJ List'!G:G,"A-")+COUNTIFS('TJ List'!R:R,A8,'TJ List'!G:G,"Rk")</f>
        <v>8</v>
      </c>
      <c r="D8" s="26">
        <f>COUNTIFS('TJ List'!R:R,A8,'TJ List'!G:G,"Coll")+COUNTIFS('TJ List'!R:R,A8,'TJ List'!G:G,"HS")</f>
        <v>7</v>
      </c>
      <c r="E8" s="26">
        <f t="shared" si="0"/>
        <v>43</v>
      </c>
      <c r="F8" s="143">
        <f ca="1">IF(COUNTIFS('TJ List'!$R:$R,A8,'TJ List'!$E:$E,"&lt;"&amp;$B$48,'TJ List'!$G:$G,"MLB")&gt;0,COUNTIFS('TJ List'!$R:$R,A8,'TJ List'!$E:$E,"&lt;"&amp;$B$48,'TJ List'!$G:$G,"MLB",'TJ List'!$N:$N,"&gt;0")/COUNTIFS('TJ List'!$R:$R,A8,'TJ List'!$E:$E,"&lt;"&amp;$B$48,'TJ List'!$G:$G,"MLB"),"N/A")</f>
        <v>0.7142857142857143</v>
      </c>
      <c r="G8" s="143">
        <f>IF(COUNTIFS('TJ List'!$R:$R,A8,'TJ List'!$G:$G,"MLB")&gt;0,COUNTIFS('TJ List'!$R:$R,A8,'TJ List'!$G:$G,"MLB",'TJ List'!$N:$N,"&gt;0")/COUNTIFS('TJ List'!$R:$R,A8,'TJ List'!$G:$G,"MLB"),"N/A")</f>
        <v>0.7142857142857143</v>
      </c>
      <c r="H8" s="143">
        <f>COUNTIFS('Repeat TJ List'!E:E,A8)/E8</f>
        <v>6.9767441860465115E-2</v>
      </c>
    </row>
    <row r="9" spans="1:27" ht="15.75" customHeight="1">
      <c r="A9" s="16" t="s">
        <v>42</v>
      </c>
      <c r="B9" s="18">
        <f>COUNTIFS('TJ List'!R:R,A9,'TJ List'!G:G,"MLB")</f>
        <v>22</v>
      </c>
      <c r="C9" s="48">
        <f>COUNTIFS('TJ List'!R:R,A9,'TJ List'!G:G,"AAA")+COUNTIFS('TJ List'!R:R,A9,'TJ List'!G:G,"AA")+COUNTIFS('TJ List'!R:R,A9,'TJ List'!G:G,"A+")+COUNTIFS('TJ List'!R:R,A9,'TJ List'!G:G,"A")+COUNTIFS('TJ List'!R:R,A9,'TJ List'!G:G,"A-")+COUNTIFS('TJ List'!R:R,A9,'TJ List'!G:G,"Rk")</f>
        <v>24</v>
      </c>
      <c r="D9" s="48">
        <f>COUNTIFS('TJ List'!R:R,A9,'TJ List'!G:G,"Coll")+COUNTIFS('TJ List'!R:R,A9,'TJ List'!G:G,"HS")</f>
        <v>4</v>
      </c>
      <c r="E9" s="48">
        <f t="shared" si="0"/>
        <v>50</v>
      </c>
      <c r="F9" s="144">
        <f ca="1">IF(COUNTIFS('TJ List'!$R:$R,A9,'TJ List'!$E:$E,"&lt;"&amp;$B$48,'TJ List'!$G:$G,"MLB")&gt;0,COUNTIFS('TJ List'!$R:$R,A9,'TJ List'!$E:$E,"&lt;"&amp;$B$48,'TJ List'!$G:$G,"MLB",'TJ List'!$N:$N,"&gt;0")/COUNTIFS('TJ List'!$R:$R,A9,'TJ List'!$E:$E,"&lt;"&amp;$B$48,'TJ List'!$G:$G,"MLB"),"N/A")</f>
        <v>0.6875</v>
      </c>
      <c r="G9" s="143">
        <f>IF(COUNTIFS('TJ List'!$R:$R,A9,'TJ List'!$G:$G,"MLB")&gt;0,COUNTIFS('TJ List'!$R:$R,A9,'TJ List'!$G:$G,"MLB",'TJ List'!$N:$N,"&gt;0")/COUNTIFS('TJ List'!$R:$R,A9,'TJ List'!$G:$G,"MLB"),"N/A")</f>
        <v>0.54545454545454541</v>
      </c>
      <c r="H9" s="144">
        <f>COUNTIFS('Repeat TJ List'!E:E,A9)/E9</f>
        <v>0.08</v>
      </c>
      <c r="I9" s="23"/>
      <c r="J9" s="23"/>
      <c r="K9" s="23"/>
      <c r="L9" s="23"/>
      <c r="M9" s="23"/>
      <c r="N9" s="23"/>
      <c r="O9" s="23"/>
      <c r="P9" s="23"/>
      <c r="Q9" s="23"/>
      <c r="R9" s="23"/>
      <c r="S9" s="23"/>
      <c r="T9" s="23"/>
      <c r="U9" s="23"/>
      <c r="V9" s="23"/>
      <c r="W9" s="23"/>
      <c r="X9" s="23"/>
      <c r="Y9" s="23"/>
      <c r="Z9" s="23"/>
      <c r="AA9" s="23"/>
    </row>
    <row r="10" spans="1:27" ht="15.75" customHeight="1">
      <c r="A10" s="7" t="s">
        <v>60</v>
      </c>
      <c r="B10" s="9">
        <f>COUNTIFS('TJ List'!R:R,A10,'TJ List'!G:G,"MLB")</f>
        <v>15</v>
      </c>
      <c r="C10" s="26">
        <f>COUNTIFS('TJ List'!R:R,A10,'TJ List'!G:G,"AAA")+COUNTIFS('TJ List'!R:R,A10,'TJ List'!G:G,"AA")+COUNTIFS('TJ List'!R:R,A10,'TJ List'!G:G,"A+")+COUNTIFS('TJ List'!R:R,A10,'TJ List'!G:G,"A")+COUNTIFS('TJ List'!R:R,A10,'TJ List'!G:G,"A-")+COUNTIFS('TJ List'!R:R,A10,'TJ List'!G:G,"Rk")</f>
        <v>3</v>
      </c>
      <c r="D10" s="26">
        <f>COUNTIFS('TJ List'!R:R,A10,'TJ List'!G:G,"Coll")+COUNTIFS('TJ List'!R:R,A10,'TJ List'!G:G,"HS")</f>
        <v>1</v>
      </c>
      <c r="E10" s="26">
        <f t="shared" si="0"/>
        <v>19</v>
      </c>
      <c r="F10" s="143">
        <f ca="1">IF(COUNTIFS('TJ List'!$R:$R,A10,'TJ List'!$E:$E,"&lt;"&amp;$B$48,'TJ List'!$G:$G,"MLB")&gt;0,COUNTIFS('TJ List'!$R:$R,A10,'TJ List'!$E:$E,"&lt;"&amp;$B$48,'TJ List'!$G:$G,"MLB",'TJ List'!$N:$N,"&gt;0")/COUNTIFS('TJ List'!$R:$R,A10,'TJ List'!$E:$E,"&lt;"&amp;$B$48,'TJ List'!$G:$G,"MLB"),"N/A")</f>
        <v>0.92307692307692313</v>
      </c>
      <c r="G10" s="143">
        <f>IF(COUNTIFS('TJ List'!$R:$R,A10,'TJ List'!$G:$G,"MLB")&gt;0,COUNTIFS('TJ List'!$R:$R,A10,'TJ List'!$G:$G,"MLB",'TJ List'!$N:$N,"&gt;0")/COUNTIFS('TJ List'!$R:$R,A10,'TJ List'!$G:$G,"MLB"),"N/A")</f>
        <v>0.8</v>
      </c>
      <c r="H10" s="143">
        <f>COUNTIFS('Repeat TJ List'!E:E,A10)/E10</f>
        <v>0.15789473684210525</v>
      </c>
    </row>
    <row r="11" spans="1:27" ht="15.75" customHeight="1">
      <c r="A11" s="7" t="s">
        <v>733</v>
      </c>
      <c r="B11" s="9">
        <f>COUNTIFS('TJ List'!R:R,A11,'TJ List'!G:G,"MLB")</f>
        <v>8</v>
      </c>
      <c r="C11" s="26">
        <f>COUNTIFS('TJ List'!R:R,A11,'TJ List'!G:G,"AAA")+COUNTIFS('TJ List'!R:R,A11,'TJ List'!G:G,"AA")+COUNTIFS('TJ List'!R:R,A11,'TJ List'!G:G,"A+")+COUNTIFS('TJ List'!R:R,A11,'TJ List'!G:G,"A")+COUNTIFS('TJ List'!R:R,A11,'TJ List'!G:G,"A-")+COUNTIFS('TJ List'!R:R,A11,'TJ List'!G:G,"Rk")</f>
        <v>3</v>
      </c>
      <c r="D11" s="26">
        <f>COUNTIFS('TJ List'!R:R,A11,'TJ List'!G:G,"Coll")+COUNTIFS('TJ List'!R:R,A11,'TJ List'!G:G,"HS")</f>
        <v>0</v>
      </c>
      <c r="E11" s="26">
        <f t="shared" si="0"/>
        <v>11</v>
      </c>
      <c r="F11" s="143">
        <f ca="1">IF(COUNTIFS('TJ List'!$R:$R,A11,'TJ List'!$E:$E,"&lt;"&amp;$B$48,'TJ List'!$G:$G,"MLB")&gt;0,COUNTIFS('TJ List'!$R:$R,A11,'TJ List'!$E:$E,"&lt;"&amp;$B$48,'TJ List'!$G:$G,"MLB",'TJ List'!$N:$N,"&gt;0")/COUNTIFS('TJ List'!$R:$R,A11,'TJ List'!$E:$E,"&lt;"&amp;$B$48,'TJ List'!$G:$G,"MLB"),"N/A")</f>
        <v>0.75</v>
      </c>
      <c r="G11" s="143">
        <f>IF(COUNTIFS('TJ List'!$R:$R,A11,'TJ List'!$G:$G,"MLB")&gt;0,COUNTIFS('TJ List'!$R:$R,A11,'TJ List'!$G:$G,"MLB",'TJ List'!$N:$N,"&gt;0")/COUNTIFS('TJ List'!$R:$R,A11,'TJ List'!$G:$G,"MLB"),"N/A")</f>
        <v>0.75</v>
      </c>
      <c r="H11" s="143">
        <f>COUNTIFS('Repeat TJ List'!E:E,A11)/E11</f>
        <v>9.0909090909090912E-2</v>
      </c>
    </row>
    <row r="12" spans="1:27" ht="15.75" customHeight="1">
      <c r="A12" s="7" t="s">
        <v>228</v>
      </c>
      <c r="B12" s="9">
        <f>COUNTIFS('TJ List'!R:R,A12,'TJ List'!G:G,"MLB")</f>
        <v>5</v>
      </c>
      <c r="C12" s="26">
        <f>COUNTIFS('TJ List'!R:R,A12,'TJ List'!G:G,"AAA")+COUNTIFS('TJ List'!R:R,A12,'TJ List'!G:G,"AA")+COUNTIFS('TJ List'!R:R,A12,'TJ List'!G:G,"A+")+COUNTIFS('TJ List'!R:R,A12,'TJ List'!G:G,"A")+COUNTIFS('TJ List'!R:R,A12,'TJ List'!G:G,"A-")+COUNTIFS('TJ List'!R:R,A12,'TJ List'!G:G,"Rk")</f>
        <v>4</v>
      </c>
      <c r="D12" s="26">
        <f>COUNTIFS('TJ List'!R:R,A12,'TJ List'!G:G,"Coll")+COUNTIFS('TJ List'!R:R,A12,'TJ List'!G:G,"HS")</f>
        <v>2</v>
      </c>
      <c r="E12" s="26">
        <f t="shared" si="0"/>
        <v>11</v>
      </c>
      <c r="F12" s="143">
        <f ca="1">IF(COUNTIFS('TJ List'!$R:$R,A12,'TJ List'!$E:$E,"&lt;"&amp;$B$48,'TJ List'!$G:$G,"MLB")&gt;0,COUNTIFS('TJ List'!$R:$R,A12,'TJ List'!$E:$E,"&lt;"&amp;$B$48,'TJ List'!$G:$G,"MLB",'TJ List'!$N:$N,"&gt;0")/COUNTIFS('TJ List'!$R:$R,A12,'TJ List'!$E:$E,"&lt;"&amp;$B$48,'TJ List'!$G:$G,"MLB"),"N/A")</f>
        <v>0.8</v>
      </c>
      <c r="G12" s="143">
        <f>IF(COUNTIFS('TJ List'!$R:$R,A12,'TJ List'!$G:$G,"MLB")&gt;0,COUNTIFS('TJ List'!$R:$R,A12,'TJ List'!$G:$G,"MLB",'TJ List'!$N:$N,"&gt;0")/COUNTIFS('TJ List'!$R:$R,A12,'TJ List'!$G:$G,"MLB"),"N/A")</f>
        <v>0.8</v>
      </c>
      <c r="H12" s="143">
        <f>COUNTIFS('Repeat TJ List'!E:E,A12)/E12</f>
        <v>9.0909090909090912E-2</v>
      </c>
    </row>
    <row r="13" spans="1:27" ht="15.75" customHeight="1">
      <c r="A13" s="7" t="s">
        <v>778</v>
      </c>
      <c r="B13" s="9">
        <f>COUNTIFS('TJ List'!R:R,A13,'TJ List'!G:G,"MLB")</f>
        <v>3</v>
      </c>
      <c r="C13" s="26">
        <f>COUNTIFS('TJ List'!R:R,A13,'TJ List'!G:G,"AAA")+COUNTIFS('TJ List'!R:R,A13,'TJ List'!G:G,"AA")+COUNTIFS('TJ List'!R:R,A13,'TJ List'!G:G,"A+")+COUNTIFS('TJ List'!R:R,A13,'TJ List'!G:G,"A")+COUNTIFS('TJ List'!R:R,A13,'TJ List'!G:G,"A-")+COUNTIFS('TJ List'!R:R,A13,'TJ List'!G:G,"Rk")</f>
        <v>1</v>
      </c>
      <c r="D13" s="26">
        <f>COUNTIFS('TJ List'!R:R,A13,'TJ List'!G:G,"Coll")+COUNTIFS('TJ List'!R:R,A13,'TJ List'!G:G,"HS")</f>
        <v>0</v>
      </c>
      <c r="E13" s="26">
        <f t="shared" si="0"/>
        <v>4</v>
      </c>
      <c r="F13" s="143">
        <f ca="1">IF(COUNTIFS('TJ List'!$R:$R,A13,'TJ List'!$E:$E,"&lt;"&amp;$B$48,'TJ List'!$G:$G,"MLB")&gt;0,COUNTIFS('TJ List'!$R:$R,A13,'TJ List'!$E:$E,"&lt;"&amp;$B$48,'TJ List'!$G:$G,"MLB",'TJ List'!$N:$N,"&gt;0")/COUNTIFS('TJ List'!$R:$R,A13,'TJ List'!$E:$E,"&lt;"&amp;$B$48,'TJ List'!$G:$G,"MLB"),"N/A")</f>
        <v>1</v>
      </c>
      <c r="G13" s="143">
        <f>IF(COUNTIFS('TJ List'!$R:$R,A13,'TJ List'!$G:$G,"MLB")&gt;0,COUNTIFS('TJ List'!$R:$R,A13,'TJ List'!$G:$G,"MLB",'TJ List'!$N:$N,"&gt;0")/COUNTIFS('TJ List'!$R:$R,A13,'TJ List'!$G:$G,"MLB"),"N/A")</f>
        <v>1</v>
      </c>
      <c r="H13" s="143">
        <f>COUNTIFS('Repeat TJ List'!E:E,A13)/E13</f>
        <v>0</v>
      </c>
    </row>
    <row r="14" spans="1:27" ht="15.75" customHeight="1">
      <c r="A14" s="7" t="s">
        <v>1644</v>
      </c>
      <c r="B14" s="9">
        <f>COUNTIFS('TJ List'!R:R,A14,'TJ List'!G:G,"MLB")</f>
        <v>3</v>
      </c>
      <c r="C14" s="26">
        <f>COUNTIFS('TJ List'!R:R,A14,'TJ List'!G:G,"AAA")+COUNTIFS('TJ List'!R:R,A14,'TJ List'!G:G,"AA")+COUNTIFS('TJ List'!R:R,A14,'TJ List'!G:G,"A+")+COUNTIFS('TJ List'!R:R,A14,'TJ List'!G:G,"A")+COUNTIFS('TJ List'!R:R,A14,'TJ List'!G:G,"A-")+COUNTIFS('TJ List'!R:R,A14,'TJ List'!G:G,"Rk")</f>
        <v>1</v>
      </c>
      <c r="D14" s="26">
        <f>COUNTIFS('TJ List'!R:R,A14,'TJ List'!G:G,"Coll")+COUNTIFS('TJ List'!R:R,A14,'TJ List'!G:G,"HS")</f>
        <v>0</v>
      </c>
      <c r="E14" s="26">
        <f t="shared" si="0"/>
        <v>4</v>
      </c>
      <c r="F14" s="143">
        <f ca="1">IF(COUNTIFS('TJ List'!$R:$R,A14,'TJ List'!$E:$E,"&lt;"&amp;$B$48,'TJ List'!$G:$G,"MLB")&gt;0,COUNTIFS('TJ List'!$R:$R,A14,'TJ List'!$E:$E,"&lt;"&amp;$B$48,'TJ List'!$G:$G,"MLB",'TJ List'!$N:$N,"&gt;0")/COUNTIFS('TJ List'!$R:$R,A14,'TJ List'!$E:$E,"&lt;"&amp;$B$48,'TJ List'!$G:$G,"MLB"),"N/A")</f>
        <v>0.33333333333333331</v>
      </c>
      <c r="G14" s="143">
        <f>IF(COUNTIFS('TJ List'!$R:$R,A14,'TJ List'!$G:$G,"MLB")&gt;0,COUNTIFS('TJ List'!$R:$R,A14,'TJ List'!$G:$G,"MLB",'TJ List'!$N:$N,"&gt;0")/COUNTIFS('TJ List'!$R:$R,A14,'TJ List'!$G:$G,"MLB"),"N/A")</f>
        <v>0.33333333333333331</v>
      </c>
      <c r="H14" s="143">
        <f>COUNTIFS('Repeat TJ List'!E:E,A14)/E14</f>
        <v>0</v>
      </c>
    </row>
    <row r="15" spans="1:27" ht="15.75" customHeight="1">
      <c r="A15" s="7" t="s">
        <v>1632</v>
      </c>
      <c r="B15" s="9">
        <f>COUNTIFS('TJ List'!R:R,A15,'TJ List'!G:G,"MLB")</f>
        <v>2</v>
      </c>
      <c r="C15" s="26">
        <f>COUNTIFS('TJ List'!R:R,A15,'TJ List'!G:G,"AAA")+COUNTIFS('TJ List'!R:R,A15,'TJ List'!G:G,"AA")+COUNTIFS('TJ List'!R:R,A15,'TJ List'!G:G,"A+")+COUNTIFS('TJ List'!R:R,A15,'TJ List'!G:G,"A")+COUNTIFS('TJ List'!R:R,A15,'TJ List'!G:G,"A-")+COUNTIFS('TJ List'!R:R,A15,'TJ List'!G:G,"Rk")</f>
        <v>2</v>
      </c>
      <c r="D15" s="26">
        <f>COUNTIFS('TJ List'!R:R,A15,'TJ List'!G:G,"Coll")+COUNTIFS('TJ List'!R:R,A15,'TJ List'!G:G,"HS")</f>
        <v>0</v>
      </c>
      <c r="E15" s="26">
        <f t="shared" si="0"/>
        <v>4</v>
      </c>
      <c r="F15" s="143">
        <f ca="1">IF(COUNTIFS('TJ List'!$R:$R,A15,'TJ List'!$E:$E,"&lt;"&amp;$B$48,'TJ List'!$G:$G,"MLB")&gt;0,COUNTIFS('TJ List'!$R:$R,A15,'TJ List'!$E:$E,"&lt;"&amp;$B$48,'TJ List'!$G:$G,"MLB",'TJ List'!$N:$N,"&gt;0")/COUNTIFS('TJ List'!$R:$R,A15,'TJ List'!$E:$E,"&lt;"&amp;$B$48,'TJ List'!$G:$G,"MLB"),"N/A")</f>
        <v>1</v>
      </c>
      <c r="G15" s="143">
        <f>IF(COUNTIFS('TJ List'!$R:$R,A15,'TJ List'!$G:$G,"MLB")&gt;0,COUNTIFS('TJ List'!$R:$R,A15,'TJ List'!$G:$G,"MLB",'TJ List'!$N:$N,"&gt;0")/COUNTIFS('TJ List'!$R:$R,A15,'TJ List'!$G:$G,"MLB"),"N/A")</f>
        <v>1</v>
      </c>
      <c r="H15" s="143">
        <f>COUNTIFS('Repeat TJ List'!E:E,A15)/E15</f>
        <v>0</v>
      </c>
    </row>
    <row r="16" spans="1:27" ht="15.75" customHeight="1">
      <c r="A16" s="7" t="s">
        <v>1677</v>
      </c>
      <c r="B16" s="9">
        <f>COUNTIFS('TJ List'!R:R,A16,'TJ List'!G:G,"MLB")</f>
        <v>2</v>
      </c>
      <c r="C16" s="26">
        <f>COUNTIFS('TJ List'!R:R,A16,'TJ List'!G:G,"AAA")+COUNTIFS('TJ List'!R:R,A16,'TJ List'!G:G,"AA")+COUNTIFS('TJ List'!R:R,A16,'TJ List'!G:G,"A+")+COUNTIFS('TJ List'!R:R,A16,'TJ List'!G:G,"A")+COUNTIFS('TJ List'!R:R,A16,'TJ List'!G:G,"A-")+COUNTIFS('TJ List'!R:R,A16,'TJ List'!G:G,"Rk")</f>
        <v>0</v>
      </c>
      <c r="D16" s="26">
        <f>COUNTIFS('TJ List'!R:R,A16,'TJ List'!G:G,"Coll")+COUNTIFS('TJ List'!R:R,A16,'TJ List'!G:G,"HS")</f>
        <v>0</v>
      </c>
      <c r="E16" s="26">
        <f t="shared" si="0"/>
        <v>2</v>
      </c>
      <c r="F16" s="143">
        <f ca="1">IF(COUNTIFS('TJ List'!$R:$R,A16,'TJ List'!$E:$E,"&lt;"&amp;$B$48,'TJ List'!$G:$G,"MLB")&gt;0,COUNTIFS('TJ List'!$R:$R,A16,'TJ List'!$E:$E,"&lt;"&amp;$B$48,'TJ List'!$G:$G,"MLB",'TJ List'!$N:$N,"&gt;0")/COUNTIFS('TJ List'!$R:$R,A16,'TJ List'!$E:$E,"&lt;"&amp;$B$48,'TJ List'!$G:$G,"MLB"),"N/A")</f>
        <v>1</v>
      </c>
      <c r="G16" s="143">
        <f>IF(COUNTIFS('TJ List'!$R:$R,A16,'TJ List'!$G:$G,"MLB")&gt;0,COUNTIFS('TJ List'!$R:$R,A16,'TJ List'!$G:$G,"MLB",'TJ List'!$N:$N,"&gt;0")/COUNTIFS('TJ List'!$R:$R,A16,'TJ List'!$G:$G,"MLB"),"N/A")</f>
        <v>1</v>
      </c>
      <c r="H16" s="143">
        <f>COUNTIFS('Repeat TJ List'!E:E,A16)/E16</f>
        <v>0</v>
      </c>
    </row>
    <row r="17" spans="1:8" ht="15.75" customHeight="1">
      <c r="A17" s="7" t="s">
        <v>463</v>
      </c>
      <c r="B17" s="9">
        <f>COUNTIFS('TJ List'!R:R,A17,'TJ List'!G:G,"MLB")</f>
        <v>1</v>
      </c>
      <c r="C17" s="26">
        <f>COUNTIFS('TJ List'!R:R,A17,'TJ List'!G:G,"AAA")+COUNTIFS('TJ List'!R:R,A17,'TJ List'!G:G,"AA")+COUNTIFS('TJ List'!R:R,A17,'TJ List'!G:G,"A+")+COUNTIFS('TJ List'!R:R,A17,'TJ List'!G:G,"A")+COUNTIFS('TJ List'!R:R,A17,'TJ List'!G:G,"A-")+COUNTIFS('TJ List'!R:R,A17,'TJ List'!G:G,"Rk")</f>
        <v>3</v>
      </c>
      <c r="D17" s="26">
        <f>COUNTIFS('TJ List'!R:R,A17,'TJ List'!G:G,"Coll")+COUNTIFS('TJ List'!R:R,A17,'TJ List'!G:G,"HS")</f>
        <v>0</v>
      </c>
      <c r="E17" s="26">
        <f t="shared" si="0"/>
        <v>4</v>
      </c>
      <c r="F17" s="143">
        <f ca="1">IF(COUNTIFS('TJ List'!$R:$R,A17,'TJ List'!$E:$E,"&lt;"&amp;$B$48,'TJ List'!$G:$G,"MLB")&gt;0,COUNTIFS('TJ List'!$R:$R,A17,'TJ List'!$E:$E,"&lt;"&amp;$B$48,'TJ List'!$G:$G,"MLB",'TJ List'!$N:$N,"&gt;0")/COUNTIFS('TJ List'!$R:$R,A17,'TJ List'!$E:$E,"&lt;"&amp;$B$48,'TJ List'!$G:$G,"MLB"),"N/A")</f>
        <v>0</v>
      </c>
      <c r="G17" s="143">
        <f>IF(COUNTIFS('TJ List'!$R:$R,A17,'TJ List'!$G:$G,"MLB")&gt;0,COUNTIFS('TJ List'!$R:$R,A17,'TJ List'!$G:$G,"MLB",'TJ List'!$N:$N,"&gt;0")/COUNTIFS('TJ List'!$R:$R,A17,'TJ List'!$G:$G,"MLB"),"N/A")</f>
        <v>0</v>
      </c>
      <c r="H17" s="143">
        <f>COUNTIFS('Repeat TJ List'!E:E,A17)/E17</f>
        <v>0</v>
      </c>
    </row>
    <row r="18" spans="1:8" ht="15.75" customHeight="1">
      <c r="A18" s="7" t="s">
        <v>98</v>
      </c>
      <c r="B18" s="9">
        <f>COUNTIFS('TJ List'!R:R,A18,'TJ List'!G:G,"MLB")</f>
        <v>1</v>
      </c>
      <c r="C18" s="26">
        <f>COUNTIFS('TJ List'!R:R,A18,'TJ List'!G:G,"AAA")+COUNTIFS('TJ List'!R:R,A18,'TJ List'!G:G,"AA")+COUNTIFS('TJ List'!R:R,A18,'TJ List'!G:G,"A+")+COUNTIFS('TJ List'!R:R,A18,'TJ List'!G:G,"A")+COUNTIFS('TJ List'!R:R,A18,'TJ List'!G:G,"A-")+COUNTIFS('TJ List'!R:R,A18,'TJ List'!G:G,"Rk")</f>
        <v>2</v>
      </c>
      <c r="D18" s="26">
        <f>COUNTIFS('TJ List'!R:R,A18,'TJ List'!G:G,"Coll")+COUNTIFS('TJ List'!R:R,A18,'TJ List'!G:G,"HS")</f>
        <v>0</v>
      </c>
      <c r="E18" s="26">
        <f t="shared" si="0"/>
        <v>3</v>
      </c>
      <c r="F18" s="143">
        <f ca="1">IF(COUNTIFS('TJ List'!$R:$R,A18,'TJ List'!$E:$E,"&lt;"&amp;$B$48,'TJ List'!$G:$G,"MLB")&gt;0,COUNTIFS('TJ List'!$R:$R,A18,'TJ List'!$E:$E,"&lt;"&amp;$B$48,'TJ List'!$G:$G,"MLB",'TJ List'!$N:$N,"&gt;0")/COUNTIFS('TJ List'!$R:$R,A18,'TJ List'!$E:$E,"&lt;"&amp;$B$48,'TJ List'!$G:$G,"MLB"),"N/A")</f>
        <v>1</v>
      </c>
      <c r="G18" s="143">
        <f>IF(COUNTIFS('TJ List'!$R:$R,A18,'TJ List'!$G:$G,"MLB")&gt;0,COUNTIFS('TJ List'!$R:$R,A18,'TJ List'!$G:$G,"MLB",'TJ List'!$N:$N,"&gt;0")/COUNTIFS('TJ List'!$R:$R,A18,'TJ List'!$G:$G,"MLB"),"N/A")</f>
        <v>1</v>
      </c>
      <c r="H18" s="143">
        <f>COUNTIFS('Repeat TJ List'!E:E,A18)/E18</f>
        <v>0</v>
      </c>
    </row>
    <row r="19" spans="1:8" ht="15.75" customHeight="1">
      <c r="A19" s="7" t="s">
        <v>272</v>
      </c>
      <c r="B19" s="9">
        <f>COUNTIFS('TJ List'!R:R,A19,'TJ List'!G:G,"MLB")</f>
        <v>1</v>
      </c>
      <c r="C19" s="26">
        <f>COUNTIFS('TJ List'!R:R,A19,'TJ List'!G:G,"AAA")+COUNTIFS('TJ List'!R:R,A19,'TJ List'!G:G,"AA")+COUNTIFS('TJ List'!R:R,A19,'TJ List'!G:G,"A+")+COUNTIFS('TJ List'!R:R,A19,'TJ List'!G:G,"A")+COUNTIFS('TJ List'!R:R,A19,'TJ List'!G:G,"A-")+COUNTIFS('TJ List'!R:R,A19,'TJ List'!G:G,"Rk")</f>
        <v>2</v>
      </c>
      <c r="D19" s="26">
        <f>COUNTIFS('TJ List'!R:R,A19,'TJ List'!G:G,"Coll")+COUNTIFS('TJ List'!R:R,A19,'TJ List'!G:G,"HS")</f>
        <v>0</v>
      </c>
      <c r="E19" s="26">
        <f t="shared" si="0"/>
        <v>3</v>
      </c>
      <c r="F19" s="143">
        <f ca="1">IF(COUNTIFS('TJ List'!$R:$R,A19,'TJ List'!$E:$E,"&lt;"&amp;$B$48,'TJ List'!$G:$G,"MLB")&gt;0,COUNTIFS('TJ List'!$R:$R,A19,'TJ List'!$E:$E,"&lt;"&amp;$B$48,'TJ List'!$G:$G,"MLB",'TJ List'!$N:$N,"&gt;0")/COUNTIFS('TJ List'!$R:$R,A19,'TJ List'!$E:$E,"&lt;"&amp;$B$48,'TJ List'!$G:$G,"MLB"),"N/A")</f>
        <v>0</v>
      </c>
      <c r="G19" s="143">
        <f>IF(COUNTIFS('TJ List'!$R:$R,A19,'TJ List'!$G:$G,"MLB")&gt;0,COUNTIFS('TJ List'!$R:$R,A19,'TJ List'!$G:$G,"MLB",'TJ List'!$N:$N,"&gt;0")/COUNTIFS('TJ List'!$R:$R,A19,'TJ List'!$G:$G,"MLB"),"N/A")</f>
        <v>0</v>
      </c>
      <c r="H19" s="143">
        <f>COUNTIFS('Repeat TJ List'!E:E,A19)/E19</f>
        <v>0</v>
      </c>
    </row>
    <row r="20" spans="1:8" ht="13">
      <c r="A20" s="7" t="s">
        <v>2311</v>
      </c>
      <c r="B20" s="9">
        <f>COUNTIFS('TJ List'!R:R,A20,'TJ List'!G:G,"MLB")</f>
        <v>1</v>
      </c>
      <c r="C20" s="26">
        <f>COUNTIFS('TJ List'!R:R,A20,'TJ List'!G:G,"AAA")+COUNTIFS('TJ List'!R:R,A20,'TJ List'!G:G,"AA")+COUNTIFS('TJ List'!R:R,A20,'TJ List'!G:G,"A+")+COUNTIFS('TJ List'!R:R,A20,'TJ List'!G:G,"A")+COUNTIFS('TJ List'!R:R,A20,'TJ List'!G:G,"A-")+COUNTIFS('TJ List'!R:R,A20,'TJ List'!G:G,"Rk")</f>
        <v>1</v>
      </c>
      <c r="D20" s="26">
        <f>COUNTIFS('TJ List'!R:R,A20,'TJ List'!G:G,"Coll")+COUNTIFS('TJ List'!R:R,A20,'TJ List'!G:G,"HS")</f>
        <v>0</v>
      </c>
      <c r="E20" s="26">
        <f t="shared" si="0"/>
        <v>2</v>
      </c>
      <c r="F20" s="143">
        <f ca="1">IF(COUNTIFS('TJ List'!$R:$R,A20,'TJ List'!$E:$E,"&lt;"&amp;$B$48,'TJ List'!$G:$G,"MLB")&gt;0,COUNTIFS('TJ List'!$R:$R,A20,'TJ List'!$E:$E,"&lt;"&amp;$B$48,'TJ List'!$G:$G,"MLB",'TJ List'!$N:$N,"&gt;0")/COUNTIFS('TJ List'!$R:$R,A20,'TJ List'!$E:$E,"&lt;"&amp;$B$48,'TJ List'!$G:$G,"MLB"),"N/A")</f>
        <v>1</v>
      </c>
      <c r="G20" s="143">
        <f>IF(COUNTIFS('TJ List'!$R:$R,A20,'TJ List'!$G:$G,"MLB")&gt;0,COUNTIFS('TJ List'!$R:$R,A20,'TJ List'!$G:$G,"MLB",'TJ List'!$N:$N,"&gt;0")/COUNTIFS('TJ List'!$R:$R,A20,'TJ List'!$G:$G,"MLB"),"N/A")</f>
        <v>1</v>
      </c>
      <c r="H20" s="143">
        <f>COUNTIFS('Repeat TJ List'!E:E,A20)/E20</f>
        <v>0</v>
      </c>
    </row>
    <row r="21" spans="1:8" ht="13">
      <c r="A21" s="7" t="s">
        <v>2794</v>
      </c>
      <c r="B21" s="9">
        <f>COUNTIFS('TJ List'!R:R,A21,'TJ List'!G:G,"MLB")</f>
        <v>1</v>
      </c>
      <c r="C21" s="26">
        <f>COUNTIFS('TJ List'!R:R,A21,'TJ List'!G:G,"AAA")+COUNTIFS('TJ List'!R:R,A21,'TJ List'!G:G,"AA")+COUNTIFS('TJ List'!R:R,A21,'TJ List'!G:G,"A+")+COUNTIFS('TJ List'!R:R,A21,'TJ List'!G:G,"A")+COUNTIFS('TJ List'!R:R,A21,'TJ List'!G:G,"A-")+COUNTIFS('TJ List'!R:R,A21,'TJ List'!G:G,"Rk")</f>
        <v>0</v>
      </c>
      <c r="D21" s="26">
        <f>COUNTIFS('TJ List'!R:R,A21,'TJ List'!G:G,"Coll")+COUNTIFS('TJ List'!R:R,A21,'TJ List'!G:G,"HS")</f>
        <v>0</v>
      </c>
      <c r="E21" s="26">
        <f t="shared" si="0"/>
        <v>1</v>
      </c>
      <c r="F21" s="143">
        <f ca="1">IF(COUNTIFS('TJ List'!$R:$R,A21,'TJ List'!$E:$E,"&lt;"&amp;$B$48,'TJ List'!$G:$G,"MLB")&gt;0,COUNTIFS('TJ List'!$R:$R,A21,'TJ List'!$E:$E,"&lt;"&amp;$B$48,'TJ List'!$G:$G,"MLB",'TJ List'!$N:$N,"&gt;0")/COUNTIFS('TJ List'!$R:$R,A21,'TJ List'!$E:$E,"&lt;"&amp;$B$48,'TJ List'!$G:$G,"MLB"),"N/A")</f>
        <v>1</v>
      </c>
      <c r="G21" s="143">
        <f>IF(COUNTIFS('TJ List'!$R:$R,A21,'TJ List'!$G:$G,"MLB")&gt;0,COUNTIFS('TJ List'!$R:$R,A21,'TJ List'!$G:$G,"MLB",'TJ List'!$N:$N,"&gt;0")/COUNTIFS('TJ List'!$R:$R,A21,'TJ List'!$G:$G,"MLB"),"N/A")</f>
        <v>1</v>
      </c>
      <c r="H21" s="143">
        <f>COUNTIFS('Repeat TJ List'!E:E,A21)/E21</f>
        <v>0</v>
      </c>
    </row>
    <row r="22" spans="1:8" ht="13">
      <c r="A22" s="7" t="s">
        <v>76</v>
      </c>
      <c r="B22" s="9">
        <f>COUNTIFS('TJ List'!R:R,A22,'TJ List'!G:G,"MLB")</f>
        <v>1</v>
      </c>
      <c r="C22" s="26">
        <f>COUNTIFS('TJ List'!R:R,A22,'TJ List'!G:G,"AAA")+COUNTIFS('TJ List'!R:R,A22,'TJ List'!G:G,"AA")+COUNTIFS('TJ List'!R:R,A22,'TJ List'!G:G,"A+")+COUNTIFS('TJ List'!R:R,A22,'TJ List'!G:G,"A")+COUNTIFS('TJ List'!R:R,A22,'TJ List'!G:G,"A-")+COUNTIFS('TJ List'!R:R,A22,'TJ List'!G:G,"Rk")</f>
        <v>0</v>
      </c>
      <c r="D22" s="26">
        <f>COUNTIFS('TJ List'!R:R,A22,'TJ List'!G:G,"Coll")+COUNTIFS('TJ List'!R:R,A22,'TJ List'!G:G,"HS")</f>
        <v>0</v>
      </c>
      <c r="E22" s="26">
        <f t="shared" si="0"/>
        <v>1</v>
      </c>
      <c r="F22" s="143" t="str">
        <f ca="1">IF(COUNTIFS('TJ List'!$R:$R,A22,'TJ List'!$E:$E,"&lt;"&amp;$B$48,'TJ List'!$G:$G,"MLB")&gt;0,COUNTIFS('TJ List'!$R:$R,A22,'TJ List'!$E:$E,"&lt;"&amp;$B$48,'TJ List'!$G:$G,"MLB",'TJ List'!$N:$N,"&gt;0")/COUNTIFS('TJ List'!$R:$R,A22,'TJ List'!$E:$E,"&lt;"&amp;$B$48,'TJ List'!$G:$G,"MLB"),"N/A")</f>
        <v>N/A</v>
      </c>
      <c r="G22" s="143">
        <f>IF(COUNTIFS('TJ List'!$R:$R,A22,'TJ List'!$G:$G,"MLB")&gt;0,COUNTIFS('TJ List'!$R:$R,A22,'TJ List'!$G:$G,"MLB",'TJ List'!$N:$N,"&gt;0")/COUNTIFS('TJ List'!$R:$R,A22,'TJ List'!$G:$G,"MLB"),"N/A")</f>
        <v>0</v>
      </c>
      <c r="H22" s="143">
        <f>COUNTIFS('Repeat TJ List'!E:E,A22)/E22</f>
        <v>0</v>
      </c>
    </row>
    <row r="23" spans="1:8" ht="13">
      <c r="A23" s="7" t="s">
        <v>3176</v>
      </c>
      <c r="B23" s="9">
        <f>COUNTIFS('TJ List'!R:R,A23,'TJ List'!G:G,"MLB")</f>
        <v>1</v>
      </c>
      <c r="C23" s="26">
        <f>COUNTIFS('TJ List'!R:R,A23,'TJ List'!G:G,"AAA")+COUNTIFS('TJ List'!R:R,A23,'TJ List'!G:G,"AA")+COUNTIFS('TJ List'!R:R,A23,'TJ List'!G:G,"A+")+COUNTIFS('TJ List'!R:R,A23,'TJ List'!G:G,"A")+COUNTIFS('TJ List'!R:R,A23,'TJ List'!G:G,"A-")+COUNTIFS('TJ List'!R:R,A23,'TJ List'!G:G,"Rk")</f>
        <v>0</v>
      </c>
      <c r="D23" s="26">
        <f>COUNTIFS('TJ List'!R:R,A23,'TJ List'!G:G,"Coll")+COUNTIFS('TJ List'!R:R,A23,'TJ List'!G:G,"HS")</f>
        <v>0</v>
      </c>
      <c r="E23" s="26">
        <f t="shared" si="0"/>
        <v>1</v>
      </c>
      <c r="F23" s="143">
        <f ca="1">IF(COUNTIFS('TJ List'!$R:$R,A23,'TJ List'!$E:$E,"&lt;"&amp;$B$48,'TJ List'!$G:$G,"MLB")&gt;0,COUNTIFS('TJ List'!$R:$R,A23,'TJ List'!$E:$E,"&lt;"&amp;$B$48,'TJ List'!$G:$G,"MLB",'TJ List'!$N:$N,"&gt;0")/COUNTIFS('TJ List'!$R:$R,A23,'TJ List'!$E:$E,"&lt;"&amp;$B$48,'TJ List'!$G:$G,"MLB"),"N/A")</f>
        <v>1</v>
      </c>
      <c r="G23" s="143">
        <f>IF(COUNTIFS('TJ List'!$R:$R,A23,'TJ List'!$G:$G,"MLB")&gt;0,COUNTIFS('TJ List'!$R:$R,A23,'TJ List'!$G:$G,"MLB",'TJ List'!$N:$N,"&gt;0")/COUNTIFS('TJ List'!$R:$R,A23,'TJ List'!$G:$G,"MLB"),"N/A")</f>
        <v>1</v>
      </c>
      <c r="H23" s="143">
        <f>COUNTIFS('Repeat TJ List'!E:E,A23)/E23</f>
        <v>0</v>
      </c>
    </row>
    <row r="24" spans="1:8" ht="13">
      <c r="A24" s="7" t="s">
        <v>3222</v>
      </c>
      <c r="B24" s="9">
        <f>COUNTIFS('TJ List'!R:R,A24,'TJ List'!G:G,"MLB")</f>
        <v>1</v>
      </c>
      <c r="C24" s="26">
        <f>COUNTIFS('TJ List'!R:R,A24,'TJ List'!G:G,"AAA")+COUNTIFS('TJ List'!R:R,A24,'TJ List'!G:G,"AA")+COUNTIFS('TJ List'!R:R,A24,'TJ List'!G:G,"A+")+COUNTIFS('TJ List'!R:R,A24,'TJ List'!G:G,"A")+COUNTIFS('TJ List'!R:R,A24,'TJ List'!G:G,"A-")+COUNTIFS('TJ List'!R:R,A24,'TJ List'!G:G,"Rk")</f>
        <v>0</v>
      </c>
      <c r="D24" s="26">
        <f>COUNTIFS('TJ List'!R:R,A24,'TJ List'!G:G,"Coll")+COUNTIFS('TJ List'!R:R,A24,'TJ List'!G:G,"HS")</f>
        <v>0</v>
      </c>
      <c r="E24" s="26">
        <f t="shared" si="0"/>
        <v>1</v>
      </c>
      <c r="F24" s="143">
        <f ca="1">IF(COUNTIFS('TJ List'!$R:$R,A24,'TJ List'!$E:$E,"&lt;"&amp;$B$48,'TJ List'!$G:$G,"MLB")&gt;0,COUNTIFS('TJ List'!$R:$R,A24,'TJ List'!$E:$E,"&lt;"&amp;$B$48,'TJ List'!$G:$G,"MLB",'TJ List'!$N:$N,"&gt;0")/COUNTIFS('TJ List'!$R:$R,A24,'TJ List'!$E:$E,"&lt;"&amp;$B$48,'TJ List'!$G:$G,"MLB"),"N/A")</f>
        <v>1</v>
      </c>
      <c r="G24" s="143">
        <f>IF(COUNTIFS('TJ List'!$R:$R,A24,'TJ List'!$G:$G,"MLB")&gt;0,COUNTIFS('TJ List'!$R:$R,A24,'TJ List'!$G:$G,"MLB",'TJ List'!$N:$N,"&gt;0")/COUNTIFS('TJ List'!$R:$R,A24,'TJ List'!$G:$G,"MLB"),"N/A")</f>
        <v>1</v>
      </c>
      <c r="H24" s="143">
        <f>COUNTIFS('Repeat TJ List'!E:E,A24)/E24</f>
        <v>0</v>
      </c>
    </row>
    <row r="25" spans="1:8" ht="13">
      <c r="A25" s="7" t="s">
        <v>2653</v>
      </c>
      <c r="B25" s="9">
        <f>COUNTIFS('TJ List'!R:R,A25,'TJ List'!G:G,"MLB")</f>
        <v>1</v>
      </c>
      <c r="C25" s="26">
        <f>COUNTIFS('TJ List'!R:R,A25,'TJ List'!G:G,"AAA")+COUNTIFS('TJ List'!R:R,A25,'TJ List'!G:G,"AA")+COUNTIFS('TJ List'!R:R,A25,'TJ List'!G:G,"A+")+COUNTIFS('TJ List'!R:R,A25,'TJ List'!G:G,"A")+COUNTIFS('TJ List'!R:R,A25,'TJ List'!G:G,"A-")+COUNTIFS('TJ List'!R:R,A25,'TJ List'!G:G,"Rk")</f>
        <v>0</v>
      </c>
      <c r="D25" s="26">
        <f>COUNTIFS('TJ List'!R:R,A25,'TJ List'!G:G,"Coll")+COUNTIFS('TJ List'!R:R,A25,'TJ List'!G:G,"HS")</f>
        <v>0</v>
      </c>
      <c r="E25" s="26">
        <f t="shared" si="0"/>
        <v>1</v>
      </c>
      <c r="F25" s="143">
        <f ca="1">IF(COUNTIFS('TJ List'!$R:$R,A25,'TJ List'!$E:$E,"&lt;"&amp;$B$48,'TJ List'!$G:$G,"MLB")&gt;0,COUNTIFS('TJ List'!$R:$R,A25,'TJ List'!$E:$E,"&lt;"&amp;$B$48,'TJ List'!$G:$G,"MLB",'TJ List'!$N:$N,"&gt;0")/COUNTIFS('TJ List'!$R:$R,A25,'TJ List'!$E:$E,"&lt;"&amp;$B$48,'TJ List'!$G:$G,"MLB"),"N/A")</f>
        <v>0</v>
      </c>
      <c r="G25" s="143">
        <f>IF(COUNTIFS('TJ List'!$R:$R,A25,'TJ List'!$G:$G,"MLB")&gt;0,COUNTIFS('TJ List'!$R:$R,A25,'TJ List'!$G:$G,"MLB",'TJ List'!$N:$N,"&gt;0")/COUNTIFS('TJ List'!$R:$R,A25,'TJ List'!$G:$G,"MLB"),"N/A")</f>
        <v>0</v>
      </c>
      <c r="H25" s="143">
        <f>COUNTIFS('Repeat TJ List'!E:E,A25)/E25</f>
        <v>0</v>
      </c>
    </row>
    <row r="26" spans="1:8" ht="13">
      <c r="A26" s="7" t="s">
        <v>315</v>
      </c>
      <c r="B26" s="9">
        <f>COUNTIFS('TJ List'!R:R,A26,'TJ List'!G:G,"MLB")</f>
        <v>0</v>
      </c>
      <c r="C26" s="26">
        <f>COUNTIFS('TJ List'!R:R,A26,'TJ List'!G:G,"AAA")+COUNTIFS('TJ List'!R:R,A26,'TJ List'!G:G,"AA")+COUNTIFS('TJ List'!R:R,A26,'TJ List'!G:G,"A+")+COUNTIFS('TJ List'!R:R,A26,'TJ List'!G:G,"A")+COUNTIFS('TJ List'!R:R,A26,'TJ List'!G:G,"A-")+COUNTIFS('TJ List'!R:R,A26,'TJ List'!G:G,"Rk")</f>
        <v>12</v>
      </c>
      <c r="D26" s="26">
        <f>COUNTIFS('TJ List'!R:R,A26,'TJ List'!G:G,"Coll")+COUNTIFS('TJ List'!R:R,A26,'TJ List'!G:G,"HS")</f>
        <v>1</v>
      </c>
      <c r="E26" s="26">
        <f t="shared" si="0"/>
        <v>13</v>
      </c>
      <c r="F26" s="143" t="str">
        <f ca="1">IF(COUNTIFS('TJ List'!$R:$R,A26,'TJ List'!$E:$E,"&lt;"&amp;$B$48,'TJ List'!$G:$G,"MLB")&gt;0,COUNTIFS('TJ List'!$R:$R,A26,'TJ List'!$E:$E,"&lt;"&amp;$B$48,'TJ List'!$G:$G,"MLB",'TJ List'!$N:$N,"&gt;0")/COUNTIFS('TJ List'!$R:$R,A26,'TJ List'!$E:$E,"&lt;"&amp;$B$48,'TJ List'!$G:$G,"MLB"),"N/A")</f>
        <v>N/A</v>
      </c>
      <c r="G26" s="143" t="str">
        <f>IF(COUNTIFS('TJ List'!$R:$R,A26,'TJ List'!$G:$G,"MLB")&gt;0,COUNTIFS('TJ List'!$R:$R,A26,'TJ List'!$G:$G,"MLB",'TJ List'!$N:$N,"&gt;0")/COUNTIFS('TJ List'!$R:$R,A26,'TJ List'!$G:$G,"MLB"),"N/A")</f>
        <v>N/A</v>
      </c>
      <c r="H26" s="143">
        <f>COUNTIFS('Repeat TJ List'!E:E,A26)/E26</f>
        <v>7.6923076923076927E-2</v>
      </c>
    </row>
    <row r="27" spans="1:8" ht="13">
      <c r="A27" s="7" t="s">
        <v>1479</v>
      </c>
      <c r="B27" s="9">
        <f>COUNTIFS('TJ List'!R:R,A27,'TJ List'!G:G,"MLB")</f>
        <v>0</v>
      </c>
      <c r="C27" s="26">
        <f>COUNTIFS('TJ List'!R:R,A27,'TJ List'!G:G,"AAA")+COUNTIFS('TJ List'!R:R,A27,'TJ List'!G:G,"AA")+COUNTIFS('TJ List'!R:R,A27,'TJ List'!G:G,"A+")+COUNTIFS('TJ List'!R:R,A27,'TJ List'!G:G,"A")+COUNTIFS('TJ List'!R:R,A27,'TJ List'!G:G,"A-")+COUNTIFS('TJ List'!R:R,A27,'TJ List'!G:G,"Rk")</f>
        <v>3</v>
      </c>
      <c r="D27" s="26">
        <f>COUNTIFS('TJ List'!R:R,A27,'TJ List'!G:G,"Coll")+COUNTIFS('TJ List'!R:R,A27,'TJ List'!G:G,"HS")</f>
        <v>0</v>
      </c>
      <c r="E27" s="26">
        <f t="shared" si="0"/>
        <v>3</v>
      </c>
      <c r="F27" s="143" t="str">
        <f ca="1">IF(COUNTIFS('TJ List'!$R:$R,A27,'TJ List'!$E:$E,"&lt;"&amp;$B$48,'TJ List'!$G:$G,"MLB")&gt;0,COUNTIFS('TJ List'!$R:$R,A27,'TJ List'!$E:$E,"&lt;"&amp;$B$48,'TJ List'!$G:$G,"MLB",'TJ List'!$N:$N,"&gt;0")/COUNTIFS('TJ List'!$R:$R,A27,'TJ List'!$E:$E,"&lt;"&amp;$B$48,'TJ List'!$G:$G,"MLB"),"N/A")</f>
        <v>N/A</v>
      </c>
      <c r="G27" s="143" t="str">
        <f>IF(COUNTIFS('TJ List'!$R:$R,A27,'TJ List'!$G:$G,"MLB")&gt;0,COUNTIFS('TJ List'!$R:$R,A27,'TJ List'!$G:$G,"MLB",'TJ List'!$N:$N,"&gt;0")/COUNTIFS('TJ List'!$R:$R,A27,'TJ List'!$G:$G,"MLB"),"N/A")</f>
        <v>N/A</v>
      </c>
      <c r="H27" s="143">
        <f>COUNTIFS('Repeat TJ List'!E:E,A27)/E27</f>
        <v>0</v>
      </c>
    </row>
    <row r="28" spans="1:8" ht="13">
      <c r="A28" s="7" t="s">
        <v>167</v>
      </c>
      <c r="B28" s="9">
        <f>COUNTIFS('TJ List'!R:R,A28,'TJ List'!G:G,"MLB")</f>
        <v>0</v>
      </c>
      <c r="C28" s="26">
        <f>COUNTIFS('TJ List'!R:R,A28,'TJ List'!G:G,"AAA")+COUNTIFS('TJ List'!R:R,A28,'TJ List'!G:G,"AA")+COUNTIFS('TJ List'!R:R,A28,'TJ List'!G:G,"A+")+COUNTIFS('TJ List'!R:R,A28,'TJ List'!G:G,"A")+COUNTIFS('TJ List'!R:R,A28,'TJ List'!G:G,"A-")+COUNTIFS('TJ List'!R:R,A28,'TJ List'!G:G,"Rk")</f>
        <v>2</v>
      </c>
      <c r="D28" s="26">
        <f>COUNTIFS('TJ List'!R:R,A28,'TJ List'!G:G,"Coll")+COUNTIFS('TJ List'!R:R,A28,'TJ List'!G:G,"HS")</f>
        <v>0</v>
      </c>
      <c r="E28" s="26">
        <f t="shared" si="0"/>
        <v>2</v>
      </c>
      <c r="F28" s="143" t="str">
        <f ca="1">IF(COUNTIFS('TJ List'!$R:$R,A28,'TJ List'!$E:$E,"&lt;"&amp;$B$48,'TJ List'!$G:$G,"MLB")&gt;0,COUNTIFS('TJ List'!$R:$R,A28,'TJ List'!$E:$E,"&lt;"&amp;$B$48,'TJ List'!$G:$G,"MLB",'TJ List'!$N:$N,"&gt;0")/COUNTIFS('TJ List'!$R:$R,A28,'TJ List'!$E:$E,"&lt;"&amp;$B$48,'TJ List'!$G:$G,"MLB"),"N/A")</f>
        <v>N/A</v>
      </c>
      <c r="G28" s="143" t="str">
        <f>IF(COUNTIFS('TJ List'!$R:$R,A28,'TJ List'!$G:$G,"MLB")&gt;0,COUNTIFS('TJ List'!$R:$R,A28,'TJ List'!$G:$G,"MLB",'TJ List'!$N:$N,"&gt;0")/COUNTIFS('TJ List'!$R:$R,A28,'TJ List'!$G:$G,"MLB"),"N/A")</f>
        <v>N/A</v>
      </c>
      <c r="H28" s="143">
        <f>COUNTIFS('Repeat TJ List'!E:E,A28)/E28</f>
        <v>0.5</v>
      </c>
    </row>
    <row r="29" spans="1:8" ht="13">
      <c r="A29" s="7" t="s">
        <v>1488</v>
      </c>
      <c r="B29" s="9">
        <f>COUNTIFS('TJ List'!R:R,A29,'TJ List'!G:G,"MLB")</f>
        <v>0</v>
      </c>
      <c r="C29" s="26">
        <f>COUNTIFS('TJ List'!R:R,A29,'TJ List'!G:G,"AAA")+COUNTIFS('TJ List'!R:R,A29,'TJ List'!G:G,"AA")+COUNTIFS('TJ List'!R:R,A29,'TJ List'!G:G,"A+")+COUNTIFS('TJ List'!R:R,A29,'TJ List'!G:G,"A")+COUNTIFS('TJ List'!R:R,A29,'TJ List'!G:G,"A-")+COUNTIFS('TJ List'!R:R,A29,'TJ List'!G:G,"Rk")</f>
        <v>1</v>
      </c>
      <c r="D29" s="26">
        <f>COUNTIFS('TJ List'!R:R,A29,'TJ List'!G:G,"Coll")+COUNTIFS('TJ List'!R:R,A29,'TJ List'!G:G,"HS")</f>
        <v>0</v>
      </c>
      <c r="E29" s="26">
        <f t="shared" si="0"/>
        <v>1</v>
      </c>
      <c r="F29" s="143" t="str">
        <f ca="1">IF(COUNTIFS('TJ List'!$R:$R,A29,'TJ List'!$E:$E,"&lt;"&amp;$B$48,'TJ List'!$G:$G,"MLB")&gt;0,COUNTIFS('TJ List'!$R:$R,A29,'TJ List'!$E:$E,"&lt;"&amp;$B$48,'TJ List'!$G:$G,"MLB",'TJ List'!$N:$N,"&gt;0")/COUNTIFS('TJ List'!$R:$R,A29,'TJ List'!$E:$E,"&lt;"&amp;$B$48,'TJ List'!$G:$G,"MLB"),"N/A")</f>
        <v>N/A</v>
      </c>
      <c r="G29" s="143" t="str">
        <f>IF(COUNTIFS('TJ List'!$R:$R,A29,'TJ List'!$G:$G,"MLB")&gt;0,COUNTIFS('TJ List'!$R:$R,A29,'TJ List'!$G:$G,"MLB",'TJ List'!$N:$N,"&gt;0")/COUNTIFS('TJ List'!$R:$R,A29,'TJ List'!$G:$G,"MLB"),"N/A")</f>
        <v>N/A</v>
      </c>
      <c r="H29" s="143">
        <f>COUNTIFS('Repeat TJ List'!E:E,A29)/E29</f>
        <v>0</v>
      </c>
    </row>
    <row r="30" spans="1:8" ht="13">
      <c r="A30" s="145" t="s">
        <v>1040</v>
      </c>
      <c r="B30" s="9">
        <f>COUNTIFS('TJ List'!R:R,A30,'TJ List'!G:G,"MLB")</f>
        <v>0</v>
      </c>
      <c r="C30" s="26">
        <f>COUNTIFS('TJ List'!R:R,A30,'TJ List'!G:G,"AAA")+COUNTIFS('TJ List'!R:R,A30,'TJ List'!G:G,"AA")+COUNTIFS('TJ List'!R:R,A30,'TJ List'!G:G,"A+")+COUNTIFS('TJ List'!R:R,A30,'TJ List'!G:G,"A")+COUNTIFS('TJ List'!R:R,A30,'TJ List'!G:G,"A-")+COUNTIFS('TJ List'!R:R,A30,'TJ List'!G:G,"Rk")</f>
        <v>1</v>
      </c>
      <c r="D30" s="26">
        <f>COUNTIFS('TJ List'!R:R,A30,'TJ List'!G:G,"Coll")+COUNTIFS('TJ List'!R:R,A30,'TJ List'!G:G,"HS")</f>
        <v>0</v>
      </c>
      <c r="E30" s="26">
        <f t="shared" si="0"/>
        <v>1</v>
      </c>
      <c r="F30" s="143" t="str">
        <f ca="1">IF(COUNTIFS('TJ List'!$R:$R,A30,'TJ List'!$E:$E,"&lt;"&amp;$B$48,'TJ List'!$G:$G,"MLB")&gt;0,COUNTIFS('TJ List'!$R:$R,A30,'TJ List'!$E:$E,"&lt;"&amp;$B$48,'TJ List'!$G:$G,"MLB",'TJ List'!$N:$N,"&gt;0")/COUNTIFS('TJ List'!$R:$R,A30,'TJ List'!$E:$E,"&lt;"&amp;$B$48,'TJ List'!$G:$G,"MLB"),"N/A")</f>
        <v>N/A</v>
      </c>
      <c r="G30" s="143" t="str">
        <f>IF(COUNTIFS('TJ List'!$R:$R,A30,'TJ List'!$G:$G,"MLB")&gt;0,COUNTIFS('TJ List'!$R:$R,A30,'TJ List'!$G:$G,"MLB",'TJ List'!$N:$N,"&gt;0")/COUNTIFS('TJ List'!$R:$R,A30,'TJ List'!$G:$G,"MLB"),"N/A")</f>
        <v>N/A</v>
      </c>
      <c r="H30" s="143">
        <f>COUNTIFS('Repeat TJ List'!E:E,A30)/E30</f>
        <v>0</v>
      </c>
    </row>
    <row r="31" spans="1:8" ht="13">
      <c r="A31" s="7" t="s">
        <v>530</v>
      </c>
      <c r="B31" s="9">
        <f>COUNTIFS('TJ List'!R:R,A31,'TJ List'!G:G,"MLB")</f>
        <v>0</v>
      </c>
      <c r="C31" s="26">
        <f>COUNTIFS('TJ List'!R:R,A31,'TJ List'!G:G,"AAA")+COUNTIFS('TJ List'!R:R,A31,'TJ List'!G:G,"AA")+COUNTIFS('TJ List'!R:R,A31,'TJ List'!G:G,"A+")+COUNTIFS('TJ List'!R:R,A31,'TJ List'!G:G,"A")+COUNTIFS('TJ List'!R:R,A31,'TJ List'!G:G,"A-")+COUNTIFS('TJ List'!R:R,A31,'TJ List'!G:G,"Rk")</f>
        <v>1</v>
      </c>
      <c r="D31" s="26">
        <f>COUNTIFS('TJ List'!R:R,A31,'TJ List'!G:G,"Coll")+COUNTIFS('TJ List'!R:R,A31,'TJ List'!G:G,"HS")</f>
        <v>0</v>
      </c>
      <c r="E31" s="26">
        <f t="shared" si="0"/>
        <v>1</v>
      </c>
      <c r="F31" s="143" t="str">
        <f ca="1">IF(COUNTIFS('TJ List'!$R:$R,A31,'TJ List'!$E:$E,"&lt;"&amp;$B$48,'TJ List'!$G:$G,"MLB")&gt;0,COUNTIFS('TJ List'!$R:$R,A31,'TJ List'!$E:$E,"&lt;"&amp;$B$48,'TJ List'!$G:$G,"MLB",'TJ List'!$N:$N,"&gt;0")/COUNTIFS('TJ List'!$R:$R,A31,'TJ List'!$E:$E,"&lt;"&amp;$B$48,'TJ List'!$G:$G,"MLB"),"N/A")</f>
        <v>N/A</v>
      </c>
      <c r="G31" s="143" t="str">
        <f>IF(COUNTIFS('TJ List'!$R:$R,A31,'TJ List'!$G:$G,"MLB")&gt;0,COUNTIFS('TJ List'!$R:$R,A31,'TJ List'!$G:$G,"MLB",'TJ List'!$N:$N,"&gt;0")/COUNTIFS('TJ List'!$R:$R,A31,'TJ List'!$G:$G,"MLB"),"N/A")</f>
        <v>N/A</v>
      </c>
      <c r="H31" s="143">
        <f>COUNTIFS('Repeat TJ List'!E:E,A31)/E31</f>
        <v>0</v>
      </c>
    </row>
    <row r="32" spans="1:8" ht="13">
      <c r="A32" s="7" t="s">
        <v>1359</v>
      </c>
      <c r="B32" s="9">
        <f>COUNTIFS('TJ List'!R:R,A32,'TJ List'!G:G,"MLB")</f>
        <v>0</v>
      </c>
      <c r="C32" s="26">
        <f>COUNTIFS('TJ List'!R:R,A32,'TJ List'!G:G,"AAA")+COUNTIFS('TJ List'!R:R,A32,'TJ List'!G:G,"AA")+COUNTIFS('TJ List'!R:R,A32,'TJ List'!G:G,"A+")+COUNTIFS('TJ List'!R:R,A32,'TJ List'!G:G,"A")+COUNTIFS('TJ List'!R:R,A32,'TJ List'!G:G,"A-")+COUNTIFS('TJ List'!R:R,A32,'TJ List'!G:G,"Rk")</f>
        <v>1</v>
      </c>
      <c r="D32" s="26">
        <f>COUNTIFS('TJ List'!R:R,A32,'TJ List'!G:G,"Coll")+COUNTIFS('TJ List'!R:R,A32,'TJ List'!G:G,"HS")</f>
        <v>0</v>
      </c>
      <c r="E32" s="26">
        <f t="shared" si="0"/>
        <v>1</v>
      </c>
      <c r="F32" s="143" t="str">
        <f ca="1">IF(COUNTIFS('TJ List'!$R:$R,A32,'TJ List'!$E:$E,"&lt;"&amp;$B$48,'TJ List'!$G:$G,"MLB")&gt;0,COUNTIFS('TJ List'!$R:$R,A32,'TJ List'!$E:$E,"&lt;"&amp;$B$48,'TJ List'!$G:$G,"MLB",'TJ List'!$N:$N,"&gt;0")/COUNTIFS('TJ List'!$R:$R,A32,'TJ List'!$E:$E,"&lt;"&amp;$B$48,'TJ List'!$G:$G,"MLB"),"N/A")</f>
        <v>N/A</v>
      </c>
      <c r="G32" s="143" t="str">
        <f>IF(COUNTIFS('TJ List'!$R:$R,A32,'TJ List'!$G:$G,"MLB")&gt;0,COUNTIFS('TJ List'!$R:$R,A32,'TJ List'!$G:$G,"MLB",'TJ List'!$N:$N,"&gt;0")/COUNTIFS('TJ List'!$R:$R,A32,'TJ List'!$G:$G,"MLB"),"N/A")</f>
        <v>N/A</v>
      </c>
      <c r="H32" s="143">
        <f>COUNTIFS('Repeat TJ List'!E:E,A32)/E32</f>
        <v>0</v>
      </c>
    </row>
    <row r="33" spans="1:8" ht="13">
      <c r="A33" s="7" t="s">
        <v>1405</v>
      </c>
      <c r="B33" s="9">
        <f>COUNTIFS('TJ List'!R:R,A33,'TJ List'!G:G,"MLB")</f>
        <v>0</v>
      </c>
      <c r="C33" s="26">
        <f>COUNTIFS('TJ List'!R:R,A33,'TJ List'!G:G,"AAA")+COUNTIFS('TJ List'!R:R,A33,'TJ List'!G:G,"AA")+COUNTIFS('TJ List'!R:R,A33,'TJ List'!G:G,"A+")+COUNTIFS('TJ List'!R:R,A33,'TJ List'!G:G,"A")+COUNTIFS('TJ List'!R:R,A33,'TJ List'!G:G,"A-")+COUNTIFS('TJ List'!R:R,A33,'TJ List'!G:G,"Rk")</f>
        <v>1</v>
      </c>
      <c r="D33" s="26">
        <f>COUNTIFS('TJ List'!R:R,A33,'TJ List'!G:G,"Coll")+COUNTIFS('TJ List'!R:R,A33,'TJ List'!G:G,"HS")</f>
        <v>0</v>
      </c>
      <c r="E33" s="26">
        <f t="shared" si="0"/>
        <v>1</v>
      </c>
      <c r="F33" s="143" t="str">
        <f ca="1">IF(COUNTIFS('TJ List'!$R:$R,A33,'TJ List'!$E:$E,"&lt;"&amp;$B$48,'TJ List'!$G:$G,"MLB")&gt;0,COUNTIFS('TJ List'!$R:$R,A33,'TJ List'!$E:$E,"&lt;"&amp;$B$48,'TJ List'!$G:$G,"MLB",'TJ List'!$N:$N,"&gt;0")/COUNTIFS('TJ List'!$R:$R,A33,'TJ List'!$E:$E,"&lt;"&amp;$B$48,'TJ List'!$G:$G,"MLB"),"N/A")</f>
        <v>N/A</v>
      </c>
      <c r="G33" s="143" t="str">
        <f>IF(COUNTIFS('TJ List'!$R:$R,A33,'TJ List'!$G:$G,"MLB")&gt;0,COUNTIFS('TJ List'!$R:$R,A33,'TJ List'!$G:$G,"MLB",'TJ List'!$N:$N,"&gt;0")/COUNTIFS('TJ List'!$R:$R,A33,'TJ List'!$G:$G,"MLB"),"N/A")</f>
        <v>N/A</v>
      </c>
      <c r="H33" s="143">
        <f>COUNTIFS('Repeat TJ List'!E:E,A33)/E33</f>
        <v>0</v>
      </c>
    </row>
    <row r="34" spans="1:8" ht="13">
      <c r="A34" s="7" t="s">
        <v>773</v>
      </c>
      <c r="B34" s="9">
        <f>COUNTIFS('TJ List'!R:R,A34,'TJ List'!G:G,"MLB")</f>
        <v>0</v>
      </c>
      <c r="C34" s="26">
        <f>COUNTIFS('TJ List'!R:R,A34,'TJ List'!G:G,"AAA")+COUNTIFS('TJ List'!R:R,A34,'TJ List'!G:G,"AA")+COUNTIFS('TJ List'!R:R,A34,'TJ List'!G:G,"A+")+COUNTIFS('TJ List'!R:R,A34,'TJ List'!G:G,"A")+COUNTIFS('TJ List'!R:R,A34,'TJ List'!G:G,"A-")+COUNTIFS('TJ List'!R:R,A34,'TJ List'!G:G,"Rk")</f>
        <v>1</v>
      </c>
      <c r="D34" s="26">
        <f>COUNTIFS('TJ List'!R:R,A34,'TJ List'!G:G,"Coll")+COUNTIFS('TJ List'!R:R,A34,'TJ List'!G:G,"HS")</f>
        <v>0</v>
      </c>
      <c r="E34" s="26">
        <f t="shared" si="0"/>
        <v>1</v>
      </c>
      <c r="F34" s="143" t="str">
        <f ca="1">IF(COUNTIFS('TJ List'!$R:$R,A34,'TJ List'!$E:$E,"&lt;"&amp;$B$48,'TJ List'!$G:$G,"MLB")&gt;0,COUNTIFS('TJ List'!$R:$R,A34,'TJ List'!$E:$E,"&lt;"&amp;$B$48,'TJ List'!$G:$G,"MLB",'TJ List'!$N:$N,"&gt;0")/COUNTIFS('TJ List'!$R:$R,A34,'TJ List'!$E:$E,"&lt;"&amp;$B$48,'TJ List'!$G:$G,"MLB"),"N/A")</f>
        <v>N/A</v>
      </c>
      <c r="G34" s="143" t="str">
        <f>IF(COUNTIFS('TJ List'!$R:$R,A34,'TJ List'!$G:$G,"MLB")&gt;0,COUNTIFS('TJ List'!$R:$R,A34,'TJ List'!$G:$G,"MLB",'TJ List'!$N:$N,"&gt;0")/COUNTIFS('TJ List'!$R:$R,A34,'TJ List'!$G:$G,"MLB"),"N/A")</f>
        <v>N/A</v>
      </c>
      <c r="H34" s="143">
        <f>COUNTIFS('Repeat TJ List'!E:E,A34)/E34</f>
        <v>0</v>
      </c>
    </row>
    <row r="35" spans="1:8" ht="13">
      <c r="A35" s="7" t="s">
        <v>1935</v>
      </c>
      <c r="B35" s="9">
        <f>COUNTIFS('TJ List'!R:R,A35,'TJ List'!G:G,"MLB")</f>
        <v>0</v>
      </c>
      <c r="C35" s="26">
        <f>COUNTIFS('TJ List'!R:R,A35,'TJ List'!G:G,"AAA")+COUNTIFS('TJ List'!R:R,A35,'TJ List'!G:G,"AA")+COUNTIFS('TJ List'!R:R,A35,'TJ List'!G:G,"A+")+COUNTIFS('TJ List'!R:R,A35,'TJ List'!G:G,"A")+COUNTIFS('TJ List'!R:R,A35,'TJ List'!G:G,"A-")+COUNTIFS('TJ List'!R:R,A35,'TJ List'!G:G,"Rk")</f>
        <v>1</v>
      </c>
      <c r="D35" s="26">
        <f>COUNTIFS('TJ List'!R:R,A35,'TJ List'!G:G,"Coll")+COUNTIFS('TJ List'!R:R,A35,'TJ List'!G:G,"HS")</f>
        <v>0</v>
      </c>
      <c r="E35" s="26">
        <f t="shared" si="0"/>
        <v>1</v>
      </c>
      <c r="F35" s="143" t="str">
        <f ca="1">IF(COUNTIFS('TJ List'!$R:$R,A35,'TJ List'!$E:$E,"&lt;"&amp;$B$48,'TJ List'!$G:$G,"MLB")&gt;0,COUNTIFS('TJ List'!$R:$R,A35,'TJ List'!$E:$E,"&lt;"&amp;$B$48,'TJ List'!$G:$G,"MLB",'TJ List'!$N:$N,"&gt;0")/COUNTIFS('TJ List'!$R:$R,A35,'TJ List'!$E:$E,"&lt;"&amp;$B$48,'TJ List'!$G:$G,"MLB"),"N/A")</f>
        <v>N/A</v>
      </c>
      <c r="G35" s="143" t="str">
        <f>IF(COUNTIFS('TJ List'!$R:$R,A35,'TJ List'!$G:$G,"MLB")&gt;0,COUNTIFS('TJ List'!$R:$R,A35,'TJ List'!$G:$G,"MLB",'TJ List'!$N:$N,"&gt;0")/COUNTIFS('TJ List'!$R:$R,A35,'TJ List'!$G:$G,"MLB"),"N/A")</f>
        <v>N/A</v>
      </c>
      <c r="H35" s="143">
        <f>COUNTIFS('Repeat TJ List'!E:E,A35)/E35</f>
        <v>0</v>
      </c>
    </row>
    <row r="36" spans="1:8" ht="13">
      <c r="A36" s="7" t="s">
        <v>1500</v>
      </c>
      <c r="B36" s="9">
        <f>COUNTIFS('TJ List'!R:R,A36,'TJ List'!G:G,"MLB")</f>
        <v>0</v>
      </c>
      <c r="C36" s="26">
        <f>COUNTIFS('TJ List'!R:R,A36,'TJ List'!G:G,"AAA")+COUNTIFS('TJ List'!R:R,A36,'TJ List'!G:G,"AA")+COUNTIFS('TJ List'!R:R,A36,'TJ List'!G:G,"A+")+COUNTIFS('TJ List'!R:R,A36,'TJ List'!G:G,"A")+COUNTIFS('TJ List'!R:R,A36,'TJ List'!G:G,"A-")+COUNTIFS('TJ List'!R:R,A36,'TJ List'!G:G,"Rk")</f>
        <v>1</v>
      </c>
      <c r="D36" s="26">
        <f>COUNTIFS('TJ List'!R:R,A36,'TJ List'!G:G,"Coll")+COUNTIFS('TJ List'!R:R,A36,'TJ List'!G:G,"HS")</f>
        <v>0</v>
      </c>
      <c r="E36" s="26">
        <f t="shared" si="0"/>
        <v>1</v>
      </c>
      <c r="F36" s="143" t="str">
        <f ca="1">IF(COUNTIFS('TJ List'!$R:$R,A36,'TJ List'!$E:$E,"&lt;"&amp;$B$48,'TJ List'!$G:$G,"MLB")&gt;0,COUNTIFS('TJ List'!$R:$R,A36,'TJ List'!$E:$E,"&lt;"&amp;$B$48,'TJ List'!$G:$G,"MLB",'TJ List'!$N:$N,"&gt;0")/COUNTIFS('TJ List'!$R:$R,A36,'TJ List'!$E:$E,"&lt;"&amp;$B$48,'TJ List'!$G:$G,"MLB"),"N/A")</f>
        <v>N/A</v>
      </c>
      <c r="G36" s="143" t="str">
        <f>IF(COUNTIFS('TJ List'!$R:$R,A36,'TJ List'!$G:$G,"MLB")&gt;0,COUNTIFS('TJ List'!$R:$R,A36,'TJ List'!$G:$G,"MLB",'TJ List'!$N:$N,"&gt;0")/COUNTIFS('TJ List'!$R:$R,A36,'TJ List'!$G:$G,"MLB"),"N/A")</f>
        <v>N/A</v>
      </c>
      <c r="H36" s="143">
        <f>COUNTIFS('Repeat TJ List'!E:E,A36)/E36</f>
        <v>0</v>
      </c>
    </row>
    <row r="37" spans="1:8" ht="13">
      <c r="A37" s="7" t="s">
        <v>2952</v>
      </c>
      <c r="B37" s="9">
        <f>COUNTIFS('TJ List'!R:R,A37,'TJ List'!G:G,"MLB")</f>
        <v>0</v>
      </c>
      <c r="C37" s="26">
        <f>COUNTIFS('TJ List'!R:R,A37,'TJ List'!G:G,"AAA")+COUNTIFS('TJ List'!R:R,A37,'TJ List'!G:G,"AA")+COUNTIFS('TJ List'!R:R,A37,'TJ List'!G:G,"A+")+COUNTIFS('TJ List'!R:R,A37,'TJ List'!G:G,"A")+COUNTIFS('TJ List'!R:R,A37,'TJ List'!G:G,"A-")+COUNTIFS('TJ List'!R:R,A37,'TJ List'!G:G,"Rk")</f>
        <v>0</v>
      </c>
      <c r="D37" s="26">
        <f>COUNTIFS('TJ List'!R:R,A37,'TJ List'!G:G,"Coll")+COUNTIFS('TJ List'!R:R,A37,'TJ List'!G:G,"HS")</f>
        <v>3</v>
      </c>
      <c r="E37" s="26">
        <f t="shared" si="0"/>
        <v>3</v>
      </c>
      <c r="F37" s="143" t="str">
        <f ca="1">IF(COUNTIFS('TJ List'!$R:$R,A37,'TJ List'!$E:$E,"&lt;"&amp;$B$48,'TJ List'!$G:$G,"MLB")&gt;0,COUNTIFS('TJ List'!$R:$R,A37,'TJ List'!$E:$E,"&lt;"&amp;$B$48,'TJ List'!$G:$G,"MLB",'TJ List'!$N:$N,"&gt;0")/COUNTIFS('TJ List'!$R:$R,A37,'TJ List'!$E:$E,"&lt;"&amp;$B$48,'TJ List'!$G:$G,"MLB"),"N/A")</f>
        <v>N/A</v>
      </c>
      <c r="G37" s="143" t="str">
        <f>IF(COUNTIFS('TJ List'!$R:$R,A37,'TJ List'!$G:$G,"MLB")&gt;0,COUNTIFS('TJ List'!$R:$R,A37,'TJ List'!$G:$G,"MLB",'TJ List'!$N:$N,"&gt;0")/COUNTIFS('TJ List'!$R:$R,A37,'TJ List'!$G:$G,"MLB"),"N/A")</f>
        <v>N/A</v>
      </c>
      <c r="H37" s="143">
        <f>COUNTIFS('Repeat TJ List'!E:E,A37)/E37</f>
        <v>0</v>
      </c>
    </row>
    <row r="38" spans="1:8" ht="13">
      <c r="A38" s="7" t="s">
        <v>2258</v>
      </c>
      <c r="B38" s="9">
        <f>COUNTIFS('TJ List'!R:R,A38,'TJ List'!G:G,"MLB")</f>
        <v>0</v>
      </c>
      <c r="C38" s="26">
        <f>COUNTIFS('TJ List'!R:R,A38,'TJ List'!G:G,"AAA")+COUNTIFS('TJ List'!R:R,A38,'TJ List'!G:G,"AA")+COUNTIFS('TJ List'!R:R,A38,'TJ List'!G:G,"A+")+COUNTIFS('TJ List'!R:R,A38,'TJ List'!G:G,"A")+COUNTIFS('TJ List'!R:R,A38,'TJ List'!G:G,"A-")+COUNTIFS('TJ List'!R:R,A38,'TJ List'!G:G,"Rk")</f>
        <v>0</v>
      </c>
      <c r="D38" s="26">
        <f>COUNTIFS('TJ List'!R:R,A38,'TJ List'!G:G,"Coll")+COUNTIFS('TJ List'!R:R,A38,'TJ List'!G:G,"HS")</f>
        <v>1</v>
      </c>
      <c r="E38" s="26">
        <f t="shared" si="0"/>
        <v>1</v>
      </c>
      <c r="F38" s="143" t="str">
        <f ca="1">IF(COUNTIFS('TJ List'!$R:$R,A38,'TJ List'!$E:$E,"&lt;"&amp;$B$48,'TJ List'!$G:$G,"MLB")&gt;0,COUNTIFS('TJ List'!$R:$R,A38,'TJ List'!$E:$E,"&lt;"&amp;$B$48,'TJ List'!$G:$G,"MLB",'TJ List'!$N:$N,"&gt;0")/COUNTIFS('TJ List'!$R:$R,A38,'TJ List'!$E:$E,"&lt;"&amp;$B$48,'TJ List'!$G:$G,"MLB"),"N/A")</f>
        <v>N/A</v>
      </c>
      <c r="G38" s="143" t="str">
        <f>IF(COUNTIFS('TJ List'!$R:$R,A38,'TJ List'!$G:$G,"MLB")&gt;0,COUNTIFS('TJ List'!$R:$R,A38,'TJ List'!$G:$G,"MLB",'TJ List'!$N:$N,"&gt;0")/COUNTIFS('TJ List'!$R:$R,A38,'TJ List'!$G:$G,"MLB"),"N/A")</f>
        <v>N/A</v>
      </c>
      <c r="H38" s="143">
        <f>COUNTIFS('Repeat TJ List'!E:E,A38)/E38</f>
        <v>0</v>
      </c>
    </row>
    <row r="39" spans="1:8" ht="13">
      <c r="A39" s="7" t="s">
        <v>1978</v>
      </c>
      <c r="B39" s="9">
        <f>COUNTIFS('TJ List'!R:R,A39,'TJ List'!G:G,"MLB")</f>
        <v>0</v>
      </c>
      <c r="C39" s="26">
        <f>COUNTIFS('TJ List'!R:R,A39,'TJ List'!G:G,"AAA")+COUNTIFS('TJ List'!R:R,A39,'TJ List'!G:G,"AA")+COUNTIFS('TJ List'!R:R,A39,'TJ List'!G:G,"A+")+COUNTIFS('TJ List'!R:R,A39,'TJ List'!G:G,"A")+COUNTIFS('TJ List'!R:R,A39,'TJ List'!G:G,"A-")+COUNTIFS('TJ List'!R:R,A39,'TJ List'!G:G,"Rk")</f>
        <v>0</v>
      </c>
      <c r="D39" s="26">
        <f>COUNTIFS('TJ List'!R:R,A39,'TJ List'!G:G,"Coll")+COUNTIFS('TJ List'!R:R,A39,'TJ List'!G:G,"HS")</f>
        <v>1</v>
      </c>
      <c r="E39" s="26">
        <f t="shared" si="0"/>
        <v>1</v>
      </c>
      <c r="F39" s="143" t="str">
        <f ca="1">IF(COUNTIFS('TJ List'!$R:$R,A39,'TJ List'!$E:$E,"&lt;"&amp;$B$48,'TJ List'!$G:$G,"MLB")&gt;0,COUNTIFS('TJ List'!$R:$R,A39,'TJ List'!$E:$E,"&lt;"&amp;$B$48,'TJ List'!$G:$G,"MLB",'TJ List'!$N:$N,"&gt;0")/COUNTIFS('TJ List'!$R:$R,A39,'TJ List'!$E:$E,"&lt;"&amp;$B$48,'TJ List'!$G:$G,"MLB"),"N/A")</f>
        <v>N/A</v>
      </c>
      <c r="G39" s="143" t="str">
        <f>IF(COUNTIFS('TJ List'!$R:$R,A39,'TJ List'!$G:$G,"MLB")&gt;0,COUNTIFS('TJ List'!$R:$R,A39,'TJ List'!$G:$G,"MLB",'TJ List'!$N:$N,"&gt;0")/COUNTIFS('TJ List'!$R:$R,A39,'TJ List'!$G:$G,"MLB"),"N/A")</f>
        <v>N/A</v>
      </c>
      <c r="H39" s="143">
        <f>COUNTIFS('Repeat TJ List'!E:E,A39)/E39</f>
        <v>1</v>
      </c>
    </row>
    <row r="40" spans="1:8" ht="13">
      <c r="A40" s="7" t="s">
        <v>2724</v>
      </c>
      <c r="B40" s="9">
        <f>COUNTIFS('TJ List'!R:R,A40,'TJ List'!G:G,"MLB")</f>
        <v>0</v>
      </c>
      <c r="C40" s="26">
        <f>COUNTIFS('TJ List'!R:R,A40,'TJ List'!G:G,"AAA")+COUNTIFS('TJ List'!R:R,A40,'TJ List'!G:G,"AA")+COUNTIFS('TJ List'!R:R,A40,'TJ List'!G:G,"A+")+COUNTIFS('TJ List'!R:R,A40,'TJ List'!G:G,"A")+COUNTIFS('TJ List'!R:R,A40,'TJ List'!G:G,"A-")+COUNTIFS('TJ List'!R:R,A40,'TJ List'!G:G,"Rk")</f>
        <v>0</v>
      </c>
      <c r="D40" s="26">
        <f>COUNTIFS('TJ List'!R:R,A40,'TJ List'!G:G,"Coll")+COUNTIFS('TJ List'!R:R,A40,'TJ List'!G:G,"HS")</f>
        <v>1</v>
      </c>
      <c r="E40" s="26">
        <f t="shared" si="0"/>
        <v>1</v>
      </c>
      <c r="F40" s="143" t="str">
        <f ca="1">IF(COUNTIFS('TJ List'!$R:$R,A40,'TJ List'!$E:$E,"&lt;"&amp;$B$48,'TJ List'!$G:$G,"MLB")&gt;0,COUNTIFS('TJ List'!$R:$R,A40,'TJ List'!$E:$E,"&lt;"&amp;$B$48,'TJ List'!$G:$G,"MLB",'TJ List'!$N:$N,"&gt;0")/COUNTIFS('TJ List'!$R:$R,A40,'TJ List'!$E:$E,"&lt;"&amp;$B$48,'TJ List'!$G:$G,"MLB"),"N/A")</f>
        <v>N/A</v>
      </c>
      <c r="G40" s="143" t="str">
        <f>IF(COUNTIFS('TJ List'!$R:$R,A40,'TJ List'!$G:$G,"MLB")&gt;0,COUNTIFS('TJ List'!$R:$R,A40,'TJ List'!$G:$G,"MLB",'TJ List'!$N:$N,"&gt;0")/COUNTIFS('TJ List'!$R:$R,A40,'TJ List'!$G:$G,"MLB"),"N/A")</f>
        <v>N/A</v>
      </c>
      <c r="H40" s="143">
        <f>COUNTIFS('Repeat TJ List'!E:E,A40)/E40</f>
        <v>0</v>
      </c>
    </row>
    <row r="41" spans="1:8" ht="13">
      <c r="A41" s="7" t="s">
        <v>1308</v>
      </c>
      <c r="B41" s="9">
        <f>COUNTIFS('TJ List'!R:R,A41,'TJ List'!G:G,"MLB")</f>
        <v>0</v>
      </c>
      <c r="C41" s="26">
        <f>COUNTIFS('TJ List'!R:R,A41,'TJ List'!G:G,"AAA")+COUNTIFS('TJ List'!R:R,A41,'TJ List'!G:G,"AA")+COUNTIFS('TJ List'!R:R,A41,'TJ List'!G:G,"A+")+COUNTIFS('TJ List'!R:R,A41,'TJ List'!G:G,"A")+COUNTIFS('TJ List'!R:R,A41,'TJ List'!G:G,"A-")+COUNTIFS('TJ List'!R:R,A41,'TJ List'!G:G,"Rk")</f>
        <v>0</v>
      </c>
      <c r="D41" s="26">
        <f>COUNTIFS('TJ List'!R:R,A41,'TJ List'!G:G,"Coll")+COUNTIFS('TJ List'!R:R,A41,'TJ List'!G:G,"HS")</f>
        <v>1</v>
      </c>
      <c r="E41" s="26">
        <f t="shared" si="0"/>
        <v>1</v>
      </c>
      <c r="F41" s="143" t="str">
        <f ca="1">IF(COUNTIFS('TJ List'!$R:$R,A41,'TJ List'!$E:$E,"&lt;"&amp;$B$48,'TJ List'!$G:$G,"MLB")&gt;0,COUNTIFS('TJ List'!$R:$R,A41,'TJ List'!$E:$E,"&lt;"&amp;$B$48,'TJ List'!$G:$G,"MLB",'TJ List'!$N:$N,"&gt;0")/COUNTIFS('TJ List'!$R:$R,A41,'TJ List'!$E:$E,"&lt;"&amp;$B$48,'TJ List'!$G:$G,"MLB"),"N/A")</f>
        <v>N/A</v>
      </c>
      <c r="G41" s="143" t="str">
        <f>IF(COUNTIFS('TJ List'!$R:$R,A41,'TJ List'!$G:$G,"MLB")&gt;0,COUNTIFS('TJ List'!$R:$R,A41,'TJ List'!$G:$G,"MLB",'TJ List'!$N:$N,"&gt;0")/COUNTIFS('TJ List'!$R:$R,A41,'TJ List'!$G:$G,"MLB"),"N/A")</f>
        <v>N/A</v>
      </c>
      <c r="H41" s="143">
        <f>COUNTIFS('Repeat TJ List'!E:E,A41)/E41</f>
        <v>0</v>
      </c>
    </row>
    <row r="42" spans="1:8" ht="13">
      <c r="A42" s="7" t="s">
        <v>1561</v>
      </c>
      <c r="B42" s="9">
        <f>COUNTIFS('TJ List'!R:R,A42,'TJ List'!G:G,"MLB")</f>
        <v>0</v>
      </c>
      <c r="C42" s="26">
        <f>COUNTIFS('TJ List'!R:R,A42,'TJ List'!G:G,"AAA")+COUNTIFS('TJ List'!R:R,A42,'TJ List'!G:G,"AA")+COUNTIFS('TJ List'!R:R,A42,'TJ List'!G:G,"A+")+COUNTIFS('TJ List'!R:R,A42,'TJ List'!G:G,"A")+COUNTIFS('TJ List'!R:R,A42,'TJ List'!G:G,"A-")+COUNTIFS('TJ List'!R:R,A42,'TJ List'!G:G,"Rk")</f>
        <v>0</v>
      </c>
      <c r="D42" s="26">
        <f>COUNTIFS('TJ List'!R:R,A42,'TJ List'!G:G,"Coll")+COUNTIFS('TJ List'!R:R,A42,'TJ List'!G:G,"HS")</f>
        <v>1</v>
      </c>
      <c r="E42" s="26">
        <f t="shared" si="0"/>
        <v>1</v>
      </c>
      <c r="F42" s="143" t="str">
        <f ca="1">IF(COUNTIFS('TJ List'!$R:$R,A42,'TJ List'!$E:$E,"&lt;"&amp;$B$48,'TJ List'!$G:$G,"MLB")&gt;0,COUNTIFS('TJ List'!$R:$R,A42,'TJ List'!$E:$E,"&lt;"&amp;$B$48,'TJ List'!$G:$G,"MLB",'TJ List'!$N:$N,"&gt;0")/COUNTIFS('TJ List'!$R:$R,A42,'TJ List'!$E:$E,"&lt;"&amp;$B$48,'TJ List'!$G:$G,"MLB"),"N/A")</f>
        <v>N/A</v>
      </c>
      <c r="G42" s="143" t="str">
        <f>IF(COUNTIFS('TJ List'!$R:$R,A42,'TJ List'!$G:$G,"MLB")&gt;0,COUNTIFS('TJ List'!$R:$R,A42,'TJ List'!$G:$G,"MLB",'TJ List'!$N:$N,"&gt;0")/COUNTIFS('TJ List'!$R:$R,A42,'TJ List'!$G:$G,"MLB"),"N/A")</f>
        <v>N/A</v>
      </c>
      <c r="H42" s="143">
        <f>COUNTIFS('Repeat TJ List'!E:E,A42)/E42</f>
        <v>0</v>
      </c>
    </row>
    <row r="43" spans="1:8" ht="13">
      <c r="A43" s="7" t="s">
        <v>1162</v>
      </c>
      <c r="B43" s="9">
        <f>COUNTIFS('TJ List'!R:R,A43,'TJ List'!G:G,"MLB")</f>
        <v>0</v>
      </c>
      <c r="C43" s="26">
        <f>COUNTIFS('TJ List'!R:R,A43,'TJ List'!G:G,"AAA")+COUNTIFS('TJ List'!R:R,A43,'TJ List'!G:G,"AA")+COUNTIFS('TJ List'!R:R,A43,'TJ List'!G:G,"A+")+COUNTIFS('TJ List'!R:R,A43,'TJ List'!G:G,"A")+COUNTIFS('TJ List'!R:R,A43,'TJ List'!G:G,"A-")+COUNTIFS('TJ List'!R:R,A43,'TJ List'!G:G,"Rk")</f>
        <v>0</v>
      </c>
      <c r="D43" s="26">
        <f>COUNTIFS('TJ List'!R:R,A43,'TJ List'!G:G,"Coll")+COUNTIFS('TJ List'!R:R,A43,'TJ List'!G:G,"HS")</f>
        <v>1</v>
      </c>
      <c r="E43" s="26">
        <f t="shared" si="0"/>
        <v>1</v>
      </c>
      <c r="F43" s="143" t="str">
        <f ca="1">IF(COUNTIFS('TJ List'!$R:$R,A43,'TJ List'!$E:$E,"&lt;"&amp;$B$48,'TJ List'!$G:$G,"MLB")&gt;0,COUNTIFS('TJ List'!$R:$R,A43,'TJ List'!$E:$E,"&lt;"&amp;$B$48,'TJ List'!$G:$G,"MLB",'TJ List'!$N:$N,"&gt;0")/COUNTIFS('TJ List'!$R:$R,A43,'TJ List'!$E:$E,"&lt;"&amp;$B$48,'TJ List'!$G:$G,"MLB"),"N/A")</f>
        <v>N/A</v>
      </c>
      <c r="G43" s="143" t="str">
        <f>IF(COUNTIFS('TJ List'!$R:$R,A43,'TJ List'!$G:$G,"MLB")&gt;0,COUNTIFS('TJ List'!$R:$R,A43,'TJ List'!$G:$G,"MLB",'TJ List'!$N:$N,"&gt;0")/COUNTIFS('TJ List'!$R:$R,A43,'TJ List'!$G:$G,"MLB"),"N/A")</f>
        <v>N/A</v>
      </c>
      <c r="H43" s="143">
        <f>COUNTIFS('Repeat TJ List'!E:E,A43)/E43</f>
        <v>1</v>
      </c>
    </row>
    <row r="44" spans="1:8" ht="13">
      <c r="A44" s="7" t="s">
        <v>1374</v>
      </c>
      <c r="B44" s="9">
        <f>COUNTIFS('TJ List'!R:R,A44,'TJ List'!G:G,"MLB")</f>
        <v>0</v>
      </c>
      <c r="C44" s="26">
        <f>COUNTIFS('TJ List'!R:R,A44,'TJ List'!G:G,"AAA")+COUNTIFS('TJ List'!R:R,A44,'TJ List'!G:G,"AA")+COUNTIFS('TJ List'!R:R,A44,'TJ List'!G:G,"A+")+COUNTIFS('TJ List'!R:R,A44,'TJ List'!G:G,"A")+COUNTIFS('TJ List'!R:R,A44,'TJ List'!G:G,"A-")+COUNTIFS('TJ List'!R:R,A44,'TJ List'!G:G,"Rk")</f>
        <v>0</v>
      </c>
      <c r="D44" s="26">
        <f>COUNTIFS('TJ List'!R:R,A44,'TJ List'!G:G,"Coll")+COUNTIFS('TJ List'!R:R,A44,'TJ List'!G:G,"HS")</f>
        <v>1</v>
      </c>
      <c r="E44" s="26">
        <f t="shared" si="0"/>
        <v>1</v>
      </c>
      <c r="F44" s="143" t="str">
        <f ca="1">IF(COUNTIFS('TJ List'!$R:$R,A44,'TJ List'!$E:$E,"&lt;"&amp;$B$48,'TJ List'!$G:$G,"MLB")&gt;0,COUNTIFS('TJ List'!$R:$R,A44,'TJ List'!$E:$E,"&lt;"&amp;$B$48,'TJ List'!$G:$G,"MLB",'TJ List'!$N:$N,"&gt;0")/COUNTIFS('TJ List'!$R:$R,A44,'TJ List'!$E:$E,"&lt;"&amp;$B$48,'TJ List'!$G:$G,"MLB"),"N/A")</f>
        <v>N/A</v>
      </c>
      <c r="G44" s="143" t="str">
        <f>IF(COUNTIFS('TJ List'!$R:$R,A44,'TJ List'!$G:$G,"MLB")&gt;0,COUNTIFS('TJ List'!$R:$R,A44,'TJ List'!$G:$G,"MLB",'TJ List'!$N:$N,"&gt;0")/COUNTIFS('TJ List'!$R:$R,A44,'TJ List'!$G:$G,"MLB"),"N/A")</f>
        <v>N/A</v>
      </c>
      <c r="H44" s="143">
        <f>COUNTIFS('Repeat TJ List'!E:E,A44)/E44</f>
        <v>0</v>
      </c>
    </row>
    <row r="45" spans="1:8" ht="13">
      <c r="A45" s="7" t="s">
        <v>1637</v>
      </c>
      <c r="B45" s="9">
        <f>COUNTIFS('TJ List'!R:R,"",'TJ List'!G:G,"MLB")</f>
        <v>86</v>
      </c>
      <c r="C45" s="26">
        <f>COUNTIFS('TJ List'!R:R,"",'TJ List'!G:G,"AAA")+COUNTIFS('TJ List'!R:R,"",'TJ List'!G:G,"AA")+COUNTIFS('TJ List'!R:R,"",'TJ List'!G:G,"A+")+COUNTIFS('TJ List'!R:R,"",'TJ List'!G:G,"A")+COUNTIFS('TJ List'!R:R,"",'TJ List'!G:G,"A-")+COUNTIFS('TJ List'!R:R,"",'TJ List'!G:G,"Rk")</f>
        <v>756</v>
      </c>
      <c r="D45" s="26">
        <f>COUNTIFS('TJ List'!R:R,"",'TJ List'!G:G,"Coll")+COUNTIFS('TJ List'!R:R,"",'TJ List'!G:G,"HS")</f>
        <v>388</v>
      </c>
      <c r="E45" s="26">
        <f t="shared" si="0"/>
        <v>1230</v>
      </c>
      <c r="F45" s="143">
        <f ca="1">IF(COUNTIFS('TJ List'!$R:$R,"",'TJ List'!$E:$E,"&lt;"&amp;$B$48,'TJ List'!$G:$G,"MLB")&gt;0,COUNTIFS('TJ List'!$R:$R,"",'TJ List'!$E:$E,"&lt;"&amp;$B$48,'TJ List'!$G:$G,"MLB",'TJ List'!$N:$N,"&gt;0")/COUNTIFS('TJ List'!$R:$R,"",'TJ List'!$E:$E,"&lt;"&amp;$B$48,'TJ List'!$G:$G,"MLB"),"N/A")</f>
        <v>0.75308641975308643</v>
      </c>
      <c r="G45" s="143" t="str">
        <f>IF(COUNTIFS('TJ List'!$R:$R,A45,'TJ List'!$G:$G,"MLB")&gt;0,COUNTIFS('TJ List'!$R:$R,A45,'TJ List'!$G:$G,"MLB",'TJ List'!$N:$N,"&gt;0")/COUNTIFS('TJ List'!$R:$R,A45,'TJ List'!$G:$G,"MLB"),"N/A")</f>
        <v>N/A</v>
      </c>
      <c r="H45" s="143">
        <f>COUNTIFS('Repeat TJ List'!E:E,A45)/E45</f>
        <v>5.1219512195121948E-2</v>
      </c>
    </row>
    <row r="46" spans="1:8" ht="13">
      <c r="A46" s="76" t="s">
        <v>3529</v>
      </c>
      <c r="B46" s="83">
        <f t="shared" ref="B46:E46" si="1">SUM(B3:B45)</f>
        <v>499</v>
      </c>
      <c r="C46" s="83">
        <f t="shared" si="1"/>
        <v>948</v>
      </c>
      <c r="D46" s="83">
        <f t="shared" si="1"/>
        <v>459</v>
      </c>
      <c r="E46" s="83">
        <f t="shared" si="1"/>
        <v>1906</v>
      </c>
      <c r="F46" s="106">
        <f ca="1">COUNTIFS('TJ List'!$E:$E,"&lt;"&amp;$B$48,'TJ List'!$G:$G,"MLB",'TJ List'!$N:$N,"&gt;0")/COUNTIFS('TJ List'!$E:$E,"&lt;"&amp;$B$48,'TJ List'!$G:$G,"MLB")</f>
        <v>0.78038379530916846</v>
      </c>
      <c r="G46" s="143" t="str">
        <f>IF(COUNTIFS('TJ List'!$R:$R,A46,'TJ List'!$G:$G,"MLB")&gt;0,COUNTIFS('TJ List'!$R:$R,A46,'TJ List'!$G:$G,"MLB",'TJ List'!$N:$N,"&gt;0")/COUNTIFS('TJ List'!$R:$R,A46,'TJ List'!$G:$G,"MLB"),"N/A")</f>
        <v>N/A</v>
      </c>
      <c r="H46" s="85">
        <f>COUNTIFS('Repeat TJ List'!D:D,"&gt;0")/E46</f>
        <v>6.0860440713536204E-2</v>
      </c>
    </row>
    <row r="47" spans="1:8" ht="13">
      <c r="A47" s="7"/>
      <c r="B47" s="7"/>
      <c r="C47" s="7"/>
      <c r="D47" s="7"/>
      <c r="E47" s="7"/>
      <c r="F47" s="7"/>
      <c r="G47" s="78"/>
      <c r="H47" s="143"/>
    </row>
    <row r="48" spans="1:8" ht="42">
      <c r="A48" s="146" t="s">
        <v>4511</v>
      </c>
      <c r="B48" s="177">
        <f ca="1">DATE(IF(MONTH(TODAY())&lt;=6,YEAR(TODAY())-2,YEAR(TODAY())-1),IF(MONTH(TODAY())&lt;=6,MONTH(TODAY())+6,MONTH(TODAY())-6),DAY(TODAY()))</f>
        <v>43517</v>
      </c>
      <c r="C48" s="165"/>
      <c r="D48" s="165"/>
      <c r="E48" s="165"/>
      <c r="F48" s="165"/>
      <c r="G48" s="165"/>
      <c r="H48" s="165"/>
    </row>
    <row r="49" spans="1:8" ht="13">
      <c r="A49" s="147"/>
      <c r="B49" s="148"/>
      <c r="C49" s="148"/>
      <c r="D49" s="148"/>
      <c r="E49" s="148"/>
      <c r="F49" s="148"/>
      <c r="G49" s="148"/>
      <c r="H49" s="143"/>
    </row>
    <row r="50" spans="1:8" ht="13">
      <c r="A50" s="147"/>
      <c r="B50" s="148"/>
      <c r="C50" s="148"/>
      <c r="D50" s="148"/>
      <c r="E50" s="148"/>
      <c r="F50" s="148"/>
      <c r="G50" s="148"/>
      <c r="H50" s="143"/>
    </row>
    <row r="51" spans="1:8" ht="13">
      <c r="B51" s="26"/>
      <c r="C51" s="26"/>
      <c r="D51" s="26"/>
      <c r="E51" s="26"/>
      <c r="F51" s="26"/>
      <c r="G51" s="32"/>
      <c r="H51" s="143"/>
    </row>
    <row r="52" spans="1:8" ht="13">
      <c r="B52" s="26"/>
      <c r="C52" s="26"/>
      <c r="D52" s="26"/>
      <c r="E52" s="26"/>
      <c r="F52" s="26"/>
      <c r="G52" s="32"/>
      <c r="H52" s="143"/>
    </row>
    <row r="53" spans="1:8" ht="13">
      <c r="B53" s="26"/>
      <c r="C53" s="26"/>
      <c r="D53" s="26"/>
      <c r="E53" s="26"/>
      <c r="F53" s="26"/>
      <c r="G53" s="32"/>
      <c r="H53" s="143"/>
    </row>
    <row r="54" spans="1:8" ht="13">
      <c r="B54" s="26"/>
      <c r="C54" s="26"/>
      <c r="D54" s="26"/>
      <c r="E54" s="26"/>
      <c r="F54" s="26"/>
      <c r="G54" s="32"/>
      <c r="H54" s="143"/>
    </row>
    <row r="55" spans="1:8" ht="13">
      <c r="B55" s="26"/>
      <c r="C55" s="26"/>
      <c r="D55" s="26"/>
      <c r="E55" s="26"/>
      <c r="F55" s="26"/>
      <c r="G55" s="32"/>
      <c r="H55" s="143"/>
    </row>
    <row r="56" spans="1:8" ht="13">
      <c r="B56" s="26"/>
      <c r="C56" s="26"/>
      <c r="D56" s="26"/>
      <c r="E56" s="26"/>
      <c r="F56" s="26"/>
      <c r="G56" s="32"/>
      <c r="H56" s="143"/>
    </row>
    <row r="57" spans="1:8" ht="13">
      <c r="B57" s="26"/>
      <c r="C57" s="26"/>
      <c r="D57" s="26"/>
      <c r="E57" s="26"/>
      <c r="F57" s="26"/>
      <c r="G57" s="32"/>
      <c r="H57" s="143"/>
    </row>
    <row r="58" spans="1:8" ht="13">
      <c r="B58" s="26"/>
      <c r="C58" s="26"/>
      <c r="D58" s="26"/>
      <c r="E58" s="26"/>
      <c r="F58" s="26"/>
      <c r="G58" s="32"/>
      <c r="H58" s="143"/>
    </row>
    <row r="59" spans="1:8" ht="13">
      <c r="B59" s="26"/>
      <c r="C59" s="26"/>
      <c r="D59" s="26"/>
      <c r="E59" s="26"/>
      <c r="F59" s="26"/>
      <c r="G59" s="32"/>
      <c r="H59" s="143"/>
    </row>
    <row r="60" spans="1:8" ht="13">
      <c r="B60" s="26"/>
      <c r="C60" s="26"/>
      <c r="D60" s="26"/>
      <c r="E60" s="26"/>
      <c r="F60" s="26"/>
      <c r="G60" s="32"/>
      <c r="H60" s="143"/>
    </row>
    <row r="61" spans="1:8" ht="13">
      <c r="B61" s="26"/>
      <c r="C61" s="26"/>
      <c r="D61" s="26"/>
      <c r="E61" s="26"/>
      <c r="F61" s="26"/>
      <c r="G61" s="32"/>
      <c r="H61" s="143"/>
    </row>
    <row r="62" spans="1:8" ht="13">
      <c r="B62" s="26"/>
      <c r="C62" s="26"/>
      <c r="D62" s="26"/>
      <c r="E62" s="26"/>
      <c r="F62" s="26"/>
      <c r="G62" s="32"/>
      <c r="H62" s="143"/>
    </row>
    <row r="63" spans="1:8" ht="13">
      <c r="B63" s="26"/>
      <c r="C63" s="26"/>
      <c r="D63" s="26"/>
      <c r="E63" s="26"/>
      <c r="F63" s="26"/>
      <c r="G63" s="32"/>
      <c r="H63" s="143"/>
    </row>
    <row r="64" spans="1:8" ht="13">
      <c r="B64" s="26"/>
      <c r="C64" s="26"/>
      <c r="D64" s="26"/>
      <c r="E64" s="26"/>
      <c r="F64" s="26"/>
      <c r="G64" s="32"/>
      <c r="H64" s="143"/>
    </row>
    <row r="65" spans="2:8" ht="13">
      <c r="B65" s="26"/>
      <c r="C65" s="26"/>
      <c r="D65" s="26"/>
      <c r="E65" s="26"/>
      <c r="F65" s="26"/>
      <c r="G65" s="32"/>
      <c r="H65" s="143"/>
    </row>
    <row r="66" spans="2:8" ht="13">
      <c r="B66" s="26"/>
      <c r="C66" s="26"/>
      <c r="D66" s="26"/>
      <c r="E66" s="26"/>
      <c r="F66" s="26"/>
      <c r="G66" s="32"/>
      <c r="H66" s="143"/>
    </row>
    <row r="67" spans="2:8" ht="13">
      <c r="B67" s="26"/>
      <c r="C67" s="26"/>
      <c r="D67" s="26"/>
      <c r="E67" s="26"/>
      <c r="F67" s="26"/>
      <c r="G67" s="32"/>
      <c r="H67" s="143"/>
    </row>
    <row r="68" spans="2:8" ht="13">
      <c r="B68" s="26"/>
      <c r="C68" s="26"/>
      <c r="D68" s="26"/>
      <c r="E68" s="26"/>
      <c r="F68" s="26"/>
      <c r="G68" s="32"/>
      <c r="H68" s="143"/>
    </row>
    <row r="69" spans="2:8" ht="13">
      <c r="B69" s="26"/>
      <c r="C69" s="26"/>
      <c r="D69" s="26"/>
      <c r="E69" s="26"/>
      <c r="F69" s="26"/>
      <c r="G69" s="32"/>
      <c r="H69" s="143"/>
    </row>
    <row r="70" spans="2:8" ht="13">
      <c r="B70" s="26"/>
      <c r="C70" s="26"/>
      <c r="D70" s="26"/>
      <c r="E70" s="26"/>
      <c r="F70" s="26"/>
      <c r="G70" s="32"/>
      <c r="H70" s="143"/>
    </row>
    <row r="71" spans="2:8" ht="13">
      <c r="B71" s="26"/>
      <c r="C71" s="26"/>
      <c r="D71" s="26"/>
      <c r="E71" s="26"/>
      <c r="F71" s="26"/>
      <c r="G71" s="32"/>
      <c r="H71" s="143"/>
    </row>
    <row r="72" spans="2:8" ht="13">
      <c r="B72" s="26"/>
      <c r="C72" s="26"/>
      <c r="D72" s="26"/>
      <c r="E72" s="26"/>
      <c r="F72" s="26"/>
      <c r="G72" s="32"/>
      <c r="H72" s="143"/>
    </row>
    <row r="73" spans="2:8" ht="13">
      <c r="B73" s="26"/>
      <c r="C73" s="26"/>
      <c r="D73" s="26"/>
      <c r="E73" s="26"/>
      <c r="F73" s="26"/>
      <c r="G73" s="32"/>
      <c r="H73" s="143"/>
    </row>
    <row r="74" spans="2:8" ht="13">
      <c r="B74" s="26"/>
      <c r="C74" s="26"/>
      <c r="D74" s="26"/>
      <c r="E74" s="26"/>
      <c r="F74" s="26"/>
      <c r="G74" s="32"/>
      <c r="H74" s="143"/>
    </row>
    <row r="75" spans="2:8" ht="13">
      <c r="B75" s="26"/>
      <c r="C75" s="26"/>
      <c r="D75" s="26"/>
      <c r="E75" s="26"/>
      <c r="F75" s="26"/>
      <c r="G75" s="32"/>
      <c r="H75" s="143"/>
    </row>
    <row r="76" spans="2:8" ht="13">
      <c r="B76" s="26"/>
      <c r="C76" s="26"/>
      <c r="D76" s="26"/>
      <c r="E76" s="26"/>
      <c r="F76" s="26"/>
      <c r="G76" s="32"/>
      <c r="H76" s="143"/>
    </row>
    <row r="77" spans="2:8" ht="13">
      <c r="B77" s="26"/>
      <c r="C77" s="26"/>
      <c r="D77" s="26"/>
      <c r="E77" s="26"/>
      <c r="F77" s="26"/>
      <c r="G77" s="32"/>
      <c r="H77" s="143"/>
    </row>
    <row r="78" spans="2:8" ht="13">
      <c r="B78" s="26"/>
      <c r="C78" s="26"/>
      <c r="D78" s="26"/>
      <c r="E78" s="26"/>
      <c r="F78" s="26"/>
      <c r="G78" s="32"/>
      <c r="H78" s="143"/>
    </row>
    <row r="79" spans="2:8" ht="13">
      <c r="B79" s="26"/>
      <c r="C79" s="26"/>
      <c r="D79" s="26"/>
      <c r="E79" s="26"/>
      <c r="F79" s="26"/>
      <c r="G79" s="32"/>
      <c r="H79" s="143"/>
    </row>
    <row r="80" spans="2:8" ht="13">
      <c r="B80" s="26"/>
      <c r="C80" s="26"/>
      <c r="D80" s="26"/>
      <c r="E80" s="26"/>
      <c r="F80" s="26"/>
      <c r="G80" s="32"/>
      <c r="H80" s="143"/>
    </row>
    <row r="81" spans="2:8" ht="13">
      <c r="B81" s="26"/>
      <c r="C81" s="26"/>
      <c r="D81" s="26"/>
      <c r="E81" s="26"/>
      <c r="F81" s="26"/>
      <c r="G81" s="32"/>
      <c r="H81" s="143"/>
    </row>
    <row r="82" spans="2:8" ht="13">
      <c r="B82" s="26"/>
      <c r="C82" s="26"/>
      <c r="D82" s="26"/>
      <c r="E82" s="26"/>
      <c r="F82" s="26"/>
      <c r="G82" s="32"/>
      <c r="H82" s="143"/>
    </row>
    <row r="83" spans="2:8" ht="13">
      <c r="B83" s="26"/>
      <c r="C83" s="26"/>
      <c r="D83" s="26"/>
      <c r="E83" s="26"/>
      <c r="F83" s="26"/>
      <c r="G83" s="32"/>
      <c r="H83" s="143"/>
    </row>
    <row r="84" spans="2:8" ht="13">
      <c r="B84" s="26"/>
      <c r="C84" s="26"/>
      <c r="D84" s="26"/>
      <c r="E84" s="26"/>
      <c r="F84" s="26"/>
      <c r="G84" s="32"/>
      <c r="H84" s="143"/>
    </row>
    <row r="85" spans="2:8" ht="13">
      <c r="B85" s="26"/>
      <c r="C85" s="26"/>
      <c r="D85" s="26"/>
      <c r="E85" s="26"/>
      <c r="F85" s="26"/>
      <c r="G85" s="32"/>
      <c r="H85" s="143"/>
    </row>
    <row r="86" spans="2:8" ht="13">
      <c r="B86" s="26"/>
      <c r="C86" s="26"/>
      <c r="D86" s="26"/>
      <c r="E86" s="26"/>
      <c r="F86" s="26"/>
      <c r="G86" s="32"/>
      <c r="H86" s="143"/>
    </row>
    <row r="87" spans="2:8" ht="13">
      <c r="B87" s="26"/>
      <c r="C87" s="26"/>
      <c r="D87" s="26"/>
      <c r="E87" s="26"/>
      <c r="F87" s="26"/>
      <c r="G87" s="32"/>
      <c r="H87" s="143"/>
    </row>
    <row r="88" spans="2:8" ht="13">
      <c r="B88" s="26"/>
      <c r="C88" s="26"/>
      <c r="D88" s="26"/>
      <c r="E88" s="26"/>
      <c r="F88" s="26"/>
      <c r="G88" s="32"/>
      <c r="H88" s="143"/>
    </row>
    <row r="89" spans="2:8" ht="13">
      <c r="B89" s="26"/>
      <c r="C89" s="26"/>
      <c r="D89" s="26"/>
      <c r="E89" s="26"/>
      <c r="F89" s="26"/>
      <c r="G89" s="32"/>
      <c r="H89" s="143"/>
    </row>
    <row r="90" spans="2:8" ht="13">
      <c r="B90" s="26"/>
      <c r="C90" s="26"/>
      <c r="D90" s="26"/>
      <c r="E90" s="26"/>
      <c r="F90" s="26"/>
      <c r="G90" s="32"/>
      <c r="H90" s="143"/>
    </row>
    <row r="91" spans="2:8" ht="13">
      <c r="B91" s="26"/>
      <c r="C91" s="26"/>
      <c r="D91" s="26"/>
      <c r="E91" s="26"/>
      <c r="F91" s="26"/>
      <c r="G91" s="32"/>
      <c r="H91" s="143"/>
    </row>
    <row r="92" spans="2:8" ht="13">
      <c r="B92" s="26"/>
      <c r="C92" s="26"/>
      <c r="D92" s="26"/>
      <c r="E92" s="26"/>
      <c r="F92" s="26"/>
      <c r="G92" s="32"/>
      <c r="H92" s="143"/>
    </row>
    <row r="93" spans="2:8" ht="13">
      <c r="B93" s="26"/>
      <c r="C93" s="26"/>
      <c r="D93" s="26"/>
      <c r="E93" s="26"/>
      <c r="F93" s="26"/>
      <c r="G93" s="32"/>
      <c r="H93" s="143"/>
    </row>
    <row r="94" spans="2:8" ht="13">
      <c r="B94" s="26"/>
      <c r="C94" s="26"/>
      <c r="D94" s="26"/>
      <c r="E94" s="26"/>
      <c r="F94" s="26"/>
      <c r="G94" s="32"/>
      <c r="H94" s="143"/>
    </row>
    <row r="95" spans="2:8" ht="13">
      <c r="B95" s="26"/>
      <c r="C95" s="26"/>
      <c r="D95" s="26"/>
      <c r="E95" s="26"/>
      <c r="F95" s="26"/>
      <c r="G95" s="32"/>
      <c r="H95" s="143"/>
    </row>
    <row r="96" spans="2:8" ht="13">
      <c r="B96" s="26"/>
      <c r="C96" s="26"/>
      <c r="D96" s="26"/>
      <c r="E96" s="26"/>
      <c r="F96" s="26"/>
      <c r="G96" s="32"/>
      <c r="H96" s="143"/>
    </row>
    <row r="97" spans="2:8" ht="13">
      <c r="B97" s="26"/>
      <c r="C97" s="26"/>
      <c r="D97" s="26"/>
      <c r="E97" s="26"/>
      <c r="F97" s="26"/>
      <c r="G97" s="32"/>
      <c r="H97" s="143"/>
    </row>
    <row r="98" spans="2:8" ht="13">
      <c r="B98" s="26"/>
      <c r="C98" s="26"/>
      <c r="D98" s="26"/>
      <c r="E98" s="26"/>
      <c r="F98" s="26"/>
      <c r="G98" s="32"/>
      <c r="H98" s="143"/>
    </row>
    <row r="99" spans="2:8" ht="13">
      <c r="B99" s="26"/>
      <c r="C99" s="26"/>
      <c r="D99" s="26"/>
      <c r="E99" s="26"/>
      <c r="F99" s="26"/>
      <c r="G99" s="32"/>
      <c r="H99" s="143"/>
    </row>
    <row r="100" spans="2:8" ht="13">
      <c r="B100" s="26"/>
      <c r="C100" s="26"/>
      <c r="D100" s="26"/>
      <c r="E100" s="26"/>
      <c r="F100" s="26"/>
      <c r="G100" s="32"/>
      <c r="H100" s="143"/>
    </row>
    <row r="101" spans="2:8" ht="13">
      <c r="B101" s="26"/>
      <c r="C101" s="26"/>
      <c r="D101" s="26"/>
      <c r="E101" s="26"/>
      <c r="F101" s="26"/>
      <c r="G101" s="32"/>
      <c r="H101" s="143"/>
    </row>
    <row r="102" spans="2:8" ht="13">
      <c r="B102" s="26"/>
      <c r="C102" s="26"/>
      <c r="D102" s="26"/>
      <c r="E102" s="26"/>
      <c r="F102" s="26"/>
      <c r="G102" s="32"/>
      <c r="H102" s="143"/>
    </row>
    <row r="103" spans="2:8" ht="13">
      <c r="B103" s="26"/>
      <c r="C103" s="26"/>
      <c r="D103" s="26"/>
      <c r="E103" s="26"/>
      <c r="F103" s="26"/>
      <c r="G103" s="32"/>
      <c r="H103" s="143"/>
    </row>
    <row r="104" spans="2:8" ht="13">
      <c r="B104" s="26"/>
      <c r="C104" s="26"/>
      <c r="D104" s="26"/>
      <c r="E104" s="26"/>
      <c r="F104" s="26"/>
      <c r="G104" s="32"/>
      <c r="H104" s="143"/>
    </row>
    <row r="105" spans="2:8" ht="13">
      <c r="B105" s="26"/>
      <c r="C105" s="26"/>
      <c r="D105" s="26"/>
      <c r="E105" s="26"/>
      <c r="F105" s="26"/>
      <c r="G105" s="32"/>
      <c r="H105" s="143"/>
    </row>
    <row r="106" spans="2:8" ht="13">
      <c r="B106" s="26"/>
      <c r="C106" s="26"/>
      <c r="D106" s="26"/>
      <c r="E106" s="26"/>
      <c r="F106" s="26"/>
      <c r="G106" s="32"/>
      <c r="H106" s="143"/>
    </row>
    <row r="107" spans="2:8" ht="13">
      <c r="B107" s="26"/>
      <c r="C107" s="26"/>
      <c r="D107" s="26"/>
      <c r="E107" s="26"/>
      <c r="F107" s="26"/>
      <c r="G107" s="32"/>
      <c r="H107" s="143"/>
    </row>
    <row r="108" spans="2:8" ht="13">
      <c r="B108" s="26"/>
      <c r="C108" s="26"/>
      <c r="D108" s="26"/>
      <c r="E108" s="26"/>
      <c r="F108" s="26"/>
      <c r="G108" s="32"/>
      <c r="H108" s="143"/>
    </row>
    <row r="109" spans="2:8" ht="13">
      <c r="B109" s="26"/>
      <c r="C109" s="26"/>
      <c r="D109" s="26"/>
      <c r="E109" s="26"/>
      <c r="F109" s="26"/>
      <c r="G109" s="32"/>
      <c r="H109" s="143"/>
    </row>
    <row r="110" spans="2:8" ht="13">
      <c r="B110" s="26"/>
      <c r="C110" s="26"/>
      <c r="D110" s="26"/>
      <c r="E110" s="26"/>
      <c r="F110" s="26"/>
      <c r="G110" s="32"/>
      <c r="H110" s="143"/>
    </row>
    <row r="111" spans="2:8" ht="13">
      <c r="B111" s="26"/>
      <c r="C111" s="26"/>
      <c r="D111" s="26"/>
      <c r="E111" s="26"/>
      <c r="F111" s="26"/>
      <c r="G111" s="32"/>
      <c r="H111" s="143"/>
    </row>
    <row r="112" spans="2:8" ht="13">
      <c r="B112" s="26"/>
      <c r="C112" s="26"/>
      <c r="D112" s="26"/>
      <c r="E112" s="26"/>
      <c r="F112" s="26"/>
      <c r="G112" s="32"/>
      <c r="H112" s="143"/>
    </row>
    <row r="113" spans="2:8" ht="13">
      <c r="B113" s="26"/>
      <c r="C113" s="26"/>
      <c r="D113" s="26"/>
      <c r="E113" s="26"/>
      <c r="F113" s="26"/>
      <c r="G113" s="32"/>
      <c r="H113" s="143"/>
    </row>
    <row r="114" spans="2:8" ht="13">
      <c r="B114" s="26"/>
      <c r="C114" s="26"/>
      <c r="D114" s="26"/>
      <c r="E114" s="26"/>
      <c r="F114" s="26"/>
      <c r="G114" s="32"/>
      <c r="H114" s="143"/>
    </row>
    <row r="115" spans="2:8" ht="13">
      <c r="B115" s="26"/>
      <c r="C115" s="26"/>
      <c r="D115" s="26"/>
      <c r="E115" s="26"/>
      <c r="F115" s="26"/>
      <c r="G115" s="32"/>
      <c r="H115" s="143"/>
    </row>
    <row r="116" spans="2:8" ht="13">
      <c r="B116" s="26"/>
      <c r="C116" s="26"/>
      <c r="D116" s="26"/>
      <c r="E116" s="26"/>
      <c r="F116" s="26"/>
      <c r="G116" s="32"/>
      <c r="H116" s="143"/>
    </row>
    <row r="117" spans="2:8" ht="13">
      <c r="B117" s="26"/>
      <c r="C117" s="26"/>
      <c r="D117" s="26"/>
      <c r="E117" s="26"/>
      <c r="F117" s="26"/>
      <c r="G117" s="32"/>
      <c r="H117" s="143"/>
    </row>
    <row r="118" spans="2:8" ht="13">
      <c r="B118" s="26"/>
      <c r="C118" s="26"/>
      <c r="D118" s="26"/>
      <c r="E118" s="26"/>
      <c r="F118" s="26"/>
      <c r="G118" s="32"/>
      <c r="H118" s="143"/>
    </row>
    <row r="119" spans="2:8" ht="13">
      <c r="B119" s="26"/>
      <c r="C119" s="26"/>
      <c r="D119" s="26"/>
      <c r="E119" s="26"/>
      <c r="F119" s="26"/>
      <c r="G119" s="32"/>
      <c r="H119" s="143"/>
    </row>
    <row r="120" spans="2:8" ht="13">
      <c r="B120" s="26"/>
      <c r="C120" s="26"/>
      <c r="D120" s="26"/>
      <c r="E120" s="26"/>
      <c r="F120" s="26"/>
      <c r="G120" s="32"/>
      <c r="H120" s="143"/>
    </row>
    <row r="121" spans="2:8" ht="13">
      <c r="B121" s="26"/>
      <c r="C121" s="26"/>
      <c r="D121" s="26"/>
      <c r="E121" s="26"/>
      <c r="F121" s="26"/>
      <c r="G121" s="32"/>
      <c r="H121" s="143"/>
    </row>
    <row r="122" spans="2:8" ht="13">
      <c r="B122" s="26"/>
      <c r="C122" s="26"/>
      <c r="D122" s="26"/>
      <c r="E122" s="26"/>
      <c r="F122" s="26"/>
      <c r="G122" s="32"/>
      <c r="H122" s="143"/>
    </row>
    <row r="123" spans="2:8" ht="13">
      <c r="B123" s="26"/>
      <c r="C123" s="26"/>
      <c r="D123" s="26"/>
      <c r="E123" s="26"/>
      <c r="F123" s="26"/>
      <c r="G123" s="32"/>
      <c r="H123" s="143"/>
    </row>
    <row r="124" spans="2:8" ht="13">
      <c r="B124" s="26"/>
      <c r="C124" s="26"/>
      <c r="D124" s="26"/>
      <c r="E124" s="26"/>
      <c r="F124" s="26"/>
      <c r="G124" s="32"/>
      <c r="H124" s="143"/>
    </row>
    <row r="125" spans="2:8" ht="13">
      <c r="B125" s="26"/>
      <c r="C125" s="26"/>
      <c r="D125" s="26"/>
      <c r="E125" s="26"/>
      <c r="F125" s="26"/>
      <c r="G125" s="32"/>
      <c r="H125" s="143"/>
    </row>
    <row r="126" spans="2:8" ht="13">
      <c r="B126" s="26"/>
      <c r="C126" s="26"/>
      <c r="D126" s="26"/>
      <c r="E126" s="26"/>
      <c r="F126" s="26"/>
      <c r="G126" s="32"/>
      <c r="H126" s="143"/>
    </row>
    <row r="127" spans="2:8" ht="13">
      <c r="B127" s="26"/>
      <c r="C127" s="26"/>
      <c r="D127" s="26"/>
      <c r="E127" s="26"/>
      <c r="F127" s="26"/>
      <c r="G127" s="32"/>
      <c r="H127" s="143"/>
    </row>
    <row r="128" spans="2:8" ht="13">
      <c r="B128" s="26"/>
      <c r="C128" s="26"/>
      <c r="D128" s="26"/>
      <c r="E128" s="26"/>
      <c r="F128" s="26"/>
      <c r="G128" s="32"/>
      <c r="H128" s="143"/>
    </row>
    <row r="129" spans="2:8" ht="13">
      <c r="B129" s="26"/>
      <c r="C129" s="26"/>
      <c r="D129" s="26"/>
      <c r="E129" s="26"/>
      <c r="F129" s="26"/>
      <c r="G129" s="32"/>
      <c r="H129" s="143"/>
    </row>
    <row r="130" spans="2:8" ht="13">
      <c r="B130" s="26"/>
      <c r="C130" s="26"/>
      <c r="D130" s="26"/>
      <c r="E130" s="26"/>
      <c r="F130" s="26"/>
      <c r="G130" s="32"/>
      <c r="H130" s="143"/>
    </row>
    <row r="131" spans="2:8" ht="13">
      <c r="B131" s="26"/>
      <c r="C131" s="26"/>
      <c r="D131" s="26"/>
      <c r="E131" s="26"/>
      <c r="F131" s="26"/>
      <c r="G131" s="32"/>
      <c r="H131" s="143"/>
    </row>
    <row r="132" spans="2:8" ht="13">
      <c r="B132" s="26"/>
      <c r="C132" s="26"/>
      <c r="D132" s="26"/>
      <c r="E132" s="26"/>
      <c r="F132" s="26"/>
      <c r="G132" s="32"/>
      <c r="H132" s="143"/>
    </row>
    <row r="133" spans="2:8" ht="13">
      <c r="B133" s="26"/>
      <c r="C133" s="26"/>
      <c r="D133" s="26"/>
      <c r="E133" s="26"/>
      <c r="F133" s="26"/>
      <c r="G133" s="32"/>
      <c r="H133" s="143"/>
    </row>
    <row r="134" spans="2:8" ht="13">
      <c r="B134" s="26"/>
      <c r="C134" s="26"/>
      <c r="D134" s="26"/>
      <c r="E134" s="26"/>
      <c r="F134" s="26"/>
      <c r="G134" s="32"/>
      <c r="H134" s="143"/>
    </row>
    <row r="135" spans="2:8" ht="13">
      <c r="B135" s="26"/>
      <c r="C135" s="26"/>
      <c r="D135" s="26"/>
      <c r="E135" s="26"/>
      <c r="F135" s="26"/>
      <c r="G135" s="32"/>
      <c r="H135" s="143"/>
    </row>
    <row r="136" spans="2:8" ht="13">
      <c r="B136" s="26"/>
      <c r="C136" s="26"/>
      <c r="D136" s="26"/>
      <c r="E136" s="26"/>
      <c r="F136" s="26"/>
      <c r="G136" s="32"/>
      <c r="H136" s="143"/>
    </row>
    <row r="137" spans="2:8" ht="13">
      <c r="B137" s="26"/>
      <c r="C137" s="26"/>
      <c r="D137" s="26"/>
      <c r="E137" s="26"/>
      <c r="F137" s="26"/>
      <c r="G137" s="32"/>
      <c r="H137" s="143"/>
    </row>
    <row r="138" spans="2:8" ht="13">
      <c r="B138" s="26"/>
      <c r="C138" s="26"/>
      <c r="D138" s="26"/>
      <c r="E138" s="26"/>
      <c r="F138" s="26"/>
      <c r="G138" s="32"/>
      <c r="H138" s="143"/>
    </row>
    <row r="139" spans="2:8" ht="13">
      <c r="B139" s="26"/>
      <c r="C139" s="26"/>
      <c r="D139" s="26"/>
      <c r="E139" s="26"/>
      <c r="F139" s="26"/>
      <c r="G139" s="32"/>
      <c r="H139" s="143"/>
    </row>
    <row r="140" spans="2:8" ht="13">
      <c r="B140" s="26"/>
      <c r="C140" s="26"/>
      <c r="D140" s="26"/>
      <c r="E140" s="26"/>
      <c r="F140" s="26"/>
      <c r="G140" s="32"/>
      <c r="H140" s="143"/>
    </row>
    <row r="141" spans="2:8" ht="13">
      <c r="B141" s="26"/>
      <c r="C141" s="26"/>
      <c r="D141" s="26"/>
      <c r="E141" s="26"/>
      <c r="F141" s="26"/>
      <c r="G141" s="32"/>
      <c r="H141" s="143"/>
    </row>
    <row r="142" spans="2:8" ht="13">
      <c r="B142" s="26"/>
      <c r="C142" s="26"/>
      <c r="D142" s="26"/>
      <c r="E142" s="26"/>
      <c r="F142" s="26"/>
      <c r="G142" s="32"/>
      <c r="H142" s="143"/>
    </row>
    <row r="143" spans="2:8" ht="13">
      <c r="B143" s="26"/>
      <c r="C143" s="26"/>
      <c r="D143" s="26"/>
      <c r="E143" s="26"/>
      <c r="F143" s="26"/>
      <c r="G143" s="32"/>
      <c r="H143" s="143"/>
    </row>
    <row r="144" spans="2:8" ht="13">
      <c r="B144" s="26"/>
      <c r="C144" s="26"/>
      <c r="D144" s="26"/>
      <c r="E144" s="26"/>
      <c r="F144" s="26"/>
      <c r="G144" s="32"/>
      <c r="H144" s="143"/>
    </row>
    <row r="145" spans="2:8" ht="13">
      <c r="B145" s="26"/>
      <c r="C145" s="26"/>
      <c r="D145" s="26"/>
      <c r="E145" s="26"/>
      <c r="F145" s="26"/>
      <c r="G145" s="32"/>
      <c r="H145" s="143"/>
    </row>
    <row r="146" spans="2:8" ht="13">
      <c r="B146" s="26"/>
      <c r="C146" s="26"/>
      <c r="D146" s="26"/>
      <c r="E146" s="26"/>
      <c r="F146" s="26"/>
      <c r="G146" s="32"/>
      <c r="H146" s="143"/>
    </row>
    <row r="147" spans="2:8" ht="13">
      <c r="B147" s="26"/>
      <c r="C147" s="26"/>
      <c r="D147" s="26"/>
      <c r="E147" s="26"/>
      <c r="F147" s="26"/>
      <c r="G147" s="32"/>
      <c r="H147" s="143"/>
    </row>
    <row r="148" spans="2:8" ht="13">
      <c r="B148" s="26"/>
      <c r="C148" s="26"/>
      <c r="D148" s="26"/>
      <c r="E148" s="26"/>
      <c r="F148" s="26"/>
      <c r="G148" s="32"/>
      <c r="H148" s="143"/>
    </row>
    <row r="149" spans="2:8" ht="13">
      <c r="B149" s="26"/>
      <c r="C149" s="26"/>
      <c r="D149" s="26"/>
      <c r="E149" s="26"/>
      <c r="F149" s="26"/>
      <c r="G149" s="32"/>
      <c r="H149" s="143"/>
    </row>
    <row r="150" spans="2:8" ht="13">
      <c r="B150" s="26"/>
      <c r="C150" s="26"/>
      <c r="D150" s="26"/>
      <c r="E150" s="26"/>
      <c r="F150" s="26"/>
      <c r="G150" s="32"/>
      <c r="H150" s="143"/>
    </row>
    <row r="151" spans="2:8" ht="13">
      <c r="B151" s="26"/>
      <c r="C151" s="26"/>
      <c r="D151" s="26"/>
      <c r="E151" s="26"/>
      <c r="F151" s="26"/>
      <c r="G151" s="32"/>
      <c r="H151" s="143"/>
    </row>
    <row r="152" spans="2:8" ht="13">
      <c r="B152" s="26"/>
      <c r="C152" s="26"/>
      <c r="D152" s="26"/>
      <c r="E152" s="26"/>
      <c r="F152" s="26"/>
      <c r="G152" s="32"/>
      <c r="H152" s="143"/>
    </row>
    <row r="153" spans="2:8" ht="13">
      <c r="B153" s="26"/>
      <c r="C153" s="26"/>
      <c r="D153" s="26"/>
      <c r="E153" s="26"/>
      <c r="F153" s="26"/>
      <c r="G153" s="32"/>
      <c r="H153" s="143"/>
    </row>
    <row r="154" spans="2:8" ht="13">
      <c r="B154" s="26"/>
      <c r="C154" s="26"/>
      <c r="D154" s="26"/>
      <c r="E154" s="26"/>
      <c r="F154" s="26"/>
      <c r="G154" s="32"/>
      <c r="H154" s="143"/>
    </row>
    <row r="155" spans="2:8" ht="13">
      <c r="B155" s="26"/>
      <c r="C155" s="26"/>
      <c r="D155" s="26"/>
      <c r="E155" s="26"/>
      <c r="F155" s="26"/>
      <c r="G155" s="32"/>
      <c r="H155" s="143"/>
    </row>
    <row r="156" spans="2:8" ht="13">
      <c r="B156" s="26"/>
      <c r="C156" s="26"/>
      <c r="D156" s="26"/>
      <c r="E156" s="26"/>
      <c r="F156" s="26"/>
      <c r="G156" s="32"/>
      <c r="H156" s="143"/>
    </row>
    <row r="157" spans="2:8" ht="13">
      <c r="B157" s="26"/>
      <c r="C157" s="26"/>
      <c r="D157" s="26"/>
      <c r="E157" s="26"/>
      <c r="F157" s="26"/>
      <c r="G157" s="32"/>
      <c r="H157" s="143"/>
    </row>
    <row r="158" spans="2:8" ht="13">
      <c r="B158" s="26"/>
      <c r="C158" s="26"/>
      <c r="D158" s="26"/>
      <c r="E158" s="26"/>
      <c r="F158" s="26"/>
      <c r="G158" s="32"/>
      <c r="H158" s="143"/>
    </row>
    <row r="159" spans="2:8" ht="13">
      <c r="B159" s="26"/>
      <c r="C159" s="26"/>
      <c r="D159" s="26"/>
      <c r="E159" s="26"/>
      <c r="F159" s="26"/>
      <c r="G159" s="32"/>
      <c r="H159" s="143"/>
    </row>
    <row r="160" spans="2:8" ht="13">
      <c r="B160" s="26"/>
      <c r="C160" s="26"/>
      <c r="D160" s="26"/>
      <c r="E160" s="26"/>
      <c r="F160" s="26"/>
      <c r="G160" s="32"/>
      <c r="H160" s="143"/>
    </row>
    <row r="161" spans="2:8" ht="13">
      <c r="B161" s="26"/>
      <c r="C161" s="26"/>
      <c r="D161" s="26"/>
      <c r="E161" s="26"/>
      <c r="F161" s="26"/>
      <c r="G161" s="32"/>
      <c r="H161" s="143"/>
    </row>
    <row r="162" spans="2:8" ht="13">
      <c r="B162" s="26"/>
      <c r="C162" s="26"/>
      <c r="D162" s="26"/>
      <c r="E162" s="26"/>
      <c r="F162" s="26"/>
      <c r="G162" s="32"/>
      <c r="H162" s="143"/>
    </row>
    <row r="163" spans="2:8" ht="13">
      <c r="B163" s="26"/>
      <c r="C163" s="26"/>
      <c r="D163" s="26"/>
      <c r="E163" s="26"/>
      <c r="F163" s="26"/>
      <c r="G163" s="32"/>
      <c r="H163" s="143"/>
    </row>
    <row r="164" spans="2:8" ht="13">
      <c r="B164" s="26"/>
      <c r="C164" s="26"/>
      <c r="D164" s="26"/>
      <c r="E164" s="26"/>
      <c r="F164" s="26"/>
      <c r="G164" s="32"/>
      <c r="H164" s="143"/>
    </row>
    <row r="165" spans="2:8" ht="13">
      <c r="B165" s="26"/>
      <c r="C165" s="26"/>
      <c r="D165" s="26"/>
      <c r="E165" s="26"/>
      <c r="F165" s="26"/>
      <c r="G165" s="32"/>
      <c r="H165" s="143"/>
    </row>
    <row r="166" spans="2:8" ht="13">
      <c r="B166" s="26"/>
      <c r="C166" s="26"/>
      <c r="D166" s="26"/>
      <c r="E166" s="26"/>
      <c r="F166" s="26"/>
      <c r="G166" s="32"/>
      <c r="H166" s="143"/>
    </row>
    <row r="167" spans="2:8" ht="13">
      <c r="B167" s="26"/>
      <c r="C167" s="26"/>
      <c r="D167" s="26"/>
      <c r="E167" s="26"/>
      <c r="F167" s="26"/>
      <c r="G167" s="32"/>
      <c r="H167" s="143"/>
    </row>
    <row r="168" spans="2:8" ht="13">
      <c r="B168" s="26"/>
      <c r="C168" s="26"/>
      <c r="D168" s="26"/>
      <c r="E168" s="26"/>
      <c r="F168" s="26"/>
      <c r="G168" s="32"/>
      <c r="H168" s="143"/>
    </row>
    <row r="169" spans="2:8" ht="13">
      <c r="B169" s="26"/>
      <c r="C169" s="26"/>
      <c r="D169" s="26"/>
      <c r="E169" s="26"/>
      <c r="F169" s="26"/>
      <c r="G169" s="32"/>
      <c r="H169" s="143"/>
    </row>
    <row r="170" spans="2:8" ht="13">
      <c r="B170" s="26"/>
      <c r="C170" s="26"/>
      <c r="D170" s="26"/>
      <c r="E170" s="26"/>
      <c r="F170" s="26"/>
      <c r="G170" s="32"/>
      <c r="H170" s="143"/>
    </row>
    <row r="171" spans="2:8" ht="13">
      <c r="B171" s="26"/>
      <c r="C171" s="26"/>
      <c r="D171" s="26"/>
      <c r="E171" s="26"/>
      <c r="F171" s="26"/>
      <c r="G171" s="32"/>
      <c r="H171" s="143"/>
    </row>
    <row r="172" spans="2:8" ht="13">
      <c r="B172" s="26"/>
      <c r="C172" s="26"/>
      <c r="D172" s="26"/>
      <c r="E172" s="26"/>
      <c r="F172" s="26"/>
      <c r="G172" s="32"/>
      <c r="H172" s="143"/>
    </row>
    <row r="173" spans="2:8" ht="13">
      <c r="B173" s="26"/>
      <c r="C173" s="26"/>
      <c r="D173" s="26"/>
      <c r="E173" s="26"/>
      <c r="F173" s="26"/>
      <c r="G173" s="32"/>
      <c r="H173" s="143"/>
    </row>
    <row r="174" spans="2:8" ht="13">
      <c r="B174" s="26"/>
      <c r="C174" s="26"/>
      <c r="D174" s="26"/>
      <c r="E174" s="26"/>
      <c r="F174" s="26"/>
      <c r="G174" s="32"/>
      <c r="H174" s="143"/>
    </row>
    <row r="175" spans="2:8" ht="13">
      <c r="B175" s="26"/>
      <c r="C175" s="26"/>
      <c r="D175" s="26"/>
      <c r="E175" s="26"/>
      <c r="F175" s="26"/>
      <c r="G175" s="32"/>
      <c r="H175" s="143"/>
    </row>
    <row r="176" spans="2:8" ht="13">
      <c r="B176" s="26"/>
      <c r="C176" s="26"/>
      <c r="D176" s="26"/>
      <c r="E176" s="26"/>
      <c r="F176" s="26"/>
      <c r="G176" s="32"/>
      <c r="H176" s="143"/>
    </row>
    <row r="177" spans="2:8" ht="13">
      <c r="B177" s="26"/>
      <c r="C177" s="26"/>
      <c r="D177" s="26"/>
      <c r="E177" s="26"/>
      <c r="F177" s="26"/>
      <c r="G177" s="32"/>
      <c r="H177" s="143"/>
    </row>
    <row r="178" spans="2:8" ht="13">
      <c r="B178" s="26"/>
      <c r="C178" s="26"/>
      <c r="D178" s="26"/>
      <c r="E178" s="26"/>
      <c r="F178" s="26"/>
      <c r="G178" s="32"/>
      <c r="H178" s="143"/>
    </row>
    <row r="179" spans="2:8" ht="13">
      <c r="B179" s="26"/>
      <c r="C179" s="26"/>
      <c r="D179" s="26"/>
      <c r="E179" s="26"/>
      <c r="F179" s="26"/>
      <c r="G179" s="32"/>
      <c r="H179" s="143"/>
    </row>
    <row r="180" spans="2:8" ht="13">
      <c r="B180" s="26"/>
      <c r="C180" s="26"/>
      <c r="D180" s="26"/>
      <c r="E180" s="26"/>
      <c r="F180" s="26"/>
      <c r="G180" s="32"/>
      <c r="H180" s="143"/>
    </row>
    <row r="181" spans="2:8" ht="13">
      <c r="B181" s="26"/>
      <c r="C181" s="26"/>
      <c r="D181" s="26"/>
      <c r="E181" s="26"/>
      <c r="F181" s="26"/>
      <c r="G181" s="32"/>
      <c r="H181" s="143"/>
    </row>
    <row r="182" spans="2:8" ht="13">
      <c r="B182" s="26"/>
      <c r="C182" s="26"/>
      <c r="D182" s="26"/>
      <c r="E182" s="26"/>
      <c r="F182" s="26"/>
      <c r="G182" s="32"/>
      <c r="H182" s="143"/>
    </row>
    <row r="183" spans="2:8" ht="13">
      <c r="B183" s="26"/>
      <c r="C183" s="26"/>
      <c r="D183" s="26"/>
      <c r="E183" s="26"/>
      <c r="F183" s="26"/>
      <c r="G183" s="32"/>
      <c r="H183" s="143"/>
    </row>
    <row r="184" spans="2:8" ht="13">
      <c r="B184" s="26"/>
      <c r="C184" s="26"/>
      <c r="D184" s="26"/>
      <c r="E184" s="26"/>
      <c r="F184" s="26"/>
      <c r="G184" s="32"/>
      <c r="H184" s="143"/>
    </row>
    <row r="185" spans="2:8" ht="13">
      <c r="B185" s="26"/>
      <c r="C185" s="26"/>
      <c r="D185" s="26"/>
      <c r="E185" s="26"/>
      <c r="F185" s="26"/>
      <c r="G185" s="32"/>
      <c r="H185" s="143"/>
    </row>
    <row r="186" spans="2:8" ht="13">
      <c r="B186" s="26"/>
      <c r="C186" s="26"/>
      <c r="D186" s="26"/>
      <c r="E186" s="26"/>
      <c r="F186" s="26"/>
      <c r="G186" s="32"/>
      <c r="H186" s="143"/>
    </row>
    <row r="187" spans="2:8" ht="13">
      <c r="B187" s="26"/>
      <c r="C187" s="26"/>
      <c r="D187" s="26"/>
      <c r="E187" s="26"/>
      <c r="F187" s="26"/>
      <c r="G187" s="32"/>
      <c r="H187" s="143"/>
    </row>
    <row r="188" spans="2:8" ht="13">
      <c r="B188" s="26"/>
      <c r="C188" s="26"/>
      <c r="D188" s="26"/>
      <c r="E188" s="26"/>
      <c r="F188" s="26"/>
      <c r="G188" s="32"/>
      <c r="H188" s="143"/>
    </row>
    <row r="189" spans="2:8" ht="13">
      <c r="B189" s="26"/>
      <c r="C189" s="26"/>
      <c r="D189" s="26"/>
      <c r="E189" s="26"/>
      <c r="F189" s="26"/>
      <c r="G189" s="32"/>
      <c r="H189" s="143"/>
    </row>
    <row r="190" spans="2:8" ht="13">
      <c r="B190" s="26"/>
      <c r="C190" s="26"/>
      <c r="D190" s="26"/>
      <c r="E190" s="26"/>
      <c r="F190" s="26"/>
      <c r="G190" s="32"/>
      <c r="H190" s="143"/>
    </row>
    <row r="191" spans="2:8" ht="13">
      <c r="B191" s="26"/>
      <c r="C191" s="26"/>
      <c r="D191" s="26"/>
      <c r="E191" s="26"/>
      <c r="F191" s="26"/>
      <c r="G191" s="32"/>
      <c r="H191" s="143"/>
    </row>
    <row r="192" spans="2:8" ht="13">
      <c r="B192" s="26"/>
      <c r="C192" s="26"/>
      <c r="D192" s="26"/>
      <c r="E192" s="26"/>
      <c r="F192" s="26"/>
      <c r="G192" s="32"/>
      <c r="H192" s="143"/>
    </row>
    <row r="193" spans="2:8" ht="13">
      <c r="B193" s="26"/>
      <c r="C193" s="26"/>
      <c r="D193" s="26"/>
      <c r="E193" s="26"/>
      <c r="F193" s="26"/>
      <c r="G193" s="32"/>
      <c r="H193" s="143"/>
    </row>
    <row r="194" spans="2:8" ht="13">
      <c r="B194" s="26"/>
      <c r="C194" s="26"/>
      <c r="D194" s="26"/>
      <c r="E194" s="26"/>
      <c r="F194" s="26"/>
      <c r="G194" s="32"/>
      <c r="H194" s="143"/>
    </row>
    <row r="195" spans="2:8" ht="13">
      <c r="B195" s="26"/>
      <c r="C195" s="26"/>
      <c r="D195" s="26"/>
      <c r="E195" s="26"/>
      <c r="F195" s="26"/>
      <c r="G195" s="32"/>
      <c r="H195" s="143"/>
    </row>
    <row r="196" spans="2:8" ht="13">
      <c r="B196" s="26"/>
      <c r="C196" s="26"/>
      <c r="D196" s="26"/>
      <c r="E196" s="26"/>
      <c r="F196" s="26"/>
      <c r="G196" s="32"/>
      <c r="H196" s="143"/>
    </row>
    <row r="197" spans="2:8" ht="13">
      <c r="B197" s="26"/>
      <c r="C197" s="26"/>
      <c r="D197" s="26"/>
      <c r="E197" s="26"/>
      <c r="F197" s="26"/>
      <c r="G197" s="32"/>
      <c r="H197" s="143"/>
    </row>
    <row r="198" spans="2:8" ht="13">
      <c r="B198" s="26"/>
      <c r="C198" s="26"/>
      <c r="D198" s="26"/>
      <c r="E198" s="26"/>
      <c r="F198" s="26"/>
      <c r="G198" s="32"/>
      <c r="H198" s="143"/>
    </row>
    <row r="199" spans="2:8" ht="13">
      <c r="B199" s="26"/>
      <c r="C199" s="26"/>
      <c r="D199" s="26"/>
      <c r="E199" s="26"/>
      <c r="F199" s="26"/>
      <c r="G199" s="32"/>
      <c r="H199" s="143"/>
    </row>
    <row r="200" spans="2:8" ht="13">
      <c r="B200" s="26"/>
      <c r="C200" s="26"/>
      <c r="D200" s="26"/>
      <c r="E200" s="26"/>
      <c r="F200" s="26"/>
      <c r="G200" s="32"/>
      <c r="H200" s="143"/>
    </row>
    <row r="201" spans="2:8" ht="13">
      <c r="B201" s="26"/>
      <c r="C201" s="26"/>
      <c r="D201" s="26"/>
      <c r="E201" s="26"/>
      <c r="F201" s="26"/>
      <c r="G201" s="32"/>
      <c r="H201" s="143"/>
    </row>
    <row r="202" spans="2:8" ht="13">
      <c r="B202" s="26"/>
      <c r="C202" s="26"/>
      <c r="D202" s="26"/>
      <c r="E202" s="26"/>
      <c r="F202" s="26"/>
      <c r="G202" s="32"/>
      <c r="H202" s="143"/>
    </row>
    <row r="203" spans="2:8" ht="13">
      <c r="B203" s="26"/>
      <c r="C203" s="26"/>
      <c r="D203" s="26"/>
      <c r="E203" s="26"/>
      <c r="F203" s="26"/>
      <c r="G203" s="32"/>
      <c r="H203" s="143"/>
    </row>
    <row r="204" spans="2:8" ht="13">
      <c r="B204" s="26"/>
      <c r="C204" s="26"/>
      <c r="D204" s="26"/>
      <c r="E204" s="26"/>
      <c r="F204" s="26"/>
      <c r="G204" s="32"/>
      <c r="H204" s="143"/>
    </row>
    <row r="205" spans="2:8" ht="13">
      <c r="B205" s="26"/>
      <c r="C205" s="26"/>
      <c r="D205" s="26"/>
      <c r="E205" s="26"/>
      <c r="F205" s="26"/>
      <c r="G205" s="32"/>
      <c r="H205" s="143"/>
    </row>
    <row r="206" spans="2:8" ht="13">
      <c r="B206" s="26"/>
      <c r="C206" s="26"/>
      <c r="D206" s="26"/>
      <c r="E206" s="26"/>
      <c r="F206" s="26"/>
      <c r="G206" s="32"/>
      <c r="H206" s="143"/>
    </row>
    <row r="207" spans="2:8" ht="13">
      <c r="B207" s="26"/>
      <c r="C207" s="26"/>
      <c r="D207" s="26"/>
      <c r="E207" s="26"/>
      <c r="F207" s="26"/>
      <c r="G207" s="32"/>
      <c r="H207" s="143"/>
    </row>
    <row r="208" spans="2:8" ht="13">
      <c r="B208" s="26"/>
      <c r="C208" s="26"/>
      <c r="D208" s="26"/>
      <c r="E208" s="26"/>
      <c r="F208" s="26"/>
      <c r="G208" s="32"/>
      <c r="H208" s="143"/>
    </row>
    <row r="209" spans="2:8" ht="13">
      <c r="B209" s="26"/>
      <c r="C209" s="26"/>
      <c r="D209" s="26"/>
      <c r="E209" s="26"/>
      <c r="F209" s="26"/>
      <c r="G209" s="32"/>
      <c r="H209" s="143"/>
    </row>
    <row r="210" spans="2:8" ht="13">
      <c r="B210" s="26"/>
      <c r="C210" s="26"/>
      <c r="D210" s="26"/>
      <c r="E210" s="26"/>
      <c r="F210" s="26"/>
      <c r="G210" s="32"/>
      <c r="H210" s="143"/>
    </row>
    <row r="211" spans="2:8" ht="13">
      <c r="B211" s="26"/>
      <c r="C211" s="26"/>
      <c r="D211" s="26"/>
      <c r="E211" s="26"/>
      <c r="F211" s="26"/>
      <c r="G211" s="32"/>
      <c r="H211" s="143"/>
    </row>
    <row r="212" spans="2:8" ht="13">
      <c r="B212" s="26"/>
      <c r="C212" s="26"/>
      <c r="D212" s="26"/>
      <c r="E212" s="26"/>
      <c r="F212" s="26"/>
      <c r="G212" s="32"/>
      <c r="H212" s="143"/>
    </row>
    <row r="213" spans="2:8" ht="13">
      <c r="B213" s="26"/>
      <c r="C213" s="26"/>
      <c r="D213" s="26"/>
      <c r="E213" s="26"/>
      <c r="F213" s="26"/>
      <c r="G213" s="32"/>
      <c r="H213" s="143"/>
    </row>
    <row r="214" spans="2:8" ht="13">
      <c r="B214" s="26"/>
      <c r="C214" s="26"/>
      <c r="D214" s="26"/>
      <c r="E214" s="26"/>
      <c r="F214" s="26"/>
      <c r="G214" s="32"/>
      <c r="H214" s="143"/>
    </row>
    <row r="215" spans="2:8" ht="13">
      <c r="B215" s="26"/>
      <c r="C215" s="26"/>
      <c r="D215" s="26"/>
      <c r="E215" s="26"/>
      <c r="F215" s="26"/>
      <c r="G215" s="32"/>
      <c r="H215" s="143"/>
    </row>
    <row r="216" spans="2:8" ht="13">
      <c r="B216" s="26"/>
      <c r="C216" s="26"/>
      <c r="D216" s="26"/>
      <c r="E216" s="26"/>
      <c r="F216" s="26"/>
      <c r="G216" s="32"/>
      <c r="H216" s="143"/>
    </row>
    <row r="217" spans="2:8" ht="13">
      <c r="B217" s="26"/>
      <c r="C217" s="26"/>
      <c r="D217" s="26"/>
      <c r="E217" s="26"/>
      <c r="F217" s="26"/>
      <c r="G217" s="32"/>
      <c r="H217" s="143"/>
    </row>
    <row r="218" spans="2:8" ht="13">
      <c r="B218" s="26"/>
      <c r="C218" s="26"/>
      <c r="D218" s="26"/>
      <c r="E218" s="26"/>
      <c r="F218" s="26"/>
      <c r="G218" s="32"/>
      <c r="H218" s="143"/>
    </row>
    <row r="219" spans="2:8" ht="13">
      <c r="B219" s="26"/>
      <c r="C219" s="26"/>
      <c r="D219" s="26"/>
      <c r="E219" s="26"/>
      <c r="F219" s="26"/>
      <c r="G219" s="32"/>
      <c r="H219" s="143"/>
    </row>
    <row r="220" spans="2:8" ht="13">
      <c r="B220" s="26"/>
      <c r="C220" s="26"/>
      <c r="D220" s="26"/>
      <c r="E220" s="26"/>
      <c r="F220" s="26"/>
      <c r="G220" s="32"/>
      <c r="H220" s="143"/>
    </row>
    <row r="221" spans="2:8" ht="13">
      <c r="B221" s="26"/>
      <c r="C221" s="26"/>
      <c r="D221" s="26"/>
      <c r="E221" s="26"/>
      <c r="F221" s="26"/>
      <c r="G221" s="32"/>
      <c r="H221" s="143"/>
    </row>
    <row r="222" spans="2:8" ht="13">
      <c r="B222" s="26"/>
      <c r="C222" s="26"/>
      <c r="D222" s="26"/>
      <c r="E222" s="26"/>
      <c r="F222" s="26"/>
      <c r="G222" s="32"/>
      <c r="H222" s="143"/>
    </row>
    <row r="223" spans="2:8" ht="13">
      <c r="B223" s="26"/>
      <c r="C223" s="26"/>
      <c r="D223" s="26"/>
      <c r="E223" s="26"/>
      <c r="F223" s="26"/>
      <c r="G223" s="32"/>
      <c r="H223" s="143"/>
    </row>
    <row r="224" spans="2:8" ht="13">
      <c r="B224" s="26"/>
      <c r="C224" s="26"/>
      <c r="D224" s="26"/>
      <c r="E224" s="26"/>
      <c r="F224" s="26"/>
      <c r="G224" s="32"/>
      <c r="H224" s="143"/>
    </row>
    <row r="225" spans="2:8" ht="13">
      <c r="B225" s="26"/>
      <c r="C225" s="26"/>
      <c r="D225" s="26"/>
      <c r="E225" s="26"/>
      <c r="F225" s="26"/>
      <c r="G225" s="32"/>
      <c r="H225" s="143"/>
    </row>
    <row r="226" spans="2:8" ht="13">
      <c r="B226" s="26"/>
      <c r="C226" s="26"/>
      <c r="D226" s="26"/>
      <c r="E226" s="26"/>
      <c r="F226" s="26"/>
      <c r="G226" s="32"/>
      <c r="H226" s="143"/>
    </row>
    <row r="227" spans="2:8" ht="13">
      <c r="B227" s="26"/>
      <c r="C227" s="26"/>
      <c r="D227" s="26"/>
      <c r="E227" s="26"/>
      <c r="F227" s="26"/>
      <c r="G227" s="32"/>
      <c r="H227" s="143"/>
    </row>
    <row r="228" spans="2:8" ht="13">
      <c r="B228" s="26"/>
      <c r="C228" s="26"/>
      <c r="D228" s="26"/>
      <c r="E228" s="26"/>
      <c r="F228" s="26"/>
      <c r="G228" s="32"/>
      <c r="H228" s="143"/>
    </row>
    <row r="229" spans="2:8" ht="13">
      <c r="B229" s="26"/>
      <c r="C229" s="26"/>
      <c r="D229" s="26"/>
      <c r="E229" s="26"/>
      <c r="F229" s="26"/>
      <c r="G229" s="32"/>
      <c r="H229" s="143"/>
    </row>
    <row r="230" spans="2:8" ht="13">
      <c r="B230" s="26"/>
      <c r="C230" s="26"/>
      <c r="D230" s="26"/>
      <c r="E230" s="26"/>
      <c r="F230" s="26"/>
      <c r="G230" s="32"/>
      <c r="H230" s="143"/>
    </row>
    <row r="231" spans="2:8" ht="13">
      <c r="B231" s="26"/>
      <c r="C231" s="26"/>
      <c r="D231" s="26"/>
      <c r="E231" s="26"/>
      <c r="F231" s="26"/>
      <c r="G231" s="32"/>
      <c r="H231" s="143"/>
    </row>
    <row r="232" spans="2:8" ht="13">
      <c r="B232" s="26"/>
      <c r="C232" s="26"/>
      <c r="D232" s="26"/>
      <c r="E232" s="26"/>
      <c r="F232" s="26"/>
      <c r="G232" s="32"/>
      <c r="H232" s="143"/>
    </row>
    <row r="233" spans="2:8" ht="13">
      <c r="B233" s="26"/>
      <c r="C233" s="26"/>
      <c r="D233" s="26"/>
      <c r="E233" s="26"/>
      <c r="F233" s="26"/>
      <c r="G233" s="32"/>
      <c r="H233" s="143"/>
    </row>
    <row r="234" spans="2:8" ht="13">
      <c r="B234" s="26"/>
      <c r="C234" s="26"/>
      <c r="D234" s="26"/>
      <c r="E234" s="26"/>
      <c r="F234" s="26"/>
      <c r="G234" s="32"/>
      <c r="H234" s="143"/>
    </row>
    <row r="235" spans="2:8" ht="13">
      <c r="B235" s="26"/>
      <c r="C235" s="26"/>
      <c r="D235" s="26"/>
      <c r="E235" s="26"/>
      <c r="F235" s="26"/>
      <c r="G235" s="32"/>
      <c r="H235" s="143"/>
    </row>
    <row r="236" spans="2:8" ht="13">
      <c r="B236" s="26"/>
      <c r="C236" s="26"/>
      <c r="D236" s="26"/>
      <c r="E236" s="26"/>
      <c r="F236" s="26"/>
      <c r="G236" s="32"/>
      <c r="H236" s="143"/>
    </row>
    <row r="237" spans="2:8" ht="13">
      <c r="B237" s="26"/>
      <c r="C237" s="26"/>
      <c r="D237" s="26"/>
      <c r="E237" s="26"/>
      <c r="F237" s="26"/>
      <c r="G237" s="32"/>
      <c r="H237" s="143"/>
    </row>
    <row r="238" spans="2:8" ht="13">
      <c r="B238" s="26"/>
      <c r="C238" s="26"/>
      <c r="D238" s="26"/>
      <c r="E238" s="26"/>
      <c r="F238" s="26"/>
      <c r="G238" s="32"/>
      <c r="H238" s="143"/>
    </row>
    <row r="239" spans="2:8" ht="13">
      <c r="B239" s="26"/>
      <c r="C239" s="26"/>
      <c r="D239" s="26"/>
      <c r="E239" s="26"/>
      <c r="F239" s="26"/>
      <c r="G239" s="32"/>
      <c r="H239" s="143"/>
    </row>
    <row r="240" spans="2:8" ht="13">
      <c r="B240" s="26"/>
      <c r="C240" s="26"/>
      <c r="D240" s="26"/>
      <c r="E240" s="26"/>
      <c r="F240" s="26"/>
      <c r="G240" s="32"/>
      <c r="H240" s="143"/>
    </row>
    <row r="241" spans="2:8" ht="13">
      <c r="B241" s="26"/>
      <c r="C241" s="26"/>
      <c r="D241" s="26"/>
      <c r="E241" s="26"/>
      <c r="F241" s="26"/>
      <c r="G241" s="32"/>
      <c r="H241" s="143"/>
    </row>
    <row r="242" spans="2:8" ht="13">
      <c r="B242" s="26"/>
      <c r="C242" s="26"/>
      <c r="D242" s="26"/>
      <c r="E242" s="26"/>
      <c r="F242" s="26"/>
      <c r="G242" s="32"/>
      <c r="H242" s="143"/>
    </row>
    <row r="243" spans="2:8" ht="13">
      <c r="B243" s="26"/>
      <c r="C243" s="26"/>
      <c r="D243" s="26"/>
      <c r="E243" s="26"/>
      <c r="F243" s="26"/>
      <c r="G243" s="32"/>
      <c r="H243" s="143"/>
    </row>
    <row r="244" spans="2:8" ht="13">
      <c r="B244" s="26"/>
      <c r="C244" s="26"/>
      <c r="D244" s="26"/>
      <c r="E244" s="26"/>
      <c r="F244" s="26"/>
      <c r="G244" s="32"/>
      <c r="H244" s="143"/>
    </row>
    <row r="245" spans="2:8" ht="13">
      <c r="B245" s="26"/>
      <c r="C245" s="26"/>
      <c r="D245" s="26"/>
      <c r="E245" s="26"/>
      <c r="F245" s="26"/>
      <c r="G245" s="32"/>
      <c r="H245" s="143"/>
    </row>
    <row r="246" spans="2:8" ht="13">
      <c r="B246" s="26"/>
      <c r="C246" s="26"/>
      <c r="D246" s="26"/>
      <c r="E246" s="26"/>
      <c r="F246" s="26"/>
      <c r="G246" s="32"/>
      <c r="H246" s="143"/>
    </row>
    <row r="247" spans="2:8" ht="13">
      <c r="B247" s="26"/>
      <c r="C247" s="26"/>
      <c r="D247" s="26"/>
      <c r="E247" s="26"/>
      <c r="F247" s="26"/>
      <c r="G247" s="32"/>
      <c r="H247" s="143"/>
    </row>
    <row r="248" spans="2:8" ht="13">
      <c r="B248" s="26"/>
      <c r="C248" s="26"/>
      <c r="D248" s="26"/>
      <c r="E248" s="26"/>
      <c r="F248" s="26"/>
      <c r="G248" s="32"/>
      <c r="H248" s="143"/>
    </row>
    <row r="249" spans="2:8" ht="13">
      <c r="B249" s="26"/>
      <c r="C249" s="26"/>
      <c r="D249" s="26"/>
      <c r="E249" s="26"/>
      <c r="F249" s="26"/>
      <c r="G249" s="32"/>
      <c r="H249" s="143"/>
    </row>
    <row r="250" spans="2:8" ht="13">
      <c r="B250" s="26"/>
      <c r="C250" s="26"/>
      <c r="D250" s="26"/>
      <c r="E250" s="26"/>
      <c r="F250" s="26"/>
      <c r="G250" s="32"/>
      <c r="H250" s="143"/>
    </row>
    <row r="251" spans="2:8" ht="13">
      <c r="B251" s="26"/>
      <c r="C251" s="26"/>
      <c r="D251" s="26"/>
      <c r="E251" s="26"/>
      <c r="F251" s="26"/>
      <c r="G251" s="32"/>
      <c r="H251" s="143"/>
    </row>
    <row r="252" spans="2:8" ht="13">
      <c r="B252" s="26"/>
      <c r="C252" s="26"/>
      <c r="D252" s="26"/>
      <c r="E252" s="26"/>
      <c r="F252" s="26"/>
      <c r="G252" s="32"/>
      <c r="H252" s="143"/>
    </row>
    <row r="253" spans="2:8" ht="13">
      <c r="B253" s="26"/>
      <c r="C253" s="26"/>
      <c r="D253" s="26"/>
      <c r="E253" s="26"/>
      <c r="F253" s="26"/>
      <c r="G253" s="32"/>
      <c r="H253" s="143"/>
    </row>
    <row r="254" spans="2:8" ht="13">
      <c r="B254" s="26"/>
      <c r="C254" s="26"/>
      <c r="D254" s="26"/>
      <c r="E254" s="26"/>
      <c r="F254" s="26"/>
      <c r="G254" s="32"/>
      <c r="H254" s="143"/>
    </row>
    <row r="255" spans="2:8" ht="13">
      <c r="B255" s="26"/>
      <c r="C255" s="26"/>
      <c r="D255" s="26"/>
      <c r="E255" s="26"/>
      <c r="F255" s="26"/>
      <c r="G255" s="32"/>
      <c r="H255" s="143"/>
    </row>
    <row r="256" spans="2:8" ht="13">
      <c r="B256" s="26"/>
      <c r="C256" s="26"/>
      <c r="D256" s="26"/>
      <c r="E256" s="26"/>
      <c r="F256" s="26"/>
      <c r="G256" s="32"/>
      <c r="H256" s="143"/>
    </row>
    <row r="257" spans="2:8" ht="13">
      <c r="B257" s="26"/>
      <c r="C257" s="26"/>
      <c r="D257" s="26"/>
      <c r="E257" s="26"/>
      <c r="F257" s="26"/>
      <c r="G257" s="32"/>
      <c r="H257" s="143"/>
    </row>
    <row r="258" spans="2:8" ht="13">
      <c r="B258" s="26"/>
      <c r="C258" s="26"/>
      <c r="D258" s="26"/>
      <c r="E258" s="26"/>
      <c r="F258" s="26"/>
      <c r="G258" s="32"/>
      <c r="H258" s="143"/>
    </row>
    <row r="259" spans="2:8" ht="13">
      <c r="B259" s="26"/>
      <c r="C259" s="26"/>
      <c r="D259" s="26"/>
      <c r="E259" s="26"/>
      <c r="F259" s="26"/>
      <c r="G259" s="32"/>
      <c r="H259" s="143"/>
    </row>
    <row r="260" spans="2:8" ht="13">
      <c r="B260" s="26"/>
      <c r="C260" s="26"/>
      <c r="D260" s="26"/>
      <c r="E260" s="26"/>
      <c r="F260" s="26"/>
      <c r="G260" s="32"/>
      <c r="H260" s="143"/>
    </row>
    <row r="261" spans="2:8" ht="13">
      <c r="B261" s="26"/>
      <c r="C261" s="26"/>
      <c r="D261" s="26"/>
      <c r="E261" s="26"/>
      <c r="F261" s="26"/>
      <c r="G261" s="32"/>
      <c r="H261" s="143"/>
    </row>
    <row r="262" spans="2:8" ht="13">
      <c r="B262" s="26"/>
      <c r="C262" s="26"/>
      <c r="D262" s="26"/>
      <c r="E262" s="26"/>
      <c r="F262" s="26"/>
      <c r="G262" s="32"/>
      <c r="H262" s="143"/>
    </row>
    <row r="263" spans="2:8" ht="13">
      <c r="B263" s="26"/>
      <c r="C263" s="26"/>
      <c r="D263" s="26"/>
      <c r="E263" s="26"/>
      <c r="F263" s="26"/>
      <c r="G263" s="32"/>
      <c r="H263" s="143"/>
    </row>
    <row r="264" spans="2:8" ht="13">
      <c r="B264" s="26"/>
      <c r="C264" s="26"/>
      <c r="D264" s="26"/>
      <c r="E264" s="26"/>
      <c r="F264" s="26"/>
      <c r="G264" s="32"/>
      <c r="H264" s="143"/>
    </row>
    <row r="265" spans="2:8" ht="13">
      <c r="B265" s="26"/>
      <c r="C265" s="26"/>
      <c r="D265" s="26"/>
      <c r="E265" s="26"/>
      <c r="F265" s="26"/>
      <c r="G265" s="32"/>
      <c r="H265" s="143"/>
    </row>
    <row r="266" spans="2:8" ht="13">
      <c r="B266" s="26"/>
      <c r="C266" s="26"/>
      <c r="D266" s="26"/>
      <c r="E266" s="26"/>
      <c r="F266" s="26"/>
      <c r="G266" s="32"/>
      <c r="H266" s="143"/>
    </row>
    <row r="267" spans="2:8" ht="13">
      <c r="B267" s="26"/>
      <c r="C267" s="26"/>
      <c r="D267" s="26"/>
      <c r="E267" s="26"/>
      <c r="F267" s="26"/>
      <c r="G267" s="32"/>
      <c r="H267" s="143"/>
    </row>
    <row r="268" spans="2:8" ht="13">
      <c r="B268" s="26"/>
      <c r="C268" s="26"/>
      <c r="D268" s="26"/>
      <c r="E268" s="26"/>
      <c r="F268" s="26"/>
      <c r="G268" s="32"/>
      <c r="H268" s="143"/>
    </row>
    <row r="269" spans="2:8" ht="13">
      <c r="B269" s="26"/>
      <c r="C269" s="26"/>
      <c r="D269" s="26"/>
      <c r="E269" s="26"/>
      <c r="F269" s="26"/>
      <c r="G269" s="32"/>
      <c r="H269" s="143"/>
    </row>
    <row r="270" spans="2:8" ht="13">
      <c r="B270" s="26"/>
      <c r="C270" s="26"/>
      <c r="D270" s="26"/>
      <c r="E270" s="26"/>
      <c r="F270" s="26"/>
      <c r="G270" s="32"/>
      <c r="H270" s="143"/>
    </row>
    <row r="271" spans="2:8" ht="13">
      <c r="B271" s="26"/>
      <c r="C271" s="26"/>
      <c r="D271" s="26"/>
      <c r="E271" s="26"/>
      <c r="F271" s="26"/>
      <c r="G271" s="32"/>
      <c r="H271" s="143"/>
    </row>
    <row r="272" spans="2:8" ht="13">
      <c r="B272" s="26"/>
      <c r="C272" s="26"/>
      <c r="D272" s="26"/>
      <c r="E272" s="26"/>
      <c r="F272" s="26"/>
      <c r="G272" s="32"/>
      <c r="H272" s="143"/>
    </row>
    <row r="273" spans="2:8" ht="13">
      <c r="B273" s="26"/>
      <c r="C273" s="26"/>
      <c r="D273" s="26"/>
      <c r="E273" s="26"/>
      <c r="F273" s="26"/>
      <c r="G273" s="32"/>
      <c r="H273" s="143"/>
    </row>
    <row r="274" spans="2:8" ht="13">
      <c r="B274" s="26"/>
      <c r="C274" s="26"/>
      <c r="D274" s="26"/>
      <c r="E274" s="26"/>
      <c r="F274" s="26"/>
      <c r="G274" s="32"/>
      <c r="H274" s="143"/>
    </row>
    <row r="275" spans="2:8" ht="13">
      <c r="B275" s="26"/>
      <c r="C275" s="26"/>
      <c r="D275" s="26"/>
      <c r="E275" s="26"/>
      <c r="F275" s="26"/>
      <c r="G275" s="32"/>
      <c r="H275" s="143"/>
    </row>
    <row r="276" spans="2:8" ht="13">
      <c r="B276" s="26"/>
      <c r="C276" s="26"/>
      <c r="D276" s="26"/>
      <c r="E276" s="26"/>
      <c r="F276" s="26"/>
      <c r="G276" s="32"/>
      <c r="H276" s="143"/>
    </row>
    <row r="277" spans="2:8" ht="13">
      <c r="B277" s="26"/>
      <c r="C277" s="26"/>
      <c r="D277" s="26"/>
      <c r="E277" s="26"/>
      <c r="F277" s="26"/>
      <c r="G277" s="32"/>
      <c r="H277" s="143"/>
    </row>
    <row r="278" spans="2:8" ht="13">
      <c r="B278" s="26"/>
      <c r="C278" s="26"/>
      <c r="D278" s="26"/>
      <c r="E278" s="26"/>
      <c r="F278" s="26"/>
      <c r="G278" s="32"/>
      <c r="H278" s="143"/>
    </row>
    <row r="279" spans="2:8" ht="13">
      <c r="B279" s="26"/>
      <c r="C279" s="26"/>
      <c r="D279" s="26"/>
      <c r="E279" s="26"/>
      <c r="F279" s="26"/>
      <c r="G279" s="32"/>
      <c r="H279" s="143"/>
    </row>
    <row r="280" spans="2:8" ht="13">
      <c r="B280" s="26"/>
      <c r="C280" s="26"/>
      <c r="D280" s="26"/>
      <c r="E280" s="26"/>
      <c r="F280" s="26"/>
      <c r="G280" s="32"/>
      <c r="H280" s="143"/>
    </row>
    <row r="281" spans="2:8" ht="13">
      <c r="B281" s="26"/>
      <c r="C281" s="26"/>
      <c r="D281" s="26"/>
      <c r="E281" s="26"/>
      <c r="F281" s="26"/>
      <c r="G281" s="32"/>
      <c r="H281" s="143"/>
    </row>
    <row r="282" spans="2:8" ht="13">
      <c r="B282" s="26"/>
      <c r="C282" s="26"/>
      <c r="D282" s="26"/>
      <c r="E282" s="26"/>
      <c r="F282" s="26"/>
      <c r="G282" s="32"/>
      <c r="H282" s="143"/>
    </row>
    <row r="283" spans="2:8" ht="13">
      <c r="B283" s="26"/>
      <c r="C283" s="26"/>
      <c r="D283" s="26"/>
      <c r="E283" s="26"/>
      <c r="F283" s="26"/>
      <c r="G283" s="32"/>
      <c r="H283" s="143"/>
    </row>
    <row r="284" spans="2:8" ht="13">
      <c r="B284" s="26"/>
      <c r="C284" s="26"/>
      <c r="D284" s="26"/>
      <c r="E284" s="26"/>
      <c r="F284" s="26"/>
      <c r="G284" s="32"/>
      <c r="H284" s="143"/>
    </row>
    <row r="285" spans="2:8" ht="13">
      <c r="B285" s="26"/>
      <c r="C285" s="26"/>
      <c r="D285" s="26"/>
      <c r="E285" s="26"/>
      <c r="F285" s="26"/>
      <c r="G285" s="32"/>
      <c r="H285" s="143"/>
    </row>
    <row r="286" spans="2:8" ht="13">
      <c r="B286" s="26"/>
      <c r="C286" s="26"/>
      <c r="D286" s="26"/>
      <c r="E286" s="26"/>
      <c r="F286" s="26"/>
      <c r="G286" s="32"/>
      <c r="H286" s="143"/>
    </row>
    <row r="287" spans="2:8" ht="13">
      <c r="B287" s="26"/>
      <c r="C287" s="26"/>
      <c r="D287" s="26"/>
      <c r="E287" s="26"/>
      <c r="F287" s="26"/>
      <c r="G287" s="32"/>
      <c r="H287" s="143"/>
    </row>
    <row r="288" spans="2:8" ht="13">
      <c r="B288" s="26"/>
      <c r="C288" s="26"/>
      <c r="D288" s="26"/>
      <c r="E288" s="26"/>
      <c r="F288" s="26"/>
      <c r="G288" s="32"/>
      <c r="H288" s="143"/>
    </row>
    <row r="289" spans="2:8" ht="13">
      <c r="B289" s="26"/>
      <c r="C289" s="26"/>
      <c r="D289" s="26"/>
      <c r="E289" s="26"/>
      <c r="F289" s="26"/>
      <c r="G289" s="32"/>
      <c r="H289" s="143"/>
    </row>
    <row r="290" spans="2:8" ht="13">
      <c r="B290" s="26"/>
      <c r="C290" s="26"/>
      <c r="D290" s="26"/>
      <c r="E290" s="26"/>
      <c r="F290" s="26"/>
      <c r="G290" s="32"/>
      <c r="H290" s="143"/>
    </row>
    <row r="291" spans="2:8" ht="13">
      <c r="B291" s="26"/>
      <c r="C291" s="26"/>
      <c r="D291" s="26"/>
      <c r="E291" s="26"/>
      <c r="F291" s="26"/>
      <c r="G291" s="32"/>
      <c r="H291" s="143"/>
    </row>
    <row r="292" spans="2:8" ht="13">
      <c r="B292" s="26"/>
      <c r="C292" s="26"/>
      <c r="D292" s="26"/>
      <c r="E292" s="26"/>
      <c r="F292" s="26"/>
      <c r="G292" s="32"/>
      <c r="H292" s="143"/>
    </row>
    <row r="293" spans="2:8" ht="13">
      <c r="B293" s="26"/>
      <c r="C293" s="26"/>
      <c r="D293" s="26"/>
      <c r="E293" s="26"/>
      <c r="F293" s="26"/>
      <c r="G293" s="32"/>
      <c r="H293" s="143"/>
    </row>
    <row r="294" spans="2:8" ht="13">
      <c r="B294" s="26"/>
      <c r="C294" s="26"/>
      <c r="D294" s="26"/>
      <c r="E294" s="26"/>
      <c r="F294" s="26"/>
      <c r="G294" s="32"/>
      <c r="H294" s="143"/>
    </row>
    <row r="295" spans="2:8" ht="13">
      <c r="B295" s="26"/>
      <c r="C295" s="26"/>
      <c r="D295" s="26"/>
      <c r="E295" s="26"/>
      <c r="F295" s="26"/>
      <c r="G295" s="32"/>
      <c r="H295" s="143"/>
    </row>
    <row r="296" spans="2:8" ht="13">
      <c r="B296" s="26"/>
      <c r="C296" s="26"/>
      <c r="D296" s="26"/>
      <c r="E296" s="26"/>
      <c r="F296" s="26"/>
      <c r="G296" s="32"/>
      <c r="H296" s="143"/>
    </row>
    <row r="297" spans="2:8" ht="13">
      <c r="B297" s="26"/>
      <c r="C297" s="26"/>
      <c r="D297" s="26"/>
      <c r="E297" s="26"/>
      <c r="F297" s="26"/>
      <c r="G297" s="32"/>
      <c r="H297" s="143"/>
    </row>
    <row r="298" spans="2:8" ht="13">
      <c r="B298" s="26"/>
      <c r="C298" s="26"/>
      <c r="D298" s="26"/>
      <c r="E298" s="26"/>
      <c r="F298" s="26"/>
      <c r="G298" s="32"/>
      <c r="H298" s="143"/>
    </row>
    <row r="299" spans="2:8" ht="13">
      <c r="B299" s="26"/>
      <c r="C299" s="26"/>
      <c r="D299" s="26"/>
      <c r="E299" s="26"/>
      <c r="F299" s="26"/>
      <c r="G299" s="32"/>
      <c r="H299" s="143"/>
    </row>
    <row r="300" spans="2:8" ht="13">
      <c r="B300" s="26"/>
      <c r="C300" s="26"/>
      <c r="D300" s="26"/>
      <c r="E300" s="26"/>
      <c r="F300" s="26"/>
      <c r="G300" s="32"/>
      <c r="H300" s="143"/>
    </row>
    <row r="301" spans="2:8" ht="13">
      <c r="B301" s="26"/>
      <c r="C301" s="26"/>
      <c r="D301" s="26"/>
      <c r="E301" s="26"/>
      <c r="F301" s="26"/>
      <c r="G301" s="32"/>
      <c r="H301" s="143"/>
    </row>
    <row r="302" spans="2:8" ht="13">
      <c r="B302" s="26"/>
      <c r="C302" s="26"/>
      <c r="D302" s="26"/>
      <c r="E302" s="26"/>
      <c r="F302" s="26"/>
      <c r="G302" s="32"/>
      <c r="H302" s="143"/>
    </row>
    <row r="303" spans="2:8" ht="13">
      <c r="B303" s="26"/>
      <c r="C303" s="26"/>
      <c r="D303" s="26"/>
      <c r="E303" s="26"/>
      <c r="F303" s="26"/>
      <c r="G303" s="32"/>
      <c r="H303" s="143"/>
    </row>
    <row r="304" spans="2:8" ht="13">
      <c r="B304" s="26"/>
      <c r="C304" s="26"/>
      <c r="D304" s="26"/>
      <c r="E304" s="26"/>
      <c r="F304" s="26"/>
      <c r="G304" s="32"/>
      <c r="H304" s="143"/>
    </row>
    <row r="305" spans="2:8" ht="13">
      <c r="B305" s="26"/>
      <c r="C305" s="26"/>
      <c r="D305" s="26"/>
      <c r="E305" s="26"/>
      <c r="F305" s="26"/>
      <c r="G305" s="32"/>
      <c r="H305" s="143"/>
    </row>
    <row r="306" spans="2:8" ht="13">
      <c r="B306" s="26"/>
      <c r="C306" s="26"/>
      <c r="D306" s="26"/>
      <c r="E306" s="26"/>
      <c r="F306" s="26"/>
      <c r="G306" s="32"/>
      <c r="H306" s="143"/>
    </row>
    <row r="307" spans="2:8" ht="13">
      <c r="B307" s="26"/>
      <c r="C307" s="26"/>
      <c r="D307" s="26"/>
      <c r="E307" s="26"/>
      <c r="F307" s="26"/>
      <c r="G307" s="32"/>
      <c r="H307" s="143"/>
    </row>
    <row r="308" spans="2:8" ht="13">
      <c r="B308" s="26"/>
      <c r="C308" s="26"/>
      <c r="D308" s="26"/>
      <c r="E308" s="26"/>
      <c r="F308" s="26"/>
      <c r="G308" s="32"/>
      <c r="H308" s="143"/>
    </row>
    <row r="309" spans="2:8" ht="13">
      <c r="B309" s="26"/>
      <c r="C309" s="26"/>
      <c r="D309" s="26"/>
      <c r="E309" s="26"/>
      <c r="F309" s="26"/>
      <c r="G309" s="32"/>
      <c r="H309" s="143"/>
    </row>
    <row r="310" spans="2:8" ht="13">
      <c r="B310" s="26"/>
      <c r="C310" s="26"/>
      <c r="D310" s="26"/>
      <c r="E310" s="26"/>
      <c r="F310" s="26"/>
      <c r="G310" s="32"/>
      <c r="H310" s="143"/>
    </row>
    <row r="311" spans="2:8" ht="13">
      <c r="B311" s="26"/>
      <c r="C311" s="26"/>
      <c r="D311" s="26"/>
      <c r="E311" s="26"/>
      <c r="F311" s="26"/>
      <c r="G311" s="32"/>
      <c r="H311" s="143"/>
    </row>
    <row r="312" spans="2:8" ht="13">
      <c r="B312" s="26"/>
      <c r="C312" s="26"/>
      <c r="D312" s="26"/>
      <c r="E312" s="26"/>
      <c r="F312" s="26"/>
      <c r="G312" s="32"/>
      <c r="H312" s="143"/>
    </row>
    <row r="313" spans="2:8" ht="13">
      <c r="B313" s="26"/>
      <c r="C313" s="26"/>
      <c r="D313" s="26"/>
      <c r="E313" s="26"/>
      <c r="F313" s="26"/>
      <c r="G313" s="32"/>
      <c r="H313" s="143"/>
    </row>
    <row r="314" spans="2:8" ht="13">
      <c r="B314" s="26"/>
      <c r="C314" s="26"/>
      <c r="D314" s="26"/>
      <c r="E314" s="26"/>
      <c r="F314" s="26"/>
      <c r="G314" s="32"/>
      <c r="H314" s="143"/>
    </row>
    <row r="315" spans="2:8" ht="13">
      <c r="B315" s="26"/>
      <c r="C315" s="26"/>
      <c r="D315" s="26"/>
      <c r="E315" s="26"/>
      <c r="F315" s="26"/>
      <c r="G315" s="32"/>
      <c r="H315" s="143"/>
    </row>
    <row r="316" spans="2:8" ht="13">
      <c r="B316" s="26"/>
      <c r="C316" s="26"/>
      <c r="D316" s="26"/>
      <c r="E316" s="26"/>
      <c r="F316" s="26"/>
      <c r="G316" s="32"/>
      <c r="H316" s="143"/>
    </row>
    <row r="317" spans="2:8" ht="13">
      <c r="B317" s="26"/>
      <c r="C317" s="26"/>
      <c r="D317" s="26"/>
      <c r="E317" s="26"/>
      <c r="F317" s="26"/>
      <c r="G317" s="32"/>
      <c r="H317" s="143"/>
    </row>
    <row r="318" spans="2:8" ht="13">
      <c r="B318" s="26"/>
      <c r="C318" s="26"/>
      <c r="D318" s="26"/>
      <c r="E318" s="26"/>
      <c r="F318" s="26"/>
      <c r="G318" s="32"/>
      <c r="H318" s="143"/>
    </row>
    <row r="319" spans="2:8" ht="13">
      <c r="B319" s="26"/>
      <c r="C319" s="26"/>
      <c r="D319" s="26"/>
      <c r="E319" s="26"/>
      <c r="F319" s="26"/>
      <c r="G319" s="32"/>
      <c r="H319" s="143"/>
    </row>
    <row r="320" spans="2:8" ht="13">
      <c r="B320" s="26"/>
      <c r="C320" s="26"/>
      <c r="D320" s="26"/>
      <c r="E320" s="26"/>
      <c r="F320" s="26"/>
      <c r="G320" s="32"/>
      <c r="H320" s="143"/>
    </row>
    <row r="321" spans="2:8" ht="13">
      <c r="B321" s="26"/>
      <c r="C321" s="26"/>
      <c r="D321" s="26"/>
      <c r="E321" s="26"/>
      <c r="F321" s="26"/>
      <c r="G321" s="32"/>
      <c r="H321" s="143"/>
    </row>
    <row r="322" spans="2:8" ht="13">
      <c r="B322" s="26"/>
      <c r="C322" s="26"/>
      <c r="D322" s="26"/>
      <c r="E322" s="26"/>
      <c r="F322" s="26"/>
      <c r="G322" s="32"/>
      <c r="H322" s="143"/>
    </row>
    <row r="323" spans="2:8" ht="13">
      <c r="B323" s="26"/>
      <c r="C323" s="26"/>
      <c r="D323" s="26"/>
      <c r="E323" s="26"/>
      <c r="F323" s="26"/>
      <c r="G323" s="32"/>
      <c r="H323" s="143"/>
    </row>
    <row r="324" spans="2:8" ht="13">
      <c r="B324" s="26"/>
      <c r="C324" s="26"/>
      <c r="D324" s="26"/>
      <c r="E324" s="26"/>
      <c r="F324" s="26"/>
      <c r="G324" s="32"/>
      <c r="H324" s="143"/>
    </row>
    <row r="325" spans="2:8" ht="13">
      <c r="B325" s="26"/>
      <c r="C325" s="26"/>
      <c r="D325" s="26"/>
      <c r="E325" s="26"/>
      <c r="F325" s="26"/>
      <c r="G325" s="32"/>
      <c r="H325" s="143"/>
    </row>
    <row r="326" spans="2:8" ht="13">
      <c r="B326" s="26"/>
      <c r="C326" s="26"/>
      <c r="D326" s="26"/>
      <c r="E326" s="26"/>
      <c r="F326" s="26"/>
      <c r="G326" s="32"/>
      <c r="H326" s="143"/>
    </row>
    <row r="327" spans="2:8" ht="13">
      <c r="B327" s="26"/>
      <c r="C327" s="26"/>
      <c r="D327" s="26"/>
      <c r="E327" s="26"/>
      <c r="F327" s="26"/>
      <c r="G327" s="32"/>
      <c r="H327" s="143"/>
    </row>
    <row r="328" spans="2:8" ht="13">
      <c r="B328" s="26"/>
      <c r="C328" s="26"/>
      <c r="D328" s="26"/>
      <c r="E328" s="26"/>
      <c r="F328" s="26"/>
      <c r="G328" s="32"/>
      <c r="H328" s="143"/>
    </row>
    <row r="329" spans="2:8" ht="13">
      <c r="B329" s="26"/>
      <c r="C329" s="26"/>
      <c r="D329" s="26"/>
      <c r="E329" s="26"/>
      <c r="F329" s="26"/>
      <c r="G329" s="32"/>
      <c r="H329" s="143"/>
    </row>
    <row r="330" spans="2:8" ht="13">
      <c r="B330" s="26"/>
      <c r="C330" s="26"/>
      <c r="D330" s="26"/>
      <c r="E330" s="26"/>
      <c r="F330" s="26"/>
      <c r="G330" s="32"/>
      <c r="H330" s="143"/>
    </row>
    <row r="331" spans="2:8" ht="13">
      <c r="B331" s="26"/>
      <c r="C331" s="26"/>
      <c r="D331" s="26"/>
      <c r="E331" s="26"/>
      <c r="F331" s="26"/>
      <c r="G331" s="32"/>
      <c r="H331" s="143"/>
    </row>
    <row r="332" spans="2:8" ht="13">
      <c r="B332" s="26"/>
      <c r="C332" s="26"/>
      <c r="D332" s="26"/>
      <c r="E332" s="26"/>
      <c r="F332" s="26"/>
      <c r="G332" s="32"/>
      <c r="H332" s="143"/>
    </row>
    <row r="333" spans="2:8" ht="13">
      <c r="B333" s="26"/>
      <c r="C333" s="26"/>
      <c r="D333" s="26"/>
      <c r="E333" s="26"/>
      <c r="F333" s="26"/>
      <c r="G333" s="32"/>
      <c r="H333" s="143"/>
    </row>
    <row r="334" spans="2:8" ht="13">
      <c r="B334" s="26"/>
      <c r="C334" s="26"/>
      <c r="D334" s="26"/>
      <c r="E334" s="26"/>
      <c r="F334" s="26"/>
      <c r="G334" s="32"/>
      <c r="H334" s="143"/>
    </row>
    <row r="335" spans="2:8" ht="13">
      <c r="B335" s="26"/>
      <c r="C335" s="26"/>
      <c r="D335" s="26"/>
      <c r="E335" s="26"/>
      <c r="F335" s="26"/>
      <c r="G335" s="32"/>
      <c r="H335" s="143"/>
    </row>
    <row r="336" spans="2:8" ht="13">
      <c r="B336" s="26"/>
      <c r="C336" s="26"/>
      <c r="D336" s="26"/>
      <c r="E336" s="26"/>
      <c r="F336" s="26"/>
      <c r="G336" s="32"/>
      <c r="H336" s="143"/>
    </row>
    <row r="337" spans="2:8" ht="13">
      <c r="B337" s="26"/>
      <c r="C337" s="26"/>
      <c r="D337" s="26"/>
      <c r="E337" s="26"/>
      <c r="F337" s="26"/>
      <c r="G337" s="32"/>
      <c r="H337" s="143"/>
    </row>
    <row r="338" spans="2:8" ht="13">
      <c r="B338" s="26"/>
      <c r="C338" s="26"/>
      <c r="D338" s="26"/>
      <c r="E338" s="26"/>
      <c r="F338" s="26"/>
      <c r="G338" s="32"/>
      <c r="H338" s="143"/>
    </row>
    <row r="339" spans="2:8" ht="13">
      <c r="B339" s="26"/>
      <c r="C339" s="26"/>
      <c r="D339" s="26"/>
      <c r="E339" s="26"/>
      <c r="F339" s="26"/>
      <c r="G339" s="32"/>
      <c r="H339" s="143"/>
    </row>
    <row r="340" spans="2:8" ht="13">
      <c r="B340" s="26"/>
      <c r="C340" s="26"/>
      <c r="D340" s="26"/>
      <c r="E340" s="26"/>
      <c r="F340" s="26"/>
      <c r="G340" s="32"/>
      <c r="H340" s="143"/>
    </row>
    <row r="341" spans="2:8" ht="13">
      <c r="B341" s="26"/>
      <c r="C341" s="26"/>
      <c r="D341" s="26"/>
      <c r="E341" s="26"/>
      <c r="F341" s="26"/>
      <c r="G341" s="32"/>
      <c r="H341" s="143"/>
    </row>
    <row r="342" spans="2:8" ht="13">
      <c r="B342" s="26"/>
      <c r="C342" s="26"/>
      <c r="D342" s="26"/>
      <c r="E342" s="26"/>
      <c r="F342" s="26"/>
      <c r="G342" s="32"/>
      <c r="H342" s="143"/>
    </row>
    <row r="343" spans="2:8" ht="13">
      <c r="B343" s="26"/>
      <c r="C343" s="26"/>
      <c r="D343" s="26"/>
      <c r="E343" s="26"/>
      <c r="F343" s="26"/>
      <c r="G343" s="32"/>
      <c r="H343" s="143"/>
    </row>
    <row r="344" spans="2:8" ht="13">
      <c r="B344" s="26"/>
      <c r="C344" s="26"/>
      <c r="D344" s="26"/>
      <c r="E344" s="26"/>
      <c r="F344" s="26"/>
      <c r="G344" s="32"/>
      <c r="H344" s="143"/>
    </row>
    <row r="345" spans="2:8" ht="13">
      <c r="B345" s="26"/>
      <c r="C345" s="26"/>
      <c r="D345" s="26"/>
      <c r="E345" s="26"/>
      <c r="F345" s="26"/>
      <c r="G345" s="32"/>
      <c r="H345" s="143"/>
    </row>
    <row r="346" spans="2:8" ht="13">
      <c r="B346" s="26"/>
      <c r="C346" s="26"/>
      <c r="D346" s="26"/>
      <c r="E346" s="26"/>
      <c r="F346" s="26"/>
      <c r="G346" s="32"/>
      <c r="H346" s="143"/>
    </row>
    <row r="347" spans="2:8" ht="13">
      <c r="B347" s="26"/>
      <c r="C347" s="26"/>
      <c r="D347" s="26"/>
      <c r="E347" s="26"/>
      <c r="F347" s="26"/>
      <c r="G347" s="32"/>
      <c r="H347" s="143"/>
    </row>
    <row r="348" spans="2:8" ht="13">
      <c r="B348" s="26"/>
      <c r="C348" s="26"/>
      <c r="D348" s="26"/>
      <c r="E348" s="26"/>
      <c r="F348" s="26"/>
      <c r="G348" s="32"/>
      <c r="H348" s="143"/>
    </row>
    <row r="349" spans="2:8" ht="13">
      <c r="B349" s="26"/>
      <c r="C349" s="26"/>
      <c r="D349" s="26"/>
      <c r="E349" s="26"/>
      <c r="F349" s="26"/>
      <c r="G349" s="32"/>
      <c r="H349" s="143"/>
    </row>
    <row r="350" spans="2:8" ht="13">
      <c r="B350" s="26"/>
      <c r="C350" s="26"/>
      <c r="D350" s="26"/>
      <c r="E350" s="26"/>
      <c r="F350" s="26"/>
      <c r="G350" s="32"/>
      <c r="H350" s="143"/>
    </row>
    <row r="351" spans="2:8" ht="13">
      <c r="B351" s="26"/>
      <c r="C351" s="26"/>
      <c r="D351" s="26"/>
      <c r="E351" s="26"/>
      <c r="F351" s="26"/>
      <c r="G351" s="32"/>
      <c r="H351" s="143"/>
    </row>
    <row r="352" spans="2:8" ht="13">
      <c r="B352" s="26"/>
      <c r="C352" s="26"/>
      <c r="D352" s="26"/>
      <c r="E352" s="26"/>
      <c r="F352" s="26"/>
      <c r="G352" s="32"/>
      <c r="H352" s="143"/>
    </row>
    <row r="353" spans="2:8" ht="13">
      <c r="B353" s="26"/>
      <c r="C353" s="26"/>
      <c r="D353" s="26"/>
      <c r="E353" s="26"/>
      <c r="F353" s="26"/>
      <c r="G353" s="32"/>
      <c r="H353" s="143"/>
    </row>
    <row r="354" spans="2:8" ht="13">
      <c r="B354" s="26"/>
      <c r="C354" s="26"/>
      <c r="D354" s="26"/>
      <c r="E354" s="26"/>
      <c r="F354" s="26"/>
      <c r="G354" s="32"/>
      <c r="H354" s="143"/>
    </row>
    <row r="355" spans="2:8" ht="13">
      <c r="B355" s="26"/>
      <c r="C355" s="26"/>
      <c r="D355" s="26"/>
      <c r="E355" s="26"/>
      <c r="F355" s="26"/>
      <c r="G355" s="32"/>
      <c r="H355" s="143"/>
    </row>
    <row r="356" spans="2:8" ht="13">
      <c r="B356" s="26"/>
      <c r="C356" s="26"/>
      <c r="D356" s="26"/>
      <c r="E356" s="26"/>
      <c r="F356" s="26"/>
      <c r="G356" s="32"/>
      <c r="H356" s="143"/>
    </row>
    <row r="357" spans="2:8" ht="13">
      <c r="B357" s="26"/>
      <c r="C357" s="26"/>
      <c r="D357" s="26"/>
      <c r="E357" s="26"/>
      <c r="F357" s="26"/>
      <c r="G357" s="32"/>
      <c r="H357" s="143"/>
    </row>
    <row r="358" spans="2:8" ht="13">
      <c r="B358" s="26"/>
      <c r="C358" s="26"/>
      <c r="D358" s="26"/>
      <c r="E358" s="26"/>
      <c r="F358" s="26"/>
      <c r="G358" s="32"/>
      <c r="H358" s="143"/>
    </row>
    <row r="359" spans="2:8" ht="13">
      <c r="B359" s="26"/>
      <c r="C359" s="26"/>
      <c r="D359" s="26"/>
      <c r="E359" s="26"/>
      <c r="F359" s="26"/>
      <c r="G359" s="32"/>
      <c r="H359" s="143"/>
    </row>
    <row r="360" spans="2:8" ht="13">
      <c r="B360" s="26"/>
      <c r="C360" s="26"/>
      <c r="D360" s="26"/>
      <c r="E360" s="26"/>
      <c r="F360" s="26"/>
      <c r="G360" s="32"/>
      <c r="H360" s="143"/>
    </row>
    <row r="361" spans="2:8" ht="13">
      <c r="B361" s="26"/>
      <c r="C361" s="26"/>
      <c r="D361" s="26"/>
      <c r="E361" s="26"/>
      <c r="F361" s="26"/>
      <c r="G361" s="32"/>
      <c r="H361" s="143"/>
    </row>
    <row r="362" spans="2:8" ht="13">
      <c r="B362" s="26"/>
      <c r="C362" s="26"/>
      <c r="D362" s="26"/>
      <c r="E362" s="26"/>
      <c r="F362" s="26"/>
      <c r="G362" s="32"/>
      <c r="H362" s="143"/>
    </row>
    <row r="363" spans="2:8" ht="13">
      <c r="B363" s="26"/>
      <c r="C363" s="26"/>
      <c r="D363" s="26"/>
      <c r="E363" s="26"/>
      <c r="F363" s="26"/>
      <c r="G363" s="32"/>
      <c r="H363" s="143"/>
    </row>
    <row r="364" spans="2:8" ht="13">
      <c r="B364" s="26"/>
      <c r="C364" s="26"/>
      <c r="D364" s="26"/>
      <c r="E364" s="26"/>
      <c r="F364" s="26"/>
      <c r="G364" s="32"/>
      <c r="H364" s="143"/>
    </row>
    <row r="365" spans="2:8" ht="13">
      <c r="B365" s="26"/>
      <c r="C365" s="26"/>
      <c r="D365" s="26"/>
      <c r="E365" s="26"/>
      <c r="F365" s="26"/>
      <c r="G365" s="32"/>
      <c r="H365" s="143"/>
    </row>
    <row r="366" spans="2:8" ht="13">
      <c r="B366" s="26"/>
      <c r="C366" s="26"/>
      <c r="D366" s="26"/>
      <c r="E366" s="26"/>
      <c r="F366" s="26"/>
      <c r="G366" s="32"/>
      <c r="H366" s="143"/>
    </row>
    <row r="367" spans="2:8" ht="13">
      <c r="B367" s="26"/>
      <c r="C367" s="26"/>
      <c r="D367" s="26"/>
      <c r="E367" s="26"/>
      <c r="F367" s="26"/>
      <c r="G367" s="32"/>
      <c r="H367" s="143"/>
    </row>
    <row r="368" spans="2:8" ht="13">
      <c r="B368" s="26"/>
      <c r="C368" s="26"/>
      <c r="D368" s="26"/>
      <c r="E368" s="26"/>
      <c r="F368" s="26"/>
      <c r="G368" s="32"/>
      <c r="H368" s="143"/>
    </row>
    <row r="369" spans="2:8" ht="13">
      <c r="B369" s="26"/>
      <c r="C369" s="26"/>
      <c r="D369" s="26"/>
      <c r="E369" s="26"/>
      <c r="F369" s="26"/>
      <c r="G369" s="32"/>
      <c r="H369" s="143"/>
    </row>
    <row r="370" spans="2:8" ht="13">
      <c r="B370" s="26"/>
      <c r="C370" s="26"/>
      <c r="D370" s="26"/>
      <c r="E370" s="26"/>
      <c r="F370" s="26"/>
      <c r="G370" s="32"/>
      <c r="H370" s="143"/>
    </row>
    <row r="371" spans="2:8" ht="13">
      <c r="B371" s="26"/>
      <c r="C371" s="26"/>
      <c r="D371" s="26"/>
      <c r="E371" s="26"/>
      <c r="F371" s="26"/>
      <c r="G371" s="32"/>
      <c r="H371" s="143"/>
    </row>
    <row r="372" spans="2:8" ht="13">
      <c r="B372" s="26"/>
      <c r="C372" s="26"/>
      <c r="D372" s="26"/>
      <c r="E372" s="26"/>
      <c r="F372" s="26"/>
      <c r="G372" s="32"/>
      <c r="H372" s="143"/>
    </row>
    <row r="373" spans="2:8" ht="13">
      <c r="B373" s="26"/>
      <c r="C373" s="26"/>
      <c r="D373" s="26"/>
      <c r="E373" s="26"/>
      <c r="F373" s="26"/>
      <c r="G373" s="32"/>
      <c r="H373" s="143"/>
    </row>
    <row r="374" spans="2:8" ht="13">
      <c r="B374" s="26"/>
      <c r="C374" s="26"/>
      <c r="D374" s="26"/>
      <c r="E374" s="26"/>
      <c r="F374" s="26"/>
      <c r="G374" s="32"/>
      <c r="H374" s="143"/>
    </row>
    <row r="375" spans="2:8" ht="13">
      <c r="B375" s="26"/>
      <c r="C375" s="26"/>
      <c r="D375" s="26"/>
      <c r="E375" s="26"/>
      <c r="F375" s="26"/>
      <c r="G375" s="32"/>
      <c r="H375" s="143"/>
    </row>
    <row r="376" spans="2:8" ht="13">
      <c r="B376" s="26"/>
      <c r="C376" s="26"/>
      <c r="D376" s="26"/>
      <c r="E376" s="26"/>
      <c r="F376" s="26"/>
      <c r="G376" s="32"/>
      <c r="H376" s="143"/>
    </row>
    <row r="377" spans="2:8" ht="13">
      <c r="B377" s="26"/>
      <c r="C377" s="26"/>
      <c r="D377" s="26"/>
      <c r="E377" s="26"/>
      <c r="F377" s="26"/>
      <c r="G377" s="32"/>
      <c r="H377" s="143"/>
    </row>
    <row r="378" spans="2:8" ht="13">
      <c r="B378" s="26"/>
      <c r="C378" s="26"/>
      <c r="D378" s="26"/>
      <c r="E378" s="26"/>
      <c r="F378" s="26"/>
      <c r="G378" s="32"/>
      <c r="H378" s="143"/>
    </row>
    <row r="379" spans="2:8" ht="13">
      <c r="B379" s="26"/>
      <c r="C379" s="26"/>
      <c r="D379" s="26"/>
      <c r="E379" s="26"/>
      <c r="F379" s="26"/>
      <c r="G379" s="32"/>
      <c r="H379" s="143"/>
    </row>
    <row r="380" spans="2:8" ht="13">
      <c r="B380" s="26"/>
      <c r="C380" s="26"/>
      <c r="D380" s="26"/>
      <c r="E380" s="26"/>
      <c r="F380" s="26"/>
      <c r="G380" s="32"/>
      <c r="H380" s="143"/>
    </row>
    <row r="381" spans="2:8" ht="13">
      <c r="B381" s="26"/>
      <c r="C381" s="26"/>
      <c r="D381" s="26"/>
      <c r="E381" s="26"/>
      <c r="F381" s="26"/>
      <c r="G381" s="32"/>
      <c r="H381" s="143"/>
    </row>
    <row r="382" spans="2:8" ht="13">
      <c r="B382" s="26"/>
      <c r="C382" s="26"/>
      <c r="D382" s="26"/>
      <c r="E382" s="26"/>
      <c r="F382" s="26"/>
      <c r="G382" s="32"/>
      <c r="H382" s="143"/>
    </row>
    <row r="383" spans="2:8" ht="13">
      <c r="B383" s="26"/>
      <c r="C383" s="26"/>
      <c r="D383" s="26"/>
      <c r="E383" s="26"/>
      <c r="F383" s="26"/>
      <c r="G383" s="32"/>
      <c r="H383" s="143"/>
    </row>
    <row r="384" spans="2:8" ht="13">
      <c r="B384" s="26"/>
      <c r="C384" s="26"/>
      <c r="D384" s="26"/>
      <c r="E384" s="26"/>
      <c r="F384" s="26"/>
      <c r="G384" s="32"/>
      <c r="H384" s="143"/>
    </row>
    <row r="385" spans="2:8" ht="13">
      <c r="B385" s="26"/>
      <c r="C385" s="26"/>
      <c r="D385" s="26"/>
      <c r="E385" s="26"/>
      <c r="F385" s="26"/>
      <c r="G385" s="32"/>
      <c r="H385" s="143"/>
    </row>
    <row r="386" spans="2:8" ht="13">
      <c r="B386" s="26"/>
      <c r="C386" s="26"/>
      <c r="D386" s="26"/>
      <c r="E386" s="26"/>
      <c r="F386" s="26"/>
      <c r="G386" s="32"/>
      <c r="H386" s="143"/>
    </row>
    <row r="387" spans="2:8" ht="13">
      <c r="B387" s="26"/>
      <c r="C387" s="26"/>
      <c r="D387" s="26"/>
      <c r="E387" s="26"/>
      <c r="F387" s="26"/>
      <c r="G387" s="32"/>
      <c r="H387" s="143"/>
    </row>
    <row r="388" spans="2:8" ht="13">
      <c r="B388" s="26"/>
      <c r="C388" s="26"/>
      <c r="D388" s="26"/>
      <c r="E388" s="26"/>
      <c r="F388" s="26"/>
      <c r="G388" s="32"/>
      <c r="H388" s="143"/>
    </row>
    <row r="389" spans="2:8" ht="13">
      <c r="B389" s="26"/>
      <c r="C389" s="26"/>
      <c r="D389" s="26"/>
      <c r="E389" s="26"/>
      <c r="F389" s="26"/>
      <c r="G389" s="32"/>
      <c r="H389" s="143"/>
    </row>
    <row r="390" spans="2:8" ht="13">
      <c r="B390" s="26"/>
      <c r="C390" s="26"/>
      <c r="D390" s="26"/>
      <c r="E390" s="26"/>
      <c r="F390" s="26"/>
      <c r="G390" s="32"/>
      <c r="H390" s="143"/>
    </row>
    <row r="391" spans="2:8" ht="13">
      <c r="B391" s="26"/>
      <c r="C391" s="26"/>
      <c r="D391" s="26"/>
      <c r="E391" s="26"/>
      <c r="F391" s="26"/>
      <c r="G391" s="32"/>
      <c r="H391" s="143"/>
    </row>
    <row r="392" spans="2:8" ht="13">
      <c r="B392" s="26"/>
      <c r="C392" s="26"/>
      <c r="D392" s="26"/>
      <c r="E392" s="26"/>
      <c r="F392" s="26"/>
      <c r="G392" s="32"/>
      <c r="H392" s="143"/>
    </row>
    <row r="393" spans="2:8" ht="13">
      <c r="B393" s="26"/>
      <c r="C393" s="26"/>
      <c r="D393" s="26"/>
      <c r="E393" s="26"/>
      <c r="F393" s="26"/>
      <c r="G393" s="32"/>
      <c r="H393" s="143"/>
    </row>
    <row r="394" spans="2:8" ht="13">
      <c r="B394" s="26"/>
      <c r="C394" s="26"/>
      <c r="D394" s="26"/>
      <c r="E394" s="26"/>
      <c r="F394" s="26"/>
      <c r="G394" s="32"/>
      <c r="H394" s="143"/>
    </row>
    <row r="395" spans="2:8" ht="13">
      <c r="B395" s="26"/>
      <c r="C395" s="26"/>
      <c r="D395" s="26"/>
      <c r="E395" s="26"/>
      <c r="F395" s="26"/>
      <c r="G395" s="32"/>
      <c r="H395" s="143"/>
    </row>
    <row r="396" spans="2:8" ht="13">
      <c r="B396" s="26"/>
      <c r="C396" s="26"/>
      <c r="D396" s="26"/>
      <c r="E396" s="26"/>
      <c r="F396" s="26"/>
      <c r="G396" s="32"/>
      <c r="H396" s="143"/>
    </row>
    <row r="397" spans="2:8" ht="13">
      <c r="B397" s="26"/>
      <c r="C397" s="26"/>
      <c r="D397" s="26"/>
      <c r="E397" s="26"/>
      <c r="F397" s="26"/>
      <c r="G397" s="32"/>
      <c r="H397" s="143"/>
    </row>
    <row r="398" spans="2:8" ht="13">
      <c r="B398" s="26"/>
      <c r="C398" s="26"/>
      <c r="D398" s="26"/>
      <c r="E398" s="26"/>
      <c r="F398" s="26"/>
      <c r="G398" s="32"/>
      <c r="H398" s="143"/>
    </row>
    <row r="399" spans="2:8" ht="13">
      <c r="B399" s="26"/>
      <c r="C399" s="26"/>
      <c r="D399" s="26"/>
      <c r="E399" s="26"/>
      <c r="F399" s="26"/>
      <c r="G399" s="32"/>
      <c r="H399" s="143"/>
    </row>
    <row r="400" spans="2:8" ht="13">
      <c r="B400" s="26"/>
      <c r="C400" s="26"/>
      <c r="D400" s="26"/>
      <c r="E400" s="26"/>
      <c r="F400" s="26"/>
      <c r="G400" s="32"/>
      <c r="H400" s="143"/>
    </row>
    <row r="401" spans="2:8" ht="13">
      <c r="B401" s="26"/>
      <c r="C401" s="26"/>
      <c r="D401" s="26"/>
      <c r="E401" s="26"/>
      <c r="F401" s="26"/>
      <c r="G401" s="32"/>
      <c r="H401" s="143"/>
    </row>
    <row r="402" spans="2:8" ht="13">
      <c r="B402" s="26"/>
      <c r="C402" s="26"/>
      <c r="D402" s="26"/>
      <c r="E402" s="26"/>
      <c r="F402" s="26"/>
      <c r="G402" s="32"/>
      <c r="H402" s="143"/>
    </row>
    <row r="403" spans="2:8" ht="13">
      <c r="B403" s="26"/>
      <c r="C403" s="26"/>
      <c r="D403" s="26"/>
      <c r="E403" s="26"/>
      <c r="F403" s="26"/>
      <c r="G403" s="32"/>
      <c r="H403" s="143"/>
    </row>
    <row r="404" spans="2:8" ht="13">
      <c r="B404" s="26"/>
      <c r="C404" s="26"/>
      <c r="D404" s="26"/>
      <c r="E404" s="26"/>
      <c r="F404" s="26"/>
      <c r="G404" s="32"/>
      <c r="H404" s="143"/>
    </row>
    <row r="405" spans="2:8" ht="13">
      <c r="B405" s="26"/>
      <c r="C405" s="26"/>
      <c r="D405" s="26"/>
      <c r="E405" s="26"/>
      <c r="F405" s="26"/>
      <c r="G405" s="32"/>
      <c r="H405" s="143"/>
    </row>
    <row r="406" spans="2:8" ht="13">
      <c r="B406" s="26"/>
      <c r="C406" s="26"/>
      <c r="D406" s="26"/>
      <c r="E406" s="26"/>
      <c r="F406" s="26"/>
      <c r="G406" s="32"/>
      <c r="H406" s="143"/>
    </row>
    <row r="407" spans="2:8" ht="13">
      <c r="B407" s="26"/>
      <c r="C407" s="26"/>
      <c r="D407" s="26"/>
      <c r="E407" s="26"/>
      <c r="F407" s="26"/>
      <c r="G407" s="32"/>
      <c r="H407" s="143"/>
    </row>
    <row r="408" spans="2:8" ht="13">
      <c r="B408" s="26"/>
      <c r="C408" s="26"/>
      <c r="D408" s="26"/>
      <c r="E408" s="26"/>
      <c r="F408" s="26"/>
      <c r="G408" s="32"/>
      <c r="H408" s="143"/>
    </row>
    <row r="409" spans="2:8" ht="13">
      <c r="B409" s="26"/>
      <c r="C409" s="26"/>
      <c r="D409" s="26"/>
      <c r="E409" s="26"/>
      <c r="F409" s="26"/>
      <c r="G409" s="32"/>
      <c r="H409" s="143"/>
    </row>
    <row r="410" spans="2:8" ht="13">
      <c r="B410" s="26"/>
      <c r="C410" s="26"/>
      <c r="D410" s="26"/>
      <c r="E410" s="26"/>
      <c r="F410" s="26"/>
      <c r="G410" s="32"/>
      <c r="H410" s="143"/>
    </row>
    <row r="411" spans="2:8" ht="13">
      <c r="B411" s="26"/>
      <c r="C411" s="26"/>
      <c r="D411" s="26"/>
      <c r="E411" s="26"/>
      <c r="F411" s="26"/>
      <c r="G411" s="32"/>
      <c r="H411" s="143"/>
    </row>
    <row r="412" spans="2:8" ht="13">
      <c r="B412" s="26"/>
      <c r="C412" s="26"/>
      <c r="D412" s="26"/>
      <c r="E412" s="26"/>
      <c r="F412" s="26"/>
      <c r="G412" s="32"/>
      <c r="H412" s="143"/>
    </row>
    <row r="413" spans="2:8" ht="13">
      <c r="B413" s="26"/>
      <c r="C413" s="26"/>
      <c r="D413" s="26"/>
      <c r="E413" s="26"/>
      <c r="F413" s="26"/>
      <c r="G413" s="32"/>
      <c r="H413" s="143"/>
    </row>
    <row r="414" spans="2:8" ht="13">
      <c r="B414" s="26"/>
      <c r="C414" s="26"/>
      <c r="D414" s="26"/>
      <c r="E414" s="26"/>
      <c r="F414" s="26"/>
      <c r="G414" s="32"/>
      <c r="H414" s="143"/>
    </row>
    <row r="415" spans="2:8" ht="13">
      <c r="B415" s="26"/>
      <c r="C415" s="26"/>
      <c r="D415" s="26"/>
      <c r="E415" s="26"/>
      <c r="F415" s="26"/>
      <c r="G415" s="32"/>
      <c r="H415" s="143"/>
    </row>
    <row r="416" spans="2:8" ht="13">
      <c r="B416" s="26"/>
      <c r="C416" s="26"/>
      <c r="D416" s="26"/>
      <c r="E416" s="26"/>
      <c r="F416" s="26"/>
      <c r="G416" s="32"/>
      <c r="H416" s="143"/>
    </row>
    <row r="417" spans="2:8" ht="13">
      <c r="B417" s="26"/>
      <c r="C417" s="26"/>
      <c r="D417" s="26"/>
      <c r="E417" s="26"/>
      <c r="F417" s="26"/>
      <c r="G417" s="32"/>
      <c r="H417" s="143"/>
    </row>
    <row r="418" spans="2:8" ht="13">
      <c r="B418" s="26"/>
      <c r="C418" s="26"/>
      <c r="D418" s="26"/>
      <c r="E418" s="26"/>
      <c r="F418" s="26"/>
      <c r="G418" s="32"/>
      <c r="H418" s="143"/>
    </row>
    <row r="419" spans="2:8" ht="13">
      <c r="B419" s="26"/>
      <c r="C419" s="26"/>
      <c r="D419" s="26"/>
      <c r="E419" s="26"/>
      <c r="F419" s="26"/>
      <c r="G419" s="32"/>
      <c r="H419" s="143"/>
    </row>
    <row r="420" spans="2:8" ht="13">
      <c r="B420" s="26"/>
      <c r="C420" s="26"/>
      <c r="D420" s="26"/>
      <c r="E420" s="26"/>
      <c r="F420" s="26"/>
      <c r="G420" s="32"/>
      <c r="H420" s="143"/>
    </row>
    <row r="421" spans="2:8" ht="13">
      <c r="B421" s="26"/>
      <c r="C421" s="26"/>
      <c r="D421" s="26"/>
      <c r="E421" s="26"/>
      <c r="F421" s="26"/>
      <c r="G421" s="32"/>
      <c r="H421" s="143"/>
    </row>
    <row r="422" spans="2:8" ht="13">
      <c r="B422" s="26"/>
      <c r="C422" s="26"/>
      <c r="D422" s="26"/>
      <c r="E422" s="26"/>
      <c r="F422" s="26"/>
      <c r="G422" s="32"/>
      <c r="H422" s="143"/>
    </row>
    <row r="423" spans="2:8" ht="13">
      <c r="B423" s="26"/>
      <c r="C423" s="26"/>
      <c r="D423" s="26"/>
      <c r="E423" s="26"/>
      <c r="F423" s="26"/>
      <c r="G423" s="32"/>
      <c r="H423" s="143"/>
    </row>
    <row r="424" spans="2:8" ht="13">
      <c r="B424" s="26"/>
      <c r="C424" s="26"/>
      <c r="D424" s="26"/>
      <c r="E424" s="26"/>
      <c r="F424" s="26"/>
      <c r="G424" s="32"/>
      <c r="H424" s="143"/>
    </row>
    <row r="425" spans="2:8" ht="13">
      <c r="B425" s="26"/>
      <c r="C425" s="26"/>
      <c r="D425" s="26"/>
      <c r="E425" s="26"/>
      <c r="F425" s="26"/>
      <c r="G425" s="32"/>
      <c r="H425" s="143"/>
    </row>
    <row r="426" spans="2:8" ht="13">
      <c r="B426" s="26"/>
      <c r="C426" s="26"/>
      <c r="D426" s="26"/>
      <c r="E426" s="26"/>
      <c r="F426" s="26"/>
      <c r="G426" s="32"/>
      <c r="H426" s="143"/>
    </row>
    <row r="427" spans="2:8" ht="13">
      <c r="B427" s="26"/>
      <c r="C427" s="26"/>
      <c r="D427" s="26"/>
      <c r="E427" s="26"/>
      <c r="F427" s="26"/>
      <c r="G427" s="32"/>
      <c r="H427" s="143"/>
    </row>
    <row r="428" spans="2:8" ht="13">
      <c r="B428" s="26"/>
      <c r="C428" s="26"/>
      <c r="D428" s="26"/>
      <c r="E428" s="26"/>
      <c r="F428" s="26"/>
      <c r="G428" s="32"/>
      <c r="H428" s="143"/>
    </row>
    <row r="429" spans="2:8" ht="13">
      <c r="B429" s="26"/>
      <c r="C429" s="26"/>
      <c r="D429" s="26"/>
      <c r="E429" s="26"/>
      <c r="F429" s="26"/>
      <c r="G429" s="32"/>
      <c r="H429" s="143"/>
    </row>
    <row r="430" spans="2:8" ht="13">
      <c r="B430" s="26"/>
      <c r="C430" s="26"/>
      <c r="D430" s="26"/>
      <c r="E430" s="26"/>
      <c r="F430" s="26"/>
      <c r="G430" s="32"/>
      <c r="H430" s="143"/>
    </row>
    <row r="431" spans="2:8" ht="13">
      <c r="B431" s="26"/>
      <c r="C431" s="26"/>
      <c r="D431" s="26"/>
      <c r="E431" s="26"/>
      <c r="F431" s="26"/>
      <c r="G431" s="32"/>
      <c r="H431" s="143"/>
    </row>
    <row r="432" spans="2:8" ht="13">
      <c r="B432" s="26"/>
      <c r="C432" s="26"/>
      <c r="D432" s="26"/>
      <c r="E432" s="26"/>
      <c r="F432" s="26"/>
      <c r="G432" s="32"/>
      <c r="H432" s="143"/>
    </row>
    <row r="433" spans="2:8" ht="13">
      <c r="B433" s="26"/>
      <c r="C433" s="26"/>
      <c r="D433" s="26"/>
      <c r="E433" s="26"/>
      <c r="F433" s="26"/>
      <c r="G433" s="32"/>
      <c r="H433" s="143"/>
    </row>
    <row r="434" spans="2:8" ht="13">
      <c r="B434" s="26"/>
      <c r="C434" s="26"/>
      <c r="D434" s="26"/>
      <c r="E434" s="26"/>
      <c r="F434" s="26"/>
      <c r="G434" s="32"/>
      <c r="H434" s="143"/>
    </row>
    <row r="435" spans="2:8" ht="13">
      <c r="B435" s="26"/>
      <c r="C435" s="26"/>
      <c r="D435" s="26"/>
      <c r="E435" s="26"/>
      <c r="F435" s="26"/>
      <c r="G435" s="32"/>
      <c r="H435" s="143"/>
    </row>
    <row r="436" spans="2:8" ht="13">
      <c r="B436" s="26"/>
      <c r="C436" s="26"/>
      <c r="D436" s="26"/>
      <c r="E436" s="26"/>
      <c r="F436" s="26"/>
      <c r="G436" s="32"/>
      <c r="H436" s="143"/>
    </row>
    <row r="437" spans="2:8" ht="13">
      <c r="B437" s="26"/>
      <c r="C437" s="26"/>
      <c r="D437" s="26"/>
      <c r="E437" s="26"/>
      <c r="F437" s="26"/>
      <c r="G437" s="32"/>
      <c r="H437" s="143"/>
    </row>
    <row r="438" spans="2:8" ht="13">
      <c r="B438" s="26"/>
      <c r="C438" s="26"/>
      <c r="D438" s="26"/>
      <c r="E438" s="26"/>
      <c r="F438" s="26"/>
      <c r="G438" s="32"/>
      <c r="H438" s="143"/>
    </row>
    <row r="439" spans="2:8" ht="13">
      <c r="B439" s="26"/>
      <c r="C439" s="26"/>
      <c r="D439" s="26"/>
      <c r="E439" s="26"/>
      <c r="F439" s="26"/>
      <c r="G439" s="32"/>
      <c r="H439" s="143"/>
    </row>
    <row r="440" spans="2:8" ht="13">
      <c r="B440" s="26"/>
      <c r="C440" s="26"/>
      <c r="D440" s="26"/>
      <c r="E440" s="26"/>
      <c r="F440" s="26"/>
      <c r="G440" s="32"/>
      <c r="H440" s="143"/>
    </row>
    <row r="441" spans="2:8" ht="13">
      <c r="B441" s="26"/>
      <c r="C441" s="26"/>
      <c r="D441" s="26"/>
      <c r="E441" s="26"/>
      <c r="F441" s="26"/>
      <c r="G441" s="32"/>
      <c r="H441" s="143"/>
    </row>
    <row r="442" spans="2:8" ht="13">
      <c r="B442" s="26"/>
      <c r="C442" s="26"/>
      <c r="D442" s="26"/>
      <c r="E442" s="26"/>
      <c r="F442" s="26"/>
      <c r="G442" s="32"/>
      <c r="H442" s="143"/>
    </row>
    <row r="443" spans="2:8" ht="13">
      <c r="B443" s="26"/>
      <c r="C443" s="26"/>
      <c r="D443" s="26"/>
      <c r="E443" s="26"/>
      <c r="F443" s="26"/>
      <c r="G443" s="32"/>
      <c r="H443" s="143"/>
    </row>
    <row r="444" spans="2:8" ht="13">
      <c r="B444" s="26"/>
      <c r="C444" s="26"/>
      <c r="D444" s="26"/>
      <c r="E444" s="26"/>
      <c r="F444" s="26"/>
      <c r="G444" s="32"/>
      <c r="H444" s="143"/>
    </row>
    <row r="445" spans="2:8" ht="13">
      <c r="B445" s="26"/>
      <c r="C445" s="26"/>
      <c r="D445" s="26"/>
      <c r="E445" s="26"/>
      <c r="F445" s="26"/>
      <c r="G445" s="32"/>
      <c r="H445" s="143"/>
    </row>
    <row r="446" spans="2:8" ht="13">
      <c r="B446" s="26"/>
      <c r="C446" s="26"/>
      <c r="D446" s="26"/>
      <c r="E446" s="26"/>
      <c r="F446" s="26"/>
      <c r="G446" s="32"/>
      <c r="H446" s="143"/>
    </row>
    <row r="447" spans="2:8" ht="13">
      <c r="B447" s="26"/>
      <c r="C447" s="26"/>
      <c r="D447" s="26"/>
      <c r="E447" s="26"/>
      <c r="F447" s="26"/>
      <c r="G447" s="32"/>
      <c r="H447" s="143"/>
    </row>
    <row r="448" spans="2:8" ht="13">
      <c r="B448" s="26"/>
      <c r="C448" s="26"/>
      <c r="D448" s="26"/>
      <c r="E448" s="26"/>
      <c r="F448" s="26"/>
      <c r="G448" s="32"/>
      <c r="H448" s="143"/>
    </row>
    <row r="449" spans="2:8" ht="13">
      <c r="B449" s="26"/>
      <c r="C449" s="26"/>
      <c r="D449" s="26"/>
      <c r="E449" s="26"/>
      <c r="F449" s="26"/>
      <c r="G449" s="32"/>
      <c r="H449" s="143"/>
    </row>
    <row r="450" spans="2:8" ht="13">
      <c r="B450" s="26"/>
      <c r="C450" s="26"/>
      <c r="D450" s="26"/>
      <c r="E450" s="26"/>
      <c r="F450" s="26"/>
      <c r="G450" s="32"/>
      <c r="H450" s="143"/>
    </row>
    <row r="451" spans="2:8" ht="13">
      <c r="B451" s="26"/>
      <c r="C451" s="26"/>
      <c r="D451" s="26"/>
      <c r="E451" s="26"/>
      <c r="F451" s="26"/>
      <c r="G451" s="32"/>
      <c r="H451" s="143"/>
    </row>
    <row r="452" spans="2:8" ht="13">
      <c r="B452" s="26"/>
      <c r="C452" s="26"/>
      <c r="D452" s="26"/>
      <c r="E452" s="26"/>
      <c r="F452" s="26"/>
      <c r="G452" s="32"/>
      <c r="H452" s="143"/>
    </row>
    <row r="453" spans="2:8" ht="13">
      <c r="B453" s="26"/>
      <c r="C453" s="26"/>
      <c r="D453" s="26"/>
      <c r="E453" s="26"/>
      <c r="F453" s="26"/>
      <c r="G453" s="32"/>
      <c r="H453" s="143"/>
    </row>
    <row r="454" spans="2:8" ht="13">
      <c r="B454" s="26"/>
      <c r="C454" s="26"/>
      <c r="D454" s="26"/>
      <c r="E454" s="26"/>
      <c r="F454" s="26"/>
      <c r="G454" s="32"/>
      <c r="H454" s="143"/>
    </row>
    <row r="455" spans="2:8" ht="13">
      <c r="B455" s="26"/>
      <c r="C455" s="26"/>
      <c r="D455" s="26"/>
      <c r="E455" s="26"/>
      <c r="F455" s="26"/>
      <c r="G455" s="32"/>
      <c r="H455" s="143"/>
    </row>
    <row r="456" spans="2:8" ht="13">
      <c r="B456" s="26"/>
      <c r="C456" s="26"/>
      <c r="D456" s="26"/>
      <c r="E456" s="26"/>
      <c r="F456" s="26"/>
      <c r="G456" s="32"/>
      <c r="H456" s="143"/>
    </row>
    <row r="457" spans="2:8" ht="13">
      <c r="B457" s="26"/>
      <c r="C457" s="26"/>
      <c r="D457" s="26"/>
      <c r="E457" s="26"/>
      <c r="F457" s="26"/>
      <c r="G457" s="32"/>
      <c r="H457" s="143"/>
    </row>
    <row r="458" spans="2:8" ht="13">
      <c r="B458" s="26"/>
      <c r="C458" s="26"/>
      <c r="D458" s="26"/>
      <c r="E458" s="26"/>
      <c r="F458" s="26"/>
      <c r="G458" s="32"/>
      <c r="H458" s="143"/>
    </row>
    <row r="459" spans="2:8" ht="13">
      <c r="B459" s="26"/>
      <c r="C459" s="26"/>
      <c r="D459" s="26"/>
      <c r="E459" s="26"/>
      <c r="F459" s="26"/>
      <c r="G459" s="32"/>
      <c r="H459" s="143"/>
    </row>
    <row r="460" spans="2:8" ht="13">
      <c r="B460" s="26"/>
      <c r="C460" s="26"/>
      <c r="D460" s="26"/>
      <c r="E460" s="26"/>
      <c r="F460" s="26"/>
      <c r="G460" s="32"/>
      <c r="H460" s="143"/>
    </row>
    <row r="461" spans="2:8" ht="13">
      <c r="B461" s="26"/>
      <c r="C461" s="26"/>
      <c r="D461" s="26"/>
      <c r="E461" s="26"/>
      <c r="F461" s="26"/>
      <c r="G461" s="32"/>
      <c r="H461" s="143"/>
    </row>
    <row r="462" spans="2:8" ht="13">
      <c r="B462" s="26"/>
      <c r="C462" s="26"/>
      <c r="D462" s="26"/>
      <c r="E462" s="26"/>
      <c r="F462" s="26"/>
      <c r="G462" s="32"/>
      <c r="H462" s="143"/>
    </row>
    <row r="463" spans="2:8" ht="13">
      <c r="B463" s="26"/>
      <c r="C463" s="26"/>
      <c r="D463" s="26"/>
      <c r="E463" s="26"/>
      <c r="F463" s="26"/>
      <c r="G463" s="32"/>
      <c r="H463" s="143"/>
    </row>
    <row r="464" spans="2:8" ht="13">
      <c r="B464" s="26"/>
      <c r="C464" s="26"/>
      <c r="D464" s="26"/>
      <c r="E464" s="26"/>
      <c r="F464" s="26"/>
      <c r="G464" s="32"/>
      <c r="H464" s="143"/>
    </row>
    <row r="465" spans="2:8" ht="13">
      <c r="B465" s="26"/>
      <c r="C465" s="26"/>
      <c r="D465" s="26"/>
      <c r="E465" s="26"/>
      <c r="F465" s="26"/>
      <c r="G465" s="32"/>
      <c r="H465" s="143"/>
    </row>
    <row r="466" spans="2:8" ht="13">
      <c r="B466" s="26"/>
      <c r="C466" s="26"/>
      <c r="D466" s="26"/>
      <c r="E466" s="26"/>
      <c r="F466" s="26"/>
      <c r="G466" s="32"/>
      <c r="H466" s="143"/>
    </row>
    <row r="467" spans="2:8" ht="13">
      <c r="B467" s="26"/>
      <c r="C467" s="26"/>
      <c r="D467" s="26"/>
      <c r="E467" s="26"/>
      <c r="F467" s="26"/>
      <c r="G467" s="32"/>
      <c r="H467" s="143"/>
    </row>
    <row r="468" spans="2:8" ht="13">
      <c r="B468" s="26"/>
      <c r="C468" s="26"/>
      <c r="D468" s="26"/>
      <c r="E468" s="26"/>
      <c r="F468" s="26"/>
      <c r="G468" s="32"/>
      <c r="H468" s="143"/>
    </row>
    <row r="469" spans="2:8" ht="13">
      <c r="B469" s="26"/>
      <c r="C469" s="26"/>
      <c r="D469" s="26"/>
      <c r="E469" s="26"/>
      <c r="F469" s="26"/>
      <c r="G469" s="32"/>
      <c r="H469" s="143"/>
    </row>
    <row r="470" spans="2:8" ht="13">
      <c r="B470" s="26"/>
      <c r="C470" s="26"/>
      <c r="D470" s="26"/>
      <c r="E470" s="26"/>
      <c r="F470" s="26"/>
      <c r="G470" s="32"/>
      <c r="H470" s="143"/>
    </row>
    <row r="471" spans="2:8" ht="13">
      <c r="B471" s="26"/>
      <c r="C471" s="26"/>
      <c r="D471" s="26"/>
      <c r="E471" s="26"/>
      <c r="F471" s="26"/>
      <c r="G471" s="32"/>
      <c r="H471" s="143"/>
    </row>
    <row r="472" spans="2:8" ht="13">
      <c r="B472" s="26"/>
      <c r="C472" s="26"/>
      <c r="D472" s="26"/>
      <c r="E472" s="26"/>
      <c r="F472" s="26"/>
      <c r="G472" s="32"/>
      <c r="H472" s="143"/>
    </row>
    <row r="473" spans="2:8" ht="13">
      <c r="B473" s="26"/>
      <c r="C473" s="26"/>
      <c r="D473" s="26"/>
      <c r="E473" s="26"/>
      <c r="F473" s="26"/>
      <c r="G473" s="32"/>
      <c r="H473" s="143"/>
    </row>
    <row r="474" spans="2:8" ht="13">
      <c r="B474" s="26"/>
      <c r="C474" s="26"/>
      <c r="D474" s="26"/>
      <c r="E474" s="26"/>
      <c r="F474" s="26"/>
      <c r="G474" s="32"/>
      <c r="H474" s="143"/>
    </row>
    <row r="475" spans="2:8" ht="13">
      <c r="B475" s="26"/>
      <c r="C475" s="26"/>
      <c r="D475" s="26"/>
      <c r="E475" s="26"/>
      <c r="F475" s="26"/>
      <c r="G475" s="32"/>
      <c r="H475" s="143"/>
    </row>
    <row r="476" spans="2:8" ht="13">
      <c r="B476" s="26"/>
      <c r="C476" s="26"/>
      <c r="D476" s="26"/>
      <c r="E476" s="26"/>
      <c r="F476" s="26"/>
      <c r="G476" s="32"/>
      <c r="H476" s="143"/>
    </row>
    <row r="477" spans="2:8" ht="13">
      <c r="B477" s="26"/>
      <c r="C477" s="26"/>
      <c r="D477" s="26"/>
      <c r="E477" s="26"/>
      <c r="F477" s="26"/>
      <c r="G477" s="32"/>
      <c r="H477" s="143"/>
    </row>
    <row r="478" spans="2:8" ht="13">
      <c r="B478" s="26"/>
      <c r="C478" s="26"/>
      <c r="D478" s="26"/>
      <c r="E478" s="26"/>
      <c r="F478" s="26"/>
      <c r="G478" s="32"/>
      <c r="H478" s="143"/>
    </row>
    <row r="479" spans="2:8" ht="13">
      <c r="B479" s="26"/>
      <c r="C479" s="26"/>
      <c r="D479" s="26"/>
      <c r="E479" s="26"/>
      <c r="F479" s="26"/>
      <c r="G479" s="32"/>
      <c r="H479" s="143"/>
    </row>
    <row r="480" spans="2:8" ht="13">
      <c r="B480" s="26"/>
      <c r="C480" s="26"/>
      <c r="D480" s="26"/>
      <c r="E480" s="26"/>
      <c r="F480" s="26"/>
      <c r="G480" s="32"/>
      <c r="H480" s="143"/>
    </row>
    <row r="481" spans="2:8" ht="13">
      <c r="B481" s="26"/>
      <c r="C481" s="26"/>
      <c r="D481" s="26"/>
      <c r="E481" s="26"/>
      <c r="F481" s="26"/>
      <c r="G481" s="32"/>
      <c r="H481" s="143"/>
    </row>
    <row r="482" spans="2:8" ht="13">
      <c r="B482" s="26"/>
      <c r="C482" s="26"/>
      <c r="D482" s="26"/>
      <c r="E482" s="26"/>
      <c r="F482" s="26"/>
      <c r="G482" s="32"/>
      <c r="H482" s="143"/>
    </row>
    <row r="483" spans="2:8" ht="13">
      <c r="B483" s="26"/>
      <c r="C483" s="26"/>
      <c r="D483" s="26"/>
      <c r="E483" s="26"/>
      <c r="F483" s="26"/>
      <c r="G483" s="32"/>
      <c r="H483" s="143"/>
    </row>
    <row r="484" spans="2:8" ht="13">
      <c r="B484" s="26"/>
      <c r="C484" s="26"/>
      <c r="D484" s="26"/>
      <c r="E484" s="26"/>
      <c r="F484" s="26"/>
      <c r="G484" s="32"/>
      <c r="H484" s="143"/>
    </row>
    <row r="485" spans="2:8" ht="13">
      <c r="B485" s="26"/>
      <c r="C485" s="26"/>
      <c r="D485" s="26"/>
      <c r="E485" s="26"/>
      <c r="F485" s="26"/>
      <c r="G485" s="32"/>
      <c r="H485" s="143"/>
    </row>
    <row r="486" spans="2:8" ht="13">
      <c r="B486" s="26"/>
      <c r="C486" s="26"/>
      <c r="D486" s="26"/>
      <c r="E486" s="26"/>
      <c r="F486" s="26"/>
      <c r="G486" s="32"/>
      <c r="H486" s="143"/>
    </row>
    <row r="487" spans="2:8" ht="13">
      <c r="B487" s="26"/>
      <c r="C487" s="26"/>
      <c r="D487" s="26"/>
      <c r="E487" s="26"/>
      <c r="F487" s="26"/>
      <c r="G487" s="32"/>
      <c r="H487" s="143"/>
    </row>
    <row r="488" spans="2:8" ht="13">
      <c r="B488" s="26"/>
      <c r="C488" s="26"/>
      <c r="D488" s="26"/>
      <c r="E488" s="26"/>
      <c r="F488" s="26"/>
      <c r="G488" s="32"/>
      <c r="H488" s="143"/>
    </row>
    <row r="489" spans="2:8" ht="13">
      <c r="B489" s="26"/>
      <c r="C489" s="26"/>
      <c r="D489" s="26"/>
      <c r="E489" s="26"/>
      <c r="F489" s="26"/>
      <c r="G489" s="32"/>
      <c r="H489" s="143"/>
    </row>
    <row r="490" spans="2:8" ht="13">
      <c r="B490" s="26"/>
      <c r="C490" s="26"/>
      <c r="D490" s="26"/>
      <c r="E490" s="26"/>
      <c r="F490" s="26"/>
      <c r="G490" s="32"/>
      <c r="H490" s="143"/>
    </row>
    <row r="491" spans="2:8" ht="13">
      <c r="B491" s="26"/>
      <c r="C491" s="26"/>
      <c r="D491" s="26"/>
      <c r="E491" s="26"/>
      <c r="F491" s="26"/>
      <c r="G491" s="32"/>
      <c r="H491" s="143"/>
    </row>
    <row r="492" spans="2:8" ht="13">
      <c r="B492" s="26"/>
      <c r="C492" s="26"/>
      <c r="D492" s="26"/>
      <c r="E492" s="26"/>
      <c r="F492" s="26"/>
      <c r="G492" s="32"/>
      <c r="H492" s="143"/>
    </row>
    <row r="493" spans="2:8" ht="13">
      <c r="B493" s="26"/>
      <c r="C493" s="26"/>
      <c r="D493" s="26"/>
      <c r="E493" s="26"/>
      <c r="F493" s="26"/>
      <c r="G493" s="32"/>
      <c r="H493" s="143"/>
    </row>
    <row r="494" spans="2:8" ht="13">
      <c r="B494" s="26"/>
      <c r="C494" s="26"/>
      <c r="D494" s="26"/>
      <c r="E494" s="26"/>
      <c r="F494" s="26"/>
      <c r="G494" s="32"/>
      <c r="H494" s="143"/>
    </row>
    <row r="495" spans="2:8" ht="13">
      <c r="B495" s="26"/>
      <c r="C495" s="26"/>
      <c r="D495" s="26"/>
      <c r="E495" s="26"/>
      <c r="F495" s="26"/>
      <c r="G495" s="32"/>
      <c r="H495" s="143"/>
    </row>
    <row r="496" spans="2:8" ht="13">
      <c r="B496" s="26"/>
      <c r="C496" s="26"/>
      <c r="D496" s="26"/>
      <c r="E496" s="26"/>
      <c r="F496" s="26"/>
      <c r="G496" s="32"/>
      <c r="H496" s="143"/>
    </row>
    <row r="497" spans="2:8" ht="13">
      <c r="B497" s="26"/>
      <c r="C497" s="26"/>
      <c r="D497" s="26"/>
      <c r="E497" s="26"/>
      <c r="F497" s="26"/>
      <c r="G497" s="32"/>
      <c r="H497" s="143"/>
    </row>
    <row r="498" spans="2:8" ht="13">
      <c r="B498" s="26"/>
      <c r="C498" s="26"/>
      <c r="D498" s="26"/>
      <c r="E498" s="26"/>
      <c r="F498" s="26"/>
      <c r="G498" s="32"/>
      <c r="H498" s="143"/>
    </row>
    <row r="499" spans="2:8" ht="13">
      <c r="B499" s="26"/>
      <c r="C499" s="26"/>
      <c r="D499" s="26"/>
      <c r="E499" s="26"/>
      <c r="F499" s="26"/>
      <c r="G499" s="32"/>
      <c r="H499" s="143"/>
    </row>
    <row r="500" spans="2:8" ht="13">
      <c r="B500" s="26"/>
      <c r="C500" s="26"/>
      <c r="D500" s="26"/>
      <c r="E500" s="26"/>
      <c r="F500" s="26"/>
      <c r="G500" s="32"/>
      <c r="H500" s="143"/>
    </row>
    <row r="501" spans="2:8" ht="13">
      <c r="B501" s="26"/>
      <c r="C501" s="26"/>
      <c r="D501" s="26"/>
      <c r="E501" s="26"/>
      <c r="F501" s="26"/>
      <c r="G501" s="32"/>
      <c r="H501" s="143"/>
    </row>
    <row r="502" spans="2:8" ht="13">
      <c r="B502" s="26"/>
      <c r="C502" s="26"/>
      <c r="D502" s="26"/>
      <c r="E502" s="26"/>
      <c r="F502" s="26"/>
      <c r="G502" s="32"/>
      <c r="H502" s="143"/>
    </row>
    <row r="503" spans="2:8" ht="13">
      <c r="B503" s="26"/>
      <c r="C503" s="26"/>
      <c r="D503" s="26"/>
      <c r="E503" s="26"/>
      <c r="F503" s="26"/>
      <c r="G503" s="32"/>
      <c r="H503" s="143"/>
    </row>
    <row r="504" spans="2:8" ht="13">
      <c r="B504" s="26"/>
      <c r="C504" s="26"/>
      <c r="D504" s="26"/>
      <c r="E504" s="26"/>
      <c r="F504" s="26"/>
      <c r="G504" s="32"/>
      <c r="H504" s="143"/>
    </row>
    <row r="505" spans="2:8" ht="13">
      <c r="B505" s="26"/>
      <c r="C505" s="26"/>
      <c r="D505" s="26"/>
      <c r="E505" s="26"/>
      <c r="F505" s="26"/>
      <c r="G505" s="32"/>
      <c r="H505" s="143"/>
    </row>
    <row r="506" spans="2:8" ht="13">
      <c r="B506" s="26"/>
      <c r="C506" s="26"/>
      <c r="D506" s="26"/>
      <c r="E506" s="26"/>
      <c r="F506" s="26"/>
      <c r="G506" s="32"/>
      <c r="H506" s="143"/>
    </row>
    <row r="507" spans="2:8" ht="13">
      <c r="B507" s="26"/>
      <c r="C507" s="26"/>
      <c r="D507" s="26"/>
      <c r="E507" s="26"/>
      <c r="F507" s="26"/>
      <c r="G507" s="32"/>
      <c r="H507" s="143"/>
    </row>
    <row r="508" spans="2:8" ht="13">
      <c r="B508" s="26"/>
      <c r="C508" s="26"/>
      <c r="D508" s="26"/>
      <c r="E508" s="26"/>
      <c r="F508" s="26"/>
      <c r="G508" s="32"/>
      <c r="H508" s="143"/>
    </row>
    <row r="509" spans="2:8" ht="13">
      <c r="B509" s="26"/>
      <c r="C509" s="26"/>
      <c r="D509" s="26"/>
      <c r="E509" s="26"/>
      <c r="F509" s="26"/>
      <c r="G509" s="32"/>
      <c r="H509" s="143"/>
    </row>
    <row r="510" spans="2:8" ht="13">
      <c r="B510" s="26"/>
      <c r="C510" s="26"/>
      <c r="D510" s="26"/>
      <c r="E510" s="26"/>
      <c r="F510" s="26"/>
      <c r="G510" s="32"/>
      <c r="H510" s="143"/>
    </row>
    <row r="511" spans="2:8" ht="13">
      <c r="B511" s="26"/>
      <c r="C511" s="26"/>
      <c r="D511" s="26"/>
      <c r="E511" s="26"/>
      <c r="F511" s="26"/>
      <c r="G511" s="32"/>
      <c r="H511" s="143"/>
    </row>
    <row r="512" spans="2:8" ht="13">
      <c r="B512" s="26"/>
      <c r="C512" s="26"/>
      <c r="D512" s="26"/>
      <c r="E512" s="26"/>
      <c r="F512" s="26"/>
      <c r="G512" s="32"/>
      <c r="H512" s="143"/>
    </row>
    <row r="513" spans="2:8" ht="13">
      <c r="B513" s="26"/>
      <c r="C513" s="26"/>
      <c r="D513" s="26"/>
      <c r="E513" s="26"/>
      <c r="F513" s="26"/>
      <c r="G513" s="32"/>
      <c r="H513" s="143"/>
    </row>
    <row r="514" spans="2:8" ht="13">
      <c r="B514" s="26"/>
      <c r="C514" s="26"/>
      <c r="D514" s="26"/>
      <c r="E514" s="26"/>
      <c r="F514" s="26"/>
      <c r="G514" s="32"/>
      <c r="H514" s="143"/>
    </row>
    <row r="515" spans="2:8" ht="13">
      <c r="B515" s="26"/>
      <c r="C515" s="26"/>
      <c r="D515" s="26"/>
      <c r="E515" s="26"/>
      <c r="F515" s="26"/>
      <c r="G515" s="32"/>
      <c r="H515" s="143"/>
    </row>
    <row r="516" spans="2:8" ht="13">
      <c r="B516" s="26"/>
      <c r="C516" s="26"/>
      <c r="D516" s="26"/>
      <c r="E516" s="26"/>
      <c r="F516" s="26"/>
      <c r="G516" s="32"/>
      <c r="H516" s="143"/>
    </row>
    <row r="517" spans="2:8" ht="13">
      <c r="B517" s="26"/>
      <c r="C517" s="26"/>
      <c r="D517" s="26"/>
      <c r="E517" s="26"/>
      <c r="F517" s="26"/>
      <c r="G517" s="32"/>
      <c r="H517" s="143"/>
    </row>
    <row r="518" spans="2:8" ht="13">
      <c r="B518" s="26"/>
      <c r="C518" s="26"/>
      <c r="D518" s="26"/>
      <c r="E518" s="26"/>
      <c r="F518" s="26"/>
      <c r="G518" s="32"/>
      <c r="H518" s="143"/>
    </row>
    <row r="519" spans="2:8" ht="13">
      <c r="B519" s="26"/>
      <c r="C519" s="26"/>
      <c r="D519" s="26"/>
      <c r="E519" s="26"/>
      <c r="F519" s="26"/>
      <c r="G519" s="32"/>
      <c r="H519" s="143"/>
    </row>
    <row r="520" spans="2:8" ht="13">
      <c r="B520" s="26"/>
      <c r="C520" s="26"/>
      <c r="D520" s="26"/>
      <c r="E520" s="26"/>
      <c r="F520" s="26"/>
      <c r="G520" s="32"/>
      <c r="H520" s="143"/>
    </row>
    <row r="521" spans="2:8" ht="13">
      <c r="B521" s="26"/>
      <c r="C521" s="26"/>
      <c r="D521" s="26"/>
      <c r="E521" s="26"/>
      <c r="F521" s="26"/>
      <c r="G521" s="32"/>
      <c r="H521" s="143"/>
    </row>
    <row r="522" spans="2:8" ht="13">
      <c r="B522" s="26"/>
      <c r="C522" s="26"/>
      <c r="D522" s="26"/>
      <c r="E522" s="26"/>
      <c r="F522" s="26"/>
      <c r="G522" s="32"/>
      <c r="H522" s="143"/>
    </row>
    <row r="523" spans="2:8" ht="13">
      <c r="B523" s="26"/>
      <c r="C523" s="26"/>
      <c r="D523" s="26"/>
      <c r="E523" s="26"/>
      <c r="F523" s="26"/>
      <c r="G523" s="32"/>
      <c r="H523" s="143"/>
    </row>
    <row r="524" spans="2:8" ht="13">
      <c r="B524" s="26"/>
      <c r="C524" s="26"/>
      <c r="D524" s="26"/>
      <c r="E524" s="26"/>
      <c r="F524" s="26"/>
      <c r="G524" s="32"/>
      <c r="H524" s="143"/>
    </row>
    <row r="525" spans="2:8" ht="13">
      <c r="B525" s="26"/>
      <c r="C525" s="26"/>
      <c r="D525" s="26"/>
      <c r="E525" s="26"/>
      <c r="F525" s="26"/>
      <c r="G525" s="32"/>
      <c r="H525" s="143"/>
    </row>
    <row r="526" spans="2:8" ht="13">
      <c r="B526" s="26"/>
      <c r="C526" s="26"/>
      <c r="D526" s="26"/>
      <c r="E526" s="26"/>
      <c r="F526" s="26"/>
      <c r="G526" s="32"/>
      <c r="H526" s="143"/>
    </row>
    <row r="527" spans="2:8" ht="13">
      <c r="B527" s="26"/>
      <c r="C527" s="26"/>
      <c r="D527" s="26"/>
      <c r="E527" s="26"/>
      <c r="F527" s="26"/>
      <c r="G527" s="32"/>
      <c r="H527" s="143"/>
    </row>
    <row r="528" spans="2:8" ht="13">
      <c r="B528" s="26"/>
      <c r="C528" s="26"/>
      <c r="D528" s="26"/>
      <c r="E528" s="26"/>
      <c r="F528" s="26"/>
      <c r="G528" s="32"/>
      <c r="H528" s="143"/>
    </row>
    <row r="529" spans="2:8" ht="13">
      <c r="B529" s="26"/>
      <c r="C529" s="26"/>
      <c r="D529" s="26"/>
      <c r="E529" s="26"/>
      <c r="F529" s="26"/>
      <c r="G529" s="32"/>
      <c r="H529" s="143"/>
    </row>
    <row r="530" spans="2:8" ht="13">
      <c r="B530" s="26"/>
      <c r="C530" s="26"/>
      <c r="D530" s="26"/>
      <c r="E530" s="26"/>
      <c r="F530" s="26"/>
      <c r="G530" s="32"/>
      <c r="H530" s="143"/>
    </row>
    <row r="531" spans="2:8" ht="13">
      <c r="B531" s="26"/>
      <c r="C531" s="26"/>
      <c r="D531" s="26"/>
      <c r="E531" s="26"/>
      <c r="F531" s="26"/>
      <c r="G531" s="32"/>
      <c r="H531" s="143"/>
    </row>
    <row r="532" spans="2:8" ht="13">
      <c r="B532" s="26"/>
      <c r="C532" s="26"/>
      <c r="D532" s="26"/>
      <c r="E532" s="26"/>
      <c r="F532" s="26"/>
      <c r="G532" s="32"/>
      <c r="H532" s="143"/>
    </row>
    <row r="533" spans="2:8" ht="13">
      <c r="B533" s="26"/>
      <c r="C533" s="26"/>
      <c r="D533" s="26"/>
      <c r="E533" s="26"/>
      <c r="F533" s="26"/>
      <c r="G533" s="32"/>
      <c r="H533" s="143"/>
    </row>
    <row r="534" spans="2:8" ht="13">
      <c r="B534" s="26"/>
      <c r="C534" s="26"/>
      <c r="D534" s="26"/>
      <c r="E534" s="26"/>
      <c r="F534" s="26"/>
      <c r="G534" s="32"/>
      <c r="H534" s="143"/>
    </row>
    <row r="535" spans="2:8" ht="13">
      <c r="B535" s="26"/>
      <c r="C535" s="26"/>
      <c r="D535" s="26"/>
      <c r="E535" s="26"/>
      <c r="F535" s="26"/>
      <c r="G535" s="32"/>
      <c r="H535" s="143"/>
    </row>
    <row r="536" spans="2:8" ht="13">
      <c r="B536" s="26"/>
      <c r="C536" s="26"/>
      <c r="D536" s="26"/>
      <c r="E536" s="26"/>
      <c r="F536" s="26"/>
      <c r="G536" s="32"/>
      <c r="H536" s="143"/>
    </row>
    <row r="537" spans="2:8" ht="13">
      <c r="B537" s="26"/>
      <c r="C537" s="26"/>
      <c r="D537" s="26"/>
      <c r="E537" s="26"/>
      <c r="F537" s="26"/>
      <c r="G537" s="32"/>
      <c r="H537" s="143"/>
    </row>
    <row r="538" spans="2:8" ht="13">
      <c r="B538" s="26"/>
      <c r="C538" s="26"/>
      <c r="D538" s="26"/>
      <c r="E538" s="26"/>
      <c r="F538" s="26"/>
      <c r="G538" s="32"/>
      <c r="H538" s="143"/>
    </row>
    <row r="539" spans="2:8" ht="13">
      <c r="B539" s="26"/>
      <c r="C539" s="26"/>
      <c r="D539" s="26"/>
      <c r="E539" s="26"/>
      <c r="F539" s="26"/>
      <c r="G539" s="32"/>
      <c r="H539" s="143"/>
    </row>
    <row r="540" spans="2:8" ht="13">
      <c r="B540" s="26"/>
      <c r="C540" s="26"/>
      <c r="D540" s="26"/>
      <c r="E540" s="26"/>
      <c r="F540" s="26"/>
      <c r="G540" s="32"/>
      <c r="H540" s="143"/>
    </row>
    <row r="541" spans="2:8" ht="13">
      <c r="B541" s="26"/>
      <c r="C541" s="26"/>
      <c r="D541" s="26"/>
      <c r="E541" s="26"/>
      <c r="F541" s="26"/>
      <c r="G541" s="32"/>
      <c r="H541" s="143"/>
    </row>
    <row r="542" spans="2:8" ht="13">
      <c r="B542" s="26"/>
      <c r="C542" s="26"/>
      <c r="D542" s="26"/>
      <c r="E542" s="26"/>
      <c r="F542" s="26"/>
      <c r="G542" s="32"/>
      <c r="H542" s="143"/>
    </row>
    <row r="543" spans="2:8" ht="13">
      <c r="B543" s="26"/>
      <c r="C543" s="26"/>
      <c r="D543" s="26"/>
      <c r="E543" s="26"/>
      <c r="F543" s="26"/>
      <c r="G543" s="32"/>
      <c r="H543" s="143"/>
    </row>
    <row r="544" spans="2:8" ht="13">
      <c r="B544" s="26"/>
      <c r="C544" s="26"/>
      <c r="D544" s="26"/>
      <c r="E544" s="26"/>
      <c r="F544" s="26"/>
      <c r="G544" s="32"/>
      <c r="H544" s="143"/>
    </row>
    <row r="545" spans="2:8" ht="13">
      <c r="B545" s="26"/>
      <c r="C545" s="26"/>
      <c r="D545" s="26"/>
      <c r="E545" s="26"/>
      <c r="F545" s="26"/>
      <c r="G545" s="32"/>
      <c r="H545" s="143"/>
    </row>
    <row r="546" spans="2:8" ht="13">
      <c r="B546" s="26"/>
      <c r="C546" s="26"/>
      <c r="D546" s="26"/>
      <c r="E546" s="26"/>
      <c r="F546" s="26"/>
      <c r="G546" s="32"/>
      <c r="H546" s="143"/>
    </row>
    <row r="547" spans="2:8" ht="13">
      <c r="B547" s="26"/>
      <c r="C547" s="26"/>
      <c r="D547" s="26"/>
      <c r="E547" s="26"/>
      <c r="F547" s="26"/>
      <c r="G547" s="32"/>
      <c r="H547" s="143"/>
    </row>
    <row r="548" spans="2:8" ht="13">
      <c r="B548" s="26"/>
      <c r="C548" s="26"/>
      <c r="D548" s="26"/>
      <c r="E548" s="26"/>
      <c r="F548" s="26"/>
      <c r="G548" s="32"/>
      <c r="H548" s="143"/>
    </row>
    <row r="549" spans="2:8" ht="13">
      <c r="B549" s="26"/>
      <c r="C549" s="26"/>
      <c r="D549" s="26"/>
      <c r="E549" s="26"/>
      <c r="F549" s="26"/>
      <c r="G549" s="32"/>
      <c r="H549" s="143"/>
    </row>
    <row r="550" spans="2:8" ht="13">
      <c r="B550" s="26"/>
      <c r="C550" s="26"/>
      <c r="D550" s="26"/>
      <c r="E550" s="26"/>
      <c r="F550" s="26"/>
      <c r="G550" s="32"/>
      <c r="H550" s="143"/>
    </row>
    <row r="551" spans="2:8" ht="13">
      <c r="B551" s="26"/>
      <c r="C551" s="26"/>
      <c r="D551" s="26"/>
      <c r="E551" s="26"/>
      <c r="F551" s="26"/>
      <c r="G551" s="32"/>
      <c r="H551" s="143"/>
    </row>
    <row r="552" spans="2:8" ht="13">
      <c r="B552" s="26"/>
      <c r="C552" s="26"/>
      <c r="D552" s="26"/>
      <c r="E552" s="26"/>
      <c r="F552" s="26"/>
      <c r="G552" s="32"/>
      <c r="H552" s="143"/>
    </row>
    <row r="553" spans="2:8" ht="13">
      <c r="B553" s="26"/>
      <c r="C553" s="26"/>
      <c r="D553" s="26"/>
      <c r="E553" s="26"/>
      <c r="F553" s="26"/>
      <c r="G553" s="32"/>
      <c r="H553" s="143"/>
    </row>
    <row r="554" spans="2:8" ht="13">
      <c r="B554" s="26"/>
      <c r="C554" s="26"/>
      <c r="D554" s="26"/>
      <c r="E554" s="26"/>
      <c r="F554" s="26"/>
      <c r="G554" s="32"/>
      <c r="H554" s="143"/>
    </row>
    <row r="555" spans="2:8" ht="13">
      <c r="B555" s="26"/>
      <c r="C555" s="26"/>
      <c r="D555" s="26"/>
      <c r="E555" s="26"/>
      <c r="F555" s="26"/>
      <c r="G555" s="32"/>
      <c r="H555" s="143"/>
    </row>
    <row r="556" spans="2:8" ht="13">
      <c r="B556" s="26"/>
      <c r="C556" s="26"/>
      <c r="D556" s="26"/>
      <c r="E556" s="26"/>
      <c r="F556" s="26"/>
      <c r="G556" s="32"/>
      <c r="H556" s="143"/>
    </row>
    <row r="557" spans="2:8" ht="13">
      <c r="B557" s="26"/>
      <c r="C557" s="26"/>
      <c r="D557" s="26"/>
      <c r="E557" s="26"/>
      <c r="F557" s="26"/>
      <c r="G557" s="32"/>
      <c r="H557" s="143"/>
    </row>
    <row r="558" spans="2:8" ht="13">
      <c r="B558" s="26"/>
      <c r="C558" s="26"/>
      <c r="D558" s="26"/>
      <c r="E558" s="26"/>
      <c r="F558" s="26"/>
      <c r="G558" s="32"/>
      <c r="H558" s="143"/>
    </row>
    <row r="559" spans="2:8" ht="13">
      <c r="B559" s="26"/>
      <c r="C559" s="26"/>
      <c r="D559" s="26"/>
      <c r="E559" s="26"/>
      <c r="F559" s="26"/>
      <c r="G559" s="32"/>
      <c r="H559" s="143"/>
    </row>
    <row r="560" spans="2:8" ht="13">
      <c r="B560" s="26"/>
      <c r="C560" s="26"/>
      <c r="D560" s="26"/>
      <c r="E560" s="26"/>
      <c r="F560" s="26"/>
      <c r="G560" s="32"/>
      <c r="H560" s="143"/>
    </row>
    <row r="561" spans="2:8" ht="13">
      <c r="B561" s="26"/>
      <c r="C561" s="26"/>
      <c r="D561" s="26"/>
      <c r="E561" s="26"/>
      <c r="F561" s="26"/>
      <c r="G561" s="32"/>
      <c r="H561" s="143"/>
    </row>
    <row r="562" spans="2:8" ht="13">
      <c r="B562" s="26"/>
      <c r="C562" s="26"/>
      <c r="D562" s="26"/>
      <c r="E562" s="26"/>
      <c r="F562" s="26"/>
      <c r="G562" s="32"/>
      <c r="H562" s="143"/>
    </row>
    <row r="563" spans="2:8" ht="13">
      <c r="B563" s="26"/>
      <c r="C563" s="26"/>
      <c r="D563" s="26"/>
      <c r="E563" s="26"/>
      <c r="F563" s="26"/>
      <c r="G563" s="32"/>
      <c r="H563" s="143"/>
    </row>
    <row r="564" spans="2:8" ht="13">
      <c r="B564" s="26"/>
      <c r="C564" s="26"/>
      <c r="D564" s="26"/>
      <c r="E564" s="26"/>
      <c r="F564" s="26"/>
      <c r="G564" s="32"/>
      <c r="H564" s="143"/>
    </row>
    <row r="565" spans="2:8" ht="13">
      <c r="B565" s="26"/>
      <c r="C565" s="26"/>
      <c r="D565" s="26"/>
      <c r="E565" s="26"/>
      <c r="F565" s="26"/>
      <c r="G565" s="32"/>
      <c r="H565" s="143"/>
    </row>
    <row r="566" spans="2:8" ht="13">
      <c r="B566" s="26"/>
      <c r="C566" s="26"/>
      <c r="D566" s="26"/>
      <c r="E566" s="26"/>
      <c r="F566" s="26"/>
      <c r="G566" s="32"/>
      <c r="H566" s="143"/>
    </row>
    <row r="567" spans="2:8" ht="13">
      <c r="B567" s="26"/>
      <c r="C567" s="26"/>
      <c r="D567" s="26"/>
      <c r="E567" s="26"/>
      <c r="F567" s="26"/>
      <c r="G567" s="32"/>
      <c r="H567" s="143"/>
    </row>
    <row r="568" spans="2:8" ht="13">
      <c r="B568" s="26"/>
      <c r="C568" s="26"/>
      <c r="D568" s="26"/>
      <c r="E568" s="26"/>
      <c r="F568" s="26"/>
      <c r="G568" s="32"/>
      <c r="H568" s="143"/>
    </row>
    <row r="569" spans="2:8" ht="13">
      <c r="B569" s="26"/>
      <c r="C569" s="26"/>
      <c r="D569" s="26"/>
      <c r="E569" s="26"/>
      <c r="F569" s="26"/>
      <c r="G569" s="32"/>
      <c r="H569" s="143"/>
    </row>
    <row r="570" spans="2:8" ht="13">
      <c r="B570" s="26"/>
      <c r="C570" s="26"/>
      <c r="D570" s="26"/>
      <c r="E570" s="26"/>
      <c r="F570" s="26"/>
      <c r="G570" s="32"/>
      <c r="H570" s="143"/>
    </row>
    <row r="571" spans="2:8" ht="13">
      <c r="B571" s="26"/>
      <c r="C571" s="26"/>
      <c r="D571" s="26"/>
      <c r="E571" s="26"/>
      <c r="F571" s="26"/>
      <c r="G571" s="32"/>
      <c r="H571" s="143"/>
    </row>
    <row r="572" spans="2:8" ht="13">
      <c r="B572" s="26"/>
      <c r="C572" s="26"/>
      <c r="D572" s="26"/>
      <c r="E572" s="26"/>
      <c r="F572" s="26"/>
      <c r="G572" s="32"/>
      <c r="H572" s="143"/>
    </row>
    <row r="573" spans="2:8" ht="13">
      <c r="B573" s="26"/>
      <c r="C573" s="26"/>
      <c r="D573" s="26"/>
      <c r="E573" s="26"/>
      <c r="F573" s="26"/>
      <c r="G573" s="32"/>
      <c r="H573" s="143"/>
    </row>
    <row r="574" spans="2:8" ht="13">
      <c r="B574" s="26"/>
      <c r="C574" s="26"/>
      <c r="D574" s="26"/>
      <c r="E574" s="26"/>
      <c r="F574" s="26"/>
      <c r="G574" s="32"/>
      <c r="H574" s="143"/>
    </row>
    <row r="575" spans="2:8" ht="13">
      <c r="B575" s="26"/>
      <c r="C575" s="26"/>
      <c r="D575" s="26"/>
      <c r="E575" s="26"/>
      <c r="F575" s="26"/>
      <c r="G575" s="32"/>
      <c r="H575" s="143"/>
    </row>
    <row r="576" spans="2:8" ht="13">
      <c r="B576" s="26"/>
      <c r="C576" s="26"/>
      <c r="D576" s="26"/>
      <c r="E576" s="26"/>
      <c r="F576" s="26"/>
      <c r="G576" s="32"/>
      <c r="H576" s="143"/>
    </row>
    <row r="577" spans="2:8" ht="13">
      <c r="B577" s="26"/>
      <c r="C577" s="26"/>
      <c r="D577" s="26"/>
      <c r="E577" s="26"/>
      <c r="F577" s="26"/>
      <c r="G577" s="32"/>
      <c r="H577" s="143"/>
    </row>
    <row r="578" spans="2:8" ht="13">
      <c r="B578" s="26"/>
      <c r="C578" s="26"/>
      <c r="D578" s="26"/>
      <c r="E578" s="26"/>
      <c r="F578" s="26"/>
      <c r="G578" s="32"/>
      <c r="H578" s="143"/>
    </row>
    <row r="579" spans="2:8" ht="13">
      <c r="B579" s="26"/>
      <c r="C579" s="26"/>
      <c r="D579" s="26"/>
      <c r="E579" s="26"/>
      <c r="F579" s="26"/>
      <c r="G579" s="32"/>
      <c r="H579" s="143"/>
    </row>
    <row r="580" spans="2:8" ht="13">
      <c r="B580" s="26"/>
      <c r="C580" s="26"/>
      <c r="D580" s="26"/>
      <c r="E580" s="26"/>
      <c r="F580" s="26"/>
      <c r="G580" s="32"/>
      <c r="H580" s="143"/>
    </row>
    <row r="581" spans="2:8" ht="13">
      <c r="B581" s="26"/>
      <c r="C581" s="26"/>
      <c r="D581" s="26"/>
      <c r="E581" s="26"/>
      <c r="F581" s="26"/>
      <c r="G581" s="32"/>
      <c r="H581" s="143"/>
    </row>
    <row r="582" spans="2:8" ht="13">
      <c r="B582" s="26"/>
      <c r="C582" s="26"/>
      <c r="D582" s="26"/>
      <c r="E582" s="26"/>
      <c r="F582" s="26"/>
      <c r="G582" s="32"/>
      <c r="H582" s="143"/>
    </row>
    <row r="583" spans="2:8" ht="13">
      <c r="B583" s="26"/>
      <c r="C583" s="26"/>
      <c r="D583" s="26"/>
      <c r="E583" s="26"/>
      <c r="F583" s="26"/>
      <c r="G583" s="32"/>
      <c r="H583" s="143"/>
    </row>
    <row r="584" spans="2:8" ht="13">
      <c r="B584" s="26"/>
      <c r="C584" s="26"/>
      <c r="D584" s="26"/>
      <c r="E584" s="26"/>
      <c r="F584" s="26"/>
      <c r="G584" s="32"/>
      <c r="H584" s="143"/>
    </row>
    <row r="585" spans="2:8" ht="13">
      <c r="B585" s="26"/>
      <c r="C585" s="26"/>
      <c r="D585" s="26"/>
      <c r="E585" s="26"/>
      <c r="F585" s="26"/>
      <c r="G585" s="32"/>
      <c r="H585" s="143"/>
    </row>
    <row r="586" spans="2:8" ht="13">
      <c r="B586" s="26"/>
      <c r="C586" s="26"/>
      <c r="D586" s="26"/>
      <c r="E586" s="26"/>
      <c r="F586" s="26"/>
      <c r="G586" s="32"/>
      <c r="H586" s="143"/>
    </row>
    <row r="587" spans="2:8" ht="13">
      <c r="B587" s="26"/>
      <c r="C587" s="26"/>
      <c r="D587" s="26"/>
      <c r="E587" s="26"/>
      <c r="F587" s="26"/>
      <c r="G587" s="32"/>
      <c r="H587" s="143"/>
    </row>
    <row r="588" spans="2:8" ht="13">
      <c r="B588" s="26"/>
      <c r="C588" s="26"/>
      <c r="D588" s="26"/>
      <c r="E588" s="26"/>
      <c r="F588" s="26"/>
      <c r="G588" s="32"/>
      <c r="H588" s="143"/>
    </row>
    <row r="589" spans="2:8" ht="13">
      <c r="B589" s="26"/>
      <c r="C589" s="26"/>
      <c r="D589" s="26"/>
      <c r="E589" s="26"/>
      <c r="F589" s="26"/>
      <c r="G589" s="32"/>
      <c r="H589" s="143"/>
    </row>
    <row r="590" spans="2:8" ht="13">
      <c r="B590" s="26"/>
      <c r="C590" s="26"/>
      <c r="D590" s="26"/>
      <c r="E590" s="26"/>
      <c r="F590" s="26"/>
      <c r="G590" s="32"/>
      <c r="H590" s="143"/>
    </row>
    <row r="591" spans="2:8" ht="13">
      <c r="B591" s="26"/>
      <c r="C591" s="26"/>
      <c r="D591" s="26"/>
      <c r="E591" s="26"/>
      <c r="F591" s="26"/>
      <c r="G591" s="32"/>
      <c r="H591" s="143"/>
    </row>
    <row r="592" spans="2:8" ht="13">
      <c r="B592" s="26"/>
      <c r="C592" s="26"/>
      <c r="D592" s="26"/>
      <c r="E592" s="26"/>
      <c r="F592" s="26"/>
      <c r="G592" s="32"/>
      <c r="H592" s="143"/>
    </row>
    <row r="593" spans="2:8" ht="13">
      <c r="B593" s="26"/>
      <c r="C593" s="26"/>
      <c r="D593" s="26"/>
      <c r="E593" s="26"/>
      <c r="F593" s="26"/>
      <c r="G593" s="32"/>
      <c r="H593" s="143"/>
    </row>
    <row r="594" spans="2:8" ht="13">
      <c r="B594" s="26"/>
      <c r="C594" s="26"/>
      <c r="D594" s="26"/>
      <c r="E594" s="26"/>
      <c r="F594" s="26"/>
      <c r="G594" s="32"/>
      <c r="H594" s="143"/>
    </row>
    <row r="595" spans="2:8" ht="13">
      <c r="B595" s="26"/>
      <c r="C595" s="26"/>
      <c r="D595" s="26"/>
      <c r="E595" s="26"/>
      <c r="F595" s="26"/>
      <c r="G595" s="32"/>
      <c r="H595" s="143"/>
    </row>
    <row r="596" spans="2:8" ht="13">
      <c r="B596" s="26"/>
      <c r="C596" s="26"/>
      <c r="D596" s="26"/>
      <c r="E596" s="26"/>
      <c r="F596" s="26"/>
      <c r="G596" s="32"/>
      <c r="H596" s="143"/>
    </row>
    <row r="597" spans="2:8" ht="13">
      <c r="B597" s="26"/>
      <c r="C597" s="26"/>
      <c r="D597" s="26"/>
      <c r="E597" s="26"/>
      <c r="F597" s="26"/>
      <c r="G597" s="32"/>
      <c r="H597" s="143"/>
    </row>
    <row r="598" spans="2:8" ht="13">
      <c r="B598" s="26"/>
      <c r="C598" s="26"/>
      <c r="D598" s="26"/>
      <c r="E598" s="26"/>
      <c r="F598" s="26"/>
      <c r="G598" s="32"/>
      <c r="H598" s="143"/>
    </row>
    <row r="599" spans="2:8" ht="13">
      <c r="B599" s="26"/>
      <c r="C599" s="26"/>
      <c r="D599" s="26"/>
      <c r="E599" s="26"/>
      <c r="F599" s="26"/>
      <c r="G599" s="32"/>
      <c r="H599" s="143"/>
    </row>
    <row r="600" spans="2:8" ht="13">
      <c r="B600" s="26"/>
      <c r="C600" s="26"/>
      <c r="D600" s="26"/>
      <c r="E600" s="26"/>
      <c r="F600" s="26"/>
      <c r="G600" s="32"/>
      <c r="H600" s="143"/>
    </row>
    <row r="601" spans="2:8" ht="13">
      <c r="B601" s="26"/>
      <c r="C601" s="26"/>
      <c r="D601" s="26"/>
      <c r="E601" s="26"/>
      <c r="F601" s="26"/>
      <c r="G601" s="32"/>
      <c r="H601" s="143"/>
    </row>
    <row r="602" spans="2:8" ht="13">
      <c r="B602" s="26"/>
      <c r="C602" s="26"/>
      <c r="D602" s="26"/>
      <c r="E602" s="26"/>
      <c r="F602" s="26"/>
      <c r="G602" s="32"/>
      <c r="H602" s="143"/>
    </row>
    <row r="603" spans="2:8" ht="13">
      <c r="B603" s="26"/>
      <c r="C603" s="26"/>
      <c r="D603" s="26"/>
      <c r="E603" s="26"/>
      <c r="F603" s="26"/>
      <c r="G603" s="32"/>
      <c r="H603" s="143"/>
    </row>
    <row r="604" spans="2:8" ht="13">
      <c r="B604" s="26"/>
      <c r="C604" s="26"/>
      <c r="D604" s="26"/>
      <c r="E604" s="26"/>
      <c r="F604" s="26"/>
      <c r="G604" s="32"/>
      <c r="H604" s="143"/>
    </row>
    <row r="605" spans="2:8" ht="13">
      <c r="B605" s="26"/>
      <c r="C605" s="26"/>
      <c r="D605" s="26"/>
      <c r="E605" s="26"/>
      <c r="F605" s="26"/>
      <c r="G605" s="32"/>
      <c r="H605" s="143"/>
    </row>
    <row r="606" spans="2:8" ht="13">
      <c r="B606" s="26"/>
      <c r="C606" s="26"/>
      <c r="D606" s="26"/>
      <c r="E606" s="26"/>
      <c r="F606" s="26"/>
      <c r="G606" s="32"/>
      <c r="H606" s="143"/>
    </row>
    <row r="607" spans="2:8" ht="13">
      <c r="B607" s="26"/>
      <c r="C607" s="26"/>
      <c r="D607" s="26"/>
      <c r="E607" s="26"/>
      <c r="F607" s="26"/>
      <c r="G607" s="32"/>
      <c r="H607" s="143"/>
    </row>
    <row r="608" spans="2:8" ht="13">
      <c r="B608" s="26"/>
      <c r="C608" s="26"/>
      <c r="D608" s="26"/>
      <c r="E608" s="26"/>
      <c r="F608" s="26"/>
      <c r="G608" s="32"/>
      <c r="H608" s="143"/>
    </row>
    <row r="609" spans="2:8" ht="13">
      <c r="B609" s="26"/>
      <c r="C609" s="26"/>
      <c r="D609" s="26"/>
      <c r="E609" s="26"/>
      <c r="F609" s="26"/>
      <c r="G609" s="32"/>
      <c r="H609" s="143"/>
    </row>
    <row r="610" spans="2:8" ht="13">
      <c r="B610" s="26"/>
      <c r="C610" s="26"/>
      <c r="D610" s="26"/>
      <c r="E610" s="26"/>
      <c r="F610" s="26"/>
      <c r="G610" s="32"/>
      <c r="H610" s="143"/>
    </row>
    <row r="611" spans="2:8" ht="13">
      <c r="B611" s="26"/>
      <c r="C611" s="26"/>
      <c r="D611" s="26"/>
      <c r="E611" s="26"/>
      <c r="F611" s="26"/>
      <c r="G611" s="32"/>
      <c r="H611" s="143"/>
    </row>
    <row r="612" spans="2:8" ht="13">
      <c r="B612" s="26"/>
      <c r="C612" s="26"/>
      <c r="D612" s="26"/>
      <c r="E612" s="26"/>
      <c r="F612" s="26"/>
      <c r="G612" s="32"/>
      <c r="H612" s="143"/>
    </row>
    <row r="613" spans="2:8" ht="13">
      <c r="B613" s="26"/>
      <c r="C613" s="26"/>
      <c r="D613" s="26"/>
      <c r="E613" s="26"/>
      <c r="F613" s="26"/>
      <c r="G613" s="32"/>
      <c r="H613" s="143"/>
    </row>
    <row r="614" spans="2:8" ht="13">
      <c r="B614" s="26"/>
      <c r="C614" s="26"/>
      <c r="D614" s="26"/>
      <c r="E614" s="26"/>
      <c r="F614" s="26"/>
      <c r="G614" s="32"/>
      <c r="H614" s="143"/>
    </row>
    <row r="615" spans="2:8" ht="13">
      <c r="B615" s="26"/>
      <c r="C615" s="26"/>
      <c r="D615" s="26"/>
      <c r="E615" s="26"/>
      <c r="F615" s="26"/>
      <c r="G615" s="32"/>
      <c r="H615" s="143"/>
    </row>
    <row r="616" spans="2:8" ht="13">
      <c r="B616" s="26"/>
      <c r="C616" s="26"/>
      <c r="D616" s="26"/>
      <c r="E616" s="26"/>
      <c r="F616" s="26"/>
      <c r="G616" s="32"/>
      <c r="H616" s="143"/>
    </row>
    <row r="617" spans="2:8" ht="13">
      <c r="B617" s="26"/>
      <c r="C617" s="26"/>
      <c r="D617" s="26"/>
      <c r="E617" s="26"/>
      <c r="F617" s="26"/>
      <c r="G617" s="32"/>
      <c r="H617" s="143"/>
    </row>
    <row r="618" spans="2:8" ht="13">
      <c r="B618" s="26"/>
      <c r="C618" s="26"/>
      <c r="D618" s="26"/>
      <c r="E618" s="26"/>
      <c r="F618" s="26"/>
      <c r="G618" s="32"/>
      <c r="H618" s="143"/>
    </row>
    <row r="619" spans="2:8" ht="13">
      <c r="B619" s="26"/>
      <c r="C619" s="26"/>
      <c r="D619" s="26"/>
      <c r="E619" s="26"/>
      <c r="F619" s="26"/>
      <c r="G619" s="32"/>
      <c r="H619" s="143"/>
    </row>
    <row r="620" spans="2:8" ht="13">
      <c r="B620" s="26"/>
      <c r="C620" s="26"/>
      <c r="D620" s="26"/>
      <c r="E620" s="26"/>
      <c r="F620" s="26"/>
      <c r="G620" s="32"/>
      <c r="H620" s="143"/>
    </row>
    <row r="621" spans="2:8" ht="13">
      <c r="B621" s="26"/>
      <c r="C621" s="26"/>
      <c r="D621" s="26"/>
      <c r="E621" s="26"/>
      <c r="F621" s="26"/>
      <c r="G621" s="32"/>
      <c r="H621" s="143"/>
    </row>
    <row r="622" spans="2:8" ht="13">
      <c r="B622" s="26"/>
      <c r="C622" s="26"/>
      <c r="D622" s="26"/>
      <c r="E622" s="26"/>
      <c r="F622" s="26"/>
      <c r="G622" s="32"/>
      <c r="H622" s="143"/>
    </row>
    <row r="623" spans="2:8" ht="13">
      <c r="B623" s="26"/>
      <c r="C623" s="26"/>
      <c r="D623" s="26"/>
      <c r="E623" s="26"/>
      <c r="F623" s="26"/>
      <c r="G623" s="32"/>
      <c r="H623" s="143"/>
    </row>
    <row r="624" spans="2:8" ht="13">
      <c r="B624" s="26"/>
      <c r="C624" s="26"/>
      <c r="D624" s="26"/>
      <c r="E624" s="26"/>
      <c r="F624" s="26"/>
      <c r="G624" s="32"/>
      <c r="H624" s="143"/>
    </row>
    <row r="625" spans="2:8" ht="13">
      <c r="B625" s="26"/>
      <c r="C625" s="26"/>
      <c r="D625" s="26"/>
      <c r="E625" s="26"/>
      <c r="F625" s="26"/>
      <c r="G625" s="32"/>
      <c r="H625" s="143"/>
    </row>
    <row r="626" spans="2:8" ht="13">
      <c r="B626" s="26"/>
      <c r="C626" s="26"/>
      <c r="D626" s="26"/>
      <c r="E626" s="26"/>
      <c r="F626" s="26"/>
      <c r="G626" s="32"/>
      <c r="H626" s="143"/>
    </row>
    <row r="627" spans="2:8" ht="13">
      <c r="B627" s="26"/>
      <c r="C627" s="26"/>
      <c r="D627" s="26"/>
      <c r="E627" s="26"/>
      <c r="F627" s="26"/>
      <c r="G627" s="32"/>
      <c r="H627" s="143"/>
    </row>
    <row r="628" spans="2:8" ht="13">
      <c r="B628" s="26"/>
      <c r="C628" s="26"/>
      <c r="D628" s="26"/>
      <c r="E628" s="26"/>
      <c r="F628" s="26"/>
      <c r="G628" s="32"/>
      <c r="H628" s="143"/>
    </row>
    <row r="629" spans="2:8" ht="13">
      <c r="B629" s="26"/>
      <c r="C629" s="26"/>
      <c r="D629" s="26"/>
      <c r="E629" s="26"/>
      <c r="F629" s="26"/>
      <c r="G629" s="32"/>
      <c r="H629" s="143"/>
    </row>
    <row r="630" spans="2:8" ht="13">
      <c r="B630" s="26"/>
      <c r="C630" s="26"/>
      <c r="D630" s="26"/>
      <c r="E630" s="26"/>
      <c r="F630" s="26"/>
      <c r="G630" s="32"/>
      <c r="H630" s="143"/>
    </row>
    <row r="631" spans="2:8" ht="13">
      <c r="B631" s="26"/>
      <c r="C631" s="26"/>
      <c r="D631" s="26"/>
      <c r="E631" s="26"/>
      <c r="F631" s="26"/>
      <c r="G631" s="32"/>
      <c r="H631" s="143"/>
    </row>
    <row r="632" spans="2:8" ht="13">
      <c r="B632" s="26"/>
      <c r="C632" s="26"/>
      <c r="D632" s="26"/>
      <c r="E632" s="26"/>
      <c r="F632" s="26"/>
      <c r="G632" s="32"/>
      <c r="H632" s="143"/>
    </row>
    <row r="633" spans="2:8" ht="13">
      <c r="B633" s="26"/>
      <c r="C633" s="26"/>
      <c r="D633" s="26"/>
      <c r="E633" s="26"/>
      <c r="F633" s="26"/>
      <c r="G633" s="32"/>
      <c r="H633" s="143"/>
    </row>
    <row r="634" spans="2:8" ht="13">
      <c r="B634" s="26"/>
      <c r="C634" s="26"/>
      <c r="D634" s="26"/>
      <c r="E634" s="26"/>
      <c r="F634" s="26"/>
      <c r="G634" s="32"/>
      <c r="H634" s="143"/>
    </row>
    <row r="635" spans="2:8" ht="13">
      <c r="B635" s="26"/>
      <c r="C635" s="26"/>
      <c r="D635" s="26"/>
      <c r="E635" s="26"/>
      <c r="F635" s="26"/>
      <c r="G635" s="32"/>
      <c r="H635" s="143"/>
    </row>
    <row r="636" spans="2:8" ht="13">
      <c r="B636" s="26"/>
      <c r="C636" s="26"/>
      <c r="D636" s="26"/>
      <c r="E636" s="26"/>
      <c r="F636" s="26"/>
      <c r="G636" s="32"/>
      <c r="H636" s="143"/>
    </row>
    <row r="637" spans="2:8" ht="13">
      <c r="B637" s="26"/>
      <c r="C637" s="26"/>
      <c r="D637" s="26"/>
      <c r="E637" s="26"/>
      <c r="F637" s="26"/>
      <c r="G637" s="32"/>
      <c r="H637" s="143"/>
    </row>
    <row r="638" spans="2:8" ht="13">
      <c r="B638" s="26"/>
      <c r="C638" s="26"/>
      <c r="D638" s="26"/>
      <c r="E638" s="26"/>
      <c r="F638" s="26"/>
      <c r="G638" s="32"/>
      <c r="H638" s="143"/>
    </row>
    <row r="639" spans="2:8" ht="13">
      <c r="B639" s="26"/>
      <c r="C639" s="26"/>
      <c r="D639" s="26"/>
      <c r="E639" s="26"/>
      <c r="F639" s="26"/>
      <c r="G639" s="32"/>
      <c r="H639" s="143"/>
    </row>
    <row r="640" spans="2:8" ht="13">
      <c r="B640" s="26"/>
      <c r="C640" s="26"/>
      <c r="D640" s="26"/>
      <c r="E640" s="26"/>
      <c r="F640" s="26"/>
      <c r="G640" s="32"/>
      <c r="H640" s="143"/>
    </row>
    <row r="641" spans="2:8" ht="13">
      <c r="B641" s="26"/>
      <c r="C641" s="26"/>
      <c r="D641" s="26"/>
      <c r="E641" s="26"/>
      <c r="F641" s="26"/>
      <c r="G641" s="32"/>
      <c r="H641" s="143"/>
    </row>
    <row r="642" spans="2:8" ht="13">
      <c r="B642" s="26"/>
      <c r="C642" s="26"/>
      <c r="D642" s="26"/>
      <c r="E642" s="26"/>
      <c r="F642" s="26"/>
      <c r="G642" s="32"/>
      <c r="H642" s="143"/>
    </row>
    <row r="643" spans="2:8" ht="13">
      <c r="B643" s="26"/>
      <c r="C643" s="26"/>
      <c r="D643" s="26"/>
      <c r="E643" s="26"/>
      <c r="F643" s="26"/>
      <c r="G643" s="32"/>
      <c r="H643" s="143"/>
    </row>
    <row r="644" spans="2:8" ht="13">
      <c r="B644" s="26"/>
      <c r="C644" s="26"/>
      <c r="D644" s="26"/>
      <c r="E644" s="26"/>
      <c r="F644" s="26"/>
      <c r="G644" s="32"/>
      <c r="H644" s="143"/>
    </row>
    <row r="645" spans="2:8" ht="13">
      <c r="B645" s="26"/>
      <c r="C645" s="26"/>
      <c r="D645" s="26"/>
      <c r="E645" s="26"/>
      <c r="F645" s="26"/>
      <c r="G645" s="32"/>
      <c r="H645" s="143"/>
    </row>
    <row r="646" spans="2:8" ht="13">
      <c r="B646" s="26"/>
      <c r="C646" s="26"/>
      <c r="D646" s="26"/>
      <c r="E646" s="26"/>
      <c r="F646" s="26"/>
      <c r="G646" s="32"/>
      <c r="H646" s="143"/>
    </row>
    <row r="647" spans="2:8" ht="13">
      <c r="B647" s="26"/>
      <c r="C647" s="26"/>
      <c r="D647" s="26"/>
      <c r="E647" s="26"/>
      <c r="F647" s="26"/>
      <c r="G647" s="32"/>
      <c r="H647" s="143"/>
    </row>
    <row r="648" spans="2:8" ht="13">
      <c r="B648" s="26"/>
      <c r="C648" s="26"/>
      <c r="D648" s="26"/>
      <c r="E648" s="26"/>
      <c r="F648" s="26"/>
      <c r="G648" s="32"/>
      <c r="H648" s="143"/>
    </row>
    <row r="649" spans="2:8" ht="13">
      <c r="B649" s="26"/>
      <c r="C649" s="26"/>
      <c r="D649" s="26"/>
      <c r="E649" s="26"/>
      <c r="F649" s="26"/>
      <c r="G649" s="32"/>
      <c r="H649" s="143"/>
    </row>
    <row r="650" spans="2:8" ht="13">
      <c r="B650" s="26"/>
      <c r="C650" s="26"/>
      <c r="D650" s="26"/>
      <c r="E650" s="26"/>
      <c r="F650" s="26"/>
      <c r="G650" s="32"/>
      <c r="H650" s="143"/>
    </row>
    <row r="651" spans="2:8" ht="13">
      <c r="B651" s="26"/>
      <c r="C651" s="26"/>
      <c r="D651" s="26"/>
      <c r="E651" s="26"/>
      <c r="F651" s="26"/>
      <c r="G651" s="32"/>
      <c r="H651" s="143"/>
    </row>
    <row r="652" spans="2:8" ht="13">
      <c r="B652" s="26"/>
      <c r="C652" s="26"/>
      <c r="D652" s="26"/>
      <c r="E652" s="26"/>
      <c r="F652" s="26"/>
      <c r="G652" s="32"/>
      <c r="H652" s="143"/>
    </row>
    <row r="653" spans="2:8" ht="13">
      <c r="B653" s="26"/>
      <c r="C653" s="26"/>
      <c r="D653" s="26"/>
      <c r="E653" s="26"/>
      <c r="F653" s="26"/>
      <c r="G653" s="32"/>
      <c r="H653" s="143"/>
    </row>
    <row r="654" spans="2:8" ht="13">
      <c r="B654" s="26"/>
      <c r="C654" s="26"/>
      <c r="D654" s="26"/>
      <c r="E654" s="26"/>
      <c r="F654" s="26"/>
      <c r="G654" s="32"/>
      <c r="H654" s="143"/>
    </row>
    <row r="655" spans="2:8" ht="13">
      <c r="B655" s="26"/>
      <c r="C655" s="26"/>
      <c r="D655" s="26"/>
      <c r="E655" s="26"/>
      <c r="F655" s="26"/>
      <c r="G655" s="32"/>
      <c r="H655" s="143"/>
    </row>
    <row r="656" spans="2:8" ht="13">
      <c r="B656" s="26"/>
      <c r="C656" s="26"/>
      <c r="D656" s="26"/>
      <c r="E656" s="26"/>
      <c r="F656" s="26"/>
      <c r="G656" s="32"/>
      <c r="H656" s="143"/>
    </row>
    <row r="657" spans="2:8" ht="13">
      <c r="B657" s="26"/>
      <c r="C657" s="26"/>
      <c r="D657" s="26"/>
      <c r="E657" s="26"/>
      <c r="F657" s="26"/>
      <c r="G657" s="32"/>
      <c r="H657" s="143"/>
    </row>
    <row r="658" spans="2:8" ht="13">
      <c r="B658" s="26"/>
      <c r="C658" s="26"/>
      <c r="D658" s="26"/>
      <c r="E658" s="26"/>
      <c r="F658" s="26"/>
      <c r="G658" s="32"/>
      <c r="H658" s="143"/>
    </row>
    <row r="659" spans="2:8" ht="13">
      <c r="B659" s="26"/>
      <c r="C659" s="26"/>
      <c r="D659" s="26"/>
      <c r="E659" s="26"/>
      <c r="F659" s="26"/>
      <c r="G659" s="32"/>
      <c r="H659" s="143"/>
    </row>
    <row r="660" spans="2:8" ht="13">
      <c r="B660" s="26"/>
      <c r="C660" s="26"/>
      <c r="D660" s="26"/>
      <c r="E660" s="26"/>
      <c r="F660" s="26"/>
      <c r="G660" s="32"/>
      <c r="H660" s="143"/>
    </row>
    <row r="661" spans="2:8" ht="13">
      <c r="B661" s="26"/>
      <c r="C661" s="26"/>
      <c r="D661" s="26"/>
      <c r="E661" s="26"/>
      <c r="F661" s="26"/>
      <c r="G661" s="32"/>
      <c r="H661" s="143"/>
    </row>
    <row r="662" spans="2:8" ht="13">
      <c r="B662" s="26"/>
      <c r="C662" s="26"/>
      <c r="D662" s="26"/>
      <c r="E662" s="26"/>
      <c r="F662" s="26"/>
      <c r="G662" s="32"/>
      <c r="H662" s="143"/>
    </row>
    <row r="663" spans="2:8" ht="13">
      <c r="B663" s="26"/>
      <c r="C663" s="26"/>
      <c r="D663" s="26"/>
      <c r="E663" s="26"/>
      <c r="F663" s="26"/>
      <c r="G663" s="32"/>
      <c r="H663" s="143"/>
    </row>
    <row r="664" spans="2:8" ht="13">
      <c r="B664" s="26"/>
      <c r="C664" s="26"/>
      <c r="D664" s="26"/>
      <c r="E664" s="26"/>
      <c r="F664" s="26"/>
      <c r="G664" s="32"/>
      <c r="H664" s="143"/>
    </row>
    <row r="665" spans="2:8" ht="13">
      <c r="B665" s="26"/>
      <c r="C665" s="26"/>
      <c r="D665" s="26"/>
      <c r="E665" s="26"/>
      <c r="F665" s="26"/>
      <c r="G665" s="32"/>
      <c r="H665" s="143"/>
    </row>
    <row r="666" spans="2:8" ht="13">
      <c r="B666" s="26"/>
      <c r="C666" s="26"/>
      <c r="D666" s="26"/>
      <c r="E666" s="26"/>
      <c r="F666" s="26"/>
      <c r="G666" s="32"/>
      <c r="H666" s="143"/>
    </row>
    <row r="667" spans="2:8" ht="13">
      <c r="B667" s="26"/>
      <c r="C667" s="26"/>
      <c r="D667" s="26"/>
      <c r="E667" s="26"/>
      <c r="F667" s="26"/>
      <c r="G667" s="32"/>
      <c r="H667" s="143"/>
    </row>
    <row r="668" spans="2:8" ht="13">
      <c r="B668" s="26"/>
      <c r="C668" s="26"/>
      <c r="D668" s="26"/>
      <c r="E668" s="26"/>
      <c r="F668" s="26"/>
      <c r="G668" s="32"/>
      <c r="H668" s="143"/>
    </row>
    <row r="669" spans="2:8" ht="13">
      <c r="B669" s="26"/>
      <c r="C669" s="26"/>
      <c r="D669" s="26"/>
      <c r="E669" s="26"/>
      <c r="F669" s="26"/>
      <c r="G669" s="32"/>
      <c r="H669" s="143"/>
    </row>
    <row r="670" spans="2:8" ht="13">
      <c r="B670" s="26"/>
      <c r="C670" s="26"/>
      <c r="D670" s="26"/>
      <c r="E670" s="26"/>
      <c r="F670" s="26"/>
      <c r="G670" s="32"/>
      <c r="H670" s="143"/>
    </row>
    <row r="671" spans="2:8" ht="13">
      <c r="B671" s="26"/>
      <c r="C671" s="26"/>
      <c r="D671" s="26"/>
      <c r="E671" s="26"/>
      <c r="F671" s="26"/>
      <c r="G671" s="32"/>
      <c r="H671" s="143"/>
    </row>
    <row r="672" spans="2:8" ht="13">
      <c r="B672" s="26"/>
      <c r="C672" s="26"/>
      <c r="D672" s="26"/>
      <c r="E672" s="26"/>
      <c r="F672" s="26"/>
      <c r="G672" s="32"/>
      <c r="H672" s="143"/>
    </row>
    <row r="673" spans="2:8" ht="13">
      <c r="B673" s="26"/>
      <c r="C673" s="26"/>
      <c r="D673" s="26"/>
      <c r="E673" s="26"/>
      <c r="F673" s="26"/>
      <c r="G673" s="32"/>
      <c r="H673" s="143"/>
    </row>
    <row r="674" spans="2:8" ht="13">
      <c r="B674" s="26"/>
      <c r="C674" s="26"/>
      <c r="D674" s="26"/>
      <c r="E674" s="26"/>
      <c r="F674" s="26"/>
      <c r="G674" s="32"/>
      <c r="H674" s="143"/>
    </row>
    <row r="675" spans="2:8" ht="13">
      <c r="B675" s="26"/>
      <c r="C675" s="26"/>
      <c r="D675" s="26"/>
      <c r="E675" s="26"/>
      <c r="F675" s="26"/>
      <c r="G675" s="32"/>
      <c r="H675" s="143"/>
    </row>
    <row r="676" spans="2:8" ht="13">
      <c r="B676" s="26"/>
      <c r="C676" s="26"/>
      <c r="D676" s="26"/>
      <c r="E676" s="26"/>
      <c r="F676" s="26"/>
      <c r="G676" s="32"/>
      <c r="H676" s="143"/>
    </row>
    <row r="677" spans="2:8" ht="13">
      <c r="B677" s="26"/>
      <c r="C677" s="26"/>
      <c r="D677" s="26"/>
      <c r="E677" s="26"/>
      <c r="F677" s="26"/>
      <c r="G677" s="32"/>
      <c r="H677" s="143"/>
    </row>
    <row r="678" spans="2:8" ht="13">
      <c r="B678" s="26"/>
      <c r="C678" s="26"/>
      <c r="D678" s="26"/>
      <c r="E678" s="26"/>
      <c r="F678" s="26"/>
      <c r="G678" s="32"/>
      <c r="H678" s="143"/>
    </row>
    <row r="679" spans="2:8" ht="13">
      <c r="B679" s="26"/>
      <c r="C679" s="26"/>
      <c r="D679" s="26"/>
      <c r="E679" s="26"/>
      <c r="F679" s="26"/>
      <c r="G679" s="32"/>
      <c r="H679" s="143"/>
    </row>
    <row r="680" spans="2:8" ht="13">
      <c r="B680" s="26"/>
      <c r="C680" s="26"/>
      <c r="D680" s="26"/>
      <c r="E680" s="26"/>
      <c r="F680" s="26"/>
      <c r="G680" s="32"/>
      <c r="H680" s="143"/>
    </row>
    <row r="681" spans="2:8" ht="13">
      <c r="B681" s="26"/>
      <c r="C681" s="26"/>
      <c r="D681" s="26"/>
      <c r="E681" s="26"/>
      <c r="F681" s="26"/>
      <c r="G681" s="32"/>
      <c r="H681" s="143"/>
    </row>
    <row r="682" spans="2:8" ht="13">
      <c r="B682" s="26"/>
      <c r="C682" s="26"/>
      <c r="D682" s="26"/>
      <c r="E682" s="26"/>
      <c r="F682" s="26"/>
      <c r="G682" s="32"/>
      <c r="H682" s="143"/>
    </row>
    <row r="683" spans="2:8" ht="13">
      <c r="B683" s="26"/>
      <c r="C683" s="26"/>
      <c r="D683" s="26"/>
      <c r="E683" s="26"/>
      <c r="F683" s="26"/>
      <c r="G683" s="32"/>
      <c r="H683" s="143"/>
    </row>
    <row r="684" spans="2:8" ht="13">
      <c r="B684" s="26"/>
      <c r="C684" s="26"/>
      <c r="D684" s="26"/>
      <c r="E684" s="26"/>
      <c r="F684" s="26"/>
      <c r="G684" s="32"/>
      <c r="H684" s="143"/>
    </row>
    <row r="685" spans="2:8" ht="13">
      <c r="B685" s="26"/>
      <c r="C685" s="26"/>
      <c r="D685" s="26"/>
      <c r="E685" s="26"/>
      <c r="F685" s="26"/>
      <c r="G685" s="32"/>
      <c r="H685" s="143"/>
    </row>
    <row r="686" spans="2:8" ht="13">
      <c r="B686" s="26"/>
      <c r="C686" s="26"/>
      <c r="D686" s="26"/>
      <c r="E686" s="26"/>
      <c r="F686" s="26"/>
      <c r="G686" s="32"/>
      <c r="H686" s="143"/>
    </row>
    <row r="687" spans="2:8" ht="13">
      <c r="B687" s="26"/>
      <c r="C687" s="26"/>
      <c r="D687" s="26"/>
      <c r="E687" s="26"/>
      <c r="F687" s="26"/>
      <c r="G687" s="32"/>
      <c r="H687" s="143"/>
    </row>
    <row r="688" spans="2:8" ht="13">
      <c r="B688" s="26"/>
      <c r="C688" s="26"/>
      <c r="D688" s="26"/>
      <c r="E688" s="26"/>
      <c r="F688" s="26"/>
      <c r="G688" s="32"/>
      <c r="H688" s="143"/>
    </row>
    <row r="689" spans="2:8" ht="13">
      <c r="B689" s="26"/>
      <c r="C689" s="26"/>
      <c r="D689" s="26"/>
      <c r="E689" s="26"/>
      <c r="F689" s="26"/>
      <c r="G689" s="32"/>
      <c r="H689" s="143"/>
    </row>
    <row r="690" spans="2:8" ht="13">
      <c r="B690" s="26"/>
      <c r="C690" s="26"/>
      <c r="D690" s="26"/>
      <c r="E690" s="26"/>
      <c r="F690" s="26"/>
      <c r="G690" s="32"/>
      <c r="H690" s="143"/>
    </row>
    <row r="691" spans="2:8" ht="13">
      <c r="B691" s="26"/>
      <c r="C691" s="26"/>
      <c r="D691" s="26"/>
      <c r="E691" s="26"/>
      <c r="F691" s="26"/>
      <c r="G691" s="32"/>
      <c r="H691" s="143"/>
    </row>
    <row r="692" spans="2:8" ht="13">
      <c r="B692" s="26"/>
      <c r="C692" s="26"/>
      <c r="D692" s="26"/>
      <c r="E692" s="26"/>
      <c r="F692" s="26"/>
      <c r="G692" s="32"/>
      <c r="H692" s="143"/>
    </row>
    <row r="693" spans="2:8" ht="13">
      <c r="B693" s="26"/>
      <c r="C693" s="26"/>
      <c r="D693" s="26"/>
      <c r="E693" s="26"/>
      <c r="F693" s="26"/>
      <c r="G693" s="32"/>
      <c r="H693" s="143"/>
    </row>
    <row r="694" spans="2:8" ht="13">
      <c r="B694" s="26"/>
      <c r="C694" s="26"/>
      <c r="D694" s="26"/>
      <c r="E694" s="26"/>
      <c r="F694" s="26"/>
      <c r="G694" s="32"/>
      <c r="H694" s="143"/>
    </row>
    <row r="695" spans="2:8" ht="13">
      <c r="B695" s="26"/>
      <c r="C695" s="26"/>
      <c r="D695" s="26"/>
      <c r="E695" s="26"/>
      <c r="F695" s="26"/>
      <c r="G695" s="32"/>
      <c r="H695" s="143"/>
    </row>
    <row r="696" spans="2:8" ht="13">
      <c r="B696" s="26"/>
      <c r="C696" s="26"/>
      <c r="D696" s="26"/>
      <c r="E696" s="26"/>
      <c r="F696" s="26"/>
      <c r="G696" s="32"/>
      <c r="H696" s="143"/>
    </row>
    <row r="697" spans="2:8" ht="13">
      <c r="B697" s="26"/>
      <c r="C697" s="26"/>
      <c r="D697" s="26"/>
      <c r="E697" s="26"/>
      <c r="F697" s="26"/>
      <c r="G697" s="32"/>
      <c r="H697" s="143"/>
    </row>
    <row r="698" spans="2:8" ht="13">
      <c r="B698" s="26"/>
      <c r="C698" s="26"/>
      <c r="D698" s="26"/>
      <c r="E698" s="26"/>
      <c r="F698" s="26"/>
      <c r="G698" s="32"/>
      <c r="H698" s="143"/>
    </row>
    <row r="699" spans="2:8" ht="13">
      <c r="B699" s="26"/>
      <c r="C699" s="26"/>
      <c r="D699" s="26"/>
      <c r="E699" s="26"/>
      <c r="F699" s="26"/>
      <c r="G699" s="32"/>
      <c r="H699" s="143"/>
    </row>
    <row r="700" spans="2:8" ht="13">
      <c r="B700" s="26"/>
      <c r="C700" s="26"/>
      <c r="D700" s="26"/>
      <c r="E700" s="26"/>
      <c r="F700" s="26"/>
      <c r="G700" s="32"/>
      <c r="H700" s="143"/>
    </row>
    <row r="701" spans="2:8" ht="13">
      <c r="B701" s="26"/>
      <c r="C701" s="26"/>
      <c r="D701" s="26"/>
      <c r="E701" s="26"/>
      <c r="F701" s="26"/>
      <c r="G701" s="32"/>
      <c r="H701" s="143"/>
    </row>
    <row r="702" spans="2:8" ht="13">
      <c r="B702" s="26"/>
      <c r="C702" s="26"/>
      <c r="D702" s="26"/>
      <c r="E702" s="26"/>
      <c r="F702" s="26"/>
      <c r="G702" s="32"/>
      <c r="H702" s="143"/>
    </row>
    <row r="703" spans="2:8" ht="13">
      <c r="B703" s="26"/>
      <c r="C703" s="26"/>
      <c r="D703" s="26"/>
      <c r="E703" s="26"/>
      <c r="F703" s="26"/>
      <c r="G703" s="32"/>
      <c r="H703" s="143"/>
    </row>
    <row r="704" spans="2:8" ht="13">
      <c r="B704" s="26"/>
      <c r="C704" s="26"/>
      <c r="D704" s="26"/>
      <c r="E704" s="26"/>
      <c r="F704" s="26"/>
      <c r="G704" s="32"/>
      <c r="H704" s="143"/>
    </row>
    <row r="705" spans="2:8" ht="13">
      <c r="B705" s="26"/>
      <c r="C705" s="26"/>
      <c r="D705" s="26"/>
      <c r="E705" s="26"/>
      <c r="F705" s="26"/>
      <c r="G705" s="32"/>
      <c r="H705" s="143"/>
    </row>
    <row r="706" spans="2:8" ht="13">
      <c r="B706" s="26"/>
      <c r="C706" s="26"/>
      <c r="D706" s="26"/>
      <c r="E706" s="26"/>
      <c r="F706" s="26"/>
      <c r="G706" s="32"/>
      <c r="H706" s="143"/>
    </row>
    <row r="707" spans="2:8" ht="13">
      <c r="B707" s="26"/>
      <c r="C707" s="26"/>
      <c r="D707" s="26"/>
      <c r="E707" s="26"/>
      <c r="F707" s="26"/>
      <c r="G707" s="32"/>
      <c r="H707" s="143"/>
    </row>
    <row r="708" spans="2:8" ht="13">
      <c r="B708" s="26"/>
      <c r="C708" s="26"/>
      <c r="D708" s="26"/>
      <c r="E708" s="26"/>
      <c r="F708" s="26"/>
      <c r="G708" s="32"/>
      <c r="H708" s="143"/>
    </row>
    <row r="709" spans="2:8" ht="13">
      <c r="B709" s="26"/>
      <c r="C709" s="26"/>
      <c r="D709" s="26"/>
      <c r="E709" s="26"/>
      <c r="F709" s="26"/>
      <c r="G709" s="32"/>
      <c r="H709" s="143"/>
    </row>
    <row r="710" spans="2:8" ht="13">
      <c r="B710" s="26"/>
      <c r="C710" s="26"/>
      <c r="D710" s="26"/>
      <c r="E710" s="26"/>
      <c r="F710" s="26"/>
      <c r="G710" s="32"/>
      <c r="H710" s="143"/>
    </row>
    <row r="711" spans="2:8" ht="13">
      <c r="B711" s="26"/>
      <c r="C711" s="26"/>
      <c r="D711" s="26"/>
      <c r="E711" s="26"/>
      <c r="F711" s="26"/>
      <c r="G711" s="32"/>
      <c r="H711" s="143"/>
    </row>
    <row r="712" spans="2:8" ht="13">
      <c r="B712" s="26"/>
      <c r="C712" s="26"/>
      <c r="D712" s="26"/>
      <c r="E712" s="26"/>
      <c r="F712" s="26"/>
      <c r="G712" s="32"/>
      <c r="H712" s="143"/>
    </row>
    <row r="713" spans="2:8" ht="13">
      <c r="B713" s="26"/>
      <c r="C713" s="26"/>
      <c r="D713" s="26"/>
      <c r="E713" s="26"/>
      <c r="F713" s="26"/>
      <c r="G713" s="32"/>
      <c r="H713" s="143"/>
    </row>
    <row r="714" spans="2:8" ht="13">
      <c r="B714" s="26"/>
      <c r="C714" s="26"/>
      <c r="D714" s="26"/>
      <c r="E714" s="26"/>
      <c r="F714" s="26"/>
      <c r="G714" s="32"/>
      <c r="H714" s="143"/>
    </row>
    <row r="715" spans="2:8" ht="13">
      <c r="B715" s="26"/>
      <c r="C715" s="26"/>
      <c r="D715" s="26"/>
      <c r="E715" s="26"/>
      <c r="F715" s="26"/>
      <c r="G715" s="32"/>
      <c r="H715" s="143"/>
    </row>
    <row r="716" spans="2:8" ht="13">
      <c r="B716" s="26"/>
      <c r="C716" s="26"/>
      <c r="D716" s="26"/>
      <c r="E716" s="26"/>
      <c r="F716" s="26"/>
      <c r="G716" s="32"/>
      <c r="H716" s="143"/>
    </row>
    <row r="717" spans="2:8" ht="13">
      <c r="B717" s="26"/>
      <c r="C717" s="26"/>
      <c r="D717" s="26"/>
      <c r="E717" s="26"/>
      <c r="F717" s="26"/>
      <c r="G717" s="32"/>
      <c r="H717" s="143"/>
    </row>
    <row r="718" spans="2:8" ht="13">
      <c r="B718" s="26"/>
      <c r="C718" s="26"/>
      <c r="D718" s="26"/>
      <c r="E718" s="26"/>
      <c r="F718" s="26"/>
      <c r="G718" s="32"/>
      <c r="H718" s="143"/>
    </row>
    <row r="719" spans="2:8" ht="13">
      <c r="B719" s="26"/>
      <c r="C719" s="26"/>
      <c r="D719" s="26"/>
      <c r="E719" s="26"/>
      <c r="F719" s="26"/>
      <c r="G719" s="32"/>
      <c r="H719" s="143"/>
    </row>
    <row r="720" spans="2:8" ht="13">
      <c r="B720" s="26"/>
      <c r="C720" s="26"/>
      <c r="D720" s="26"/>
      <c r="E720" s="26"/>
      <c r="F720" s="26"/>
      <c r="G720" s="32"/>
      <c r="H720" s="143"/>
    </row>
    <row r="721" spans="2:8" ht="13">
      <c r="B721" s="26"/>
      <c r="C721" s="26"/>
      <c r="D721" s="26"/>
      <c r="E721" s="26"/>
      <c r="F721" s="26"/>
      <c r="G721" s="32"/>
      <c r="H721" s="143"/>
    </row>
    <row r="722" spans="2:8" ht="13">
      <c r="B722" s="26"/>
      <c r="C722" s="26"/>
      <c r="D722" s="26"/>
      <c r="E722" s="26"/>
      <c r="F722" s="26"/>
      <c r="G722" s="32"/>
      <c r="H722" s="143"/>
    </row>
    <row r="723" spans="2:8" ht="13">
      <c r="B723" s="26"/>
      <c r="C723" s="26"/>
      <c r="D723" s="26"/>
      <c r="E723" s="26"/>
      <c r="F723" s="26"/>
      <c r="G723" s="32"/>
      <c r="H723" s="143"/>
    </row>
    <row r="724" spans="2:8" ht="13">
      <c r="B724" s="26"/>
      <c r="C724" s="26"/>
      <c r="D724" s="26"/>
      <c r="E724" s="26"/>
      <c r="F724" s="26"/>
      <c r="G724" s="32"/>
      <c r="H724" s="143"/>
    </row>
    <row r="725" spans="2:8" ht="13">
      <c r="B725" s="26"/>
      <c r="C725" s="26"/>
      <c r="D725" s="26"/>
      <c r="E725" s="26"/>
      <c r="F725" s="26"/>
      <c r="G725" s="32"/>
      <c r="H725" s="143"/>
    </row>
    <row r="726" spans="2:8" ht="13">
      <c r="B726" s="26"/>
      <c r="C726" s="26"/>
      <c r="D726" s="26"/>
      <c r="E726" s="26"/>
      <c r="F726" s="26"/>
      <c r="G726" s="32"/>
      <c r="H726" s="143"/>
    </row>
    <row r="727" spans="2:8" ht="13">
      <c r="B727" s="26"/>
      <c r="C727" s="26"/>
      <c r="D727" s="26"/>
      <c r="E727" s="26"/>
      <c r="F727" s="26"/>
      <c r="G727" s="32"/>
      <c r="H727" s="143"/>
    </row>
    <row r="728" spans="2:8" ht="13">
      <c r="B728" s="26"/>
      <c r="C728" s="26"/>
      <c r="D728" s="26"/>
      <c r="E728" s="26"/>
      <c r="F728" s="26"/>
      <c r="G728" s="32"/>
      <c r="H728" s="143"/>
    </row>
    <row r="729" spans="2:8" ht="13">
      <c r="B729" s="26"/>
      <c r="C729" s="26"/>
      <c r="D729" s="26"/>
      <c r="E729" s="26"/>
      <c r="F729" s="26"/>
      <c r="G729" s="32"/>
      <c r="H729" s="143"/>
    </row>
    <row r="730" spans="2:8" ht="13">
      <c r="B730" s="26"/>
      <c r="C730" s="26"/>
      <c r="D730" s="26"/>
      <c r="E730" s="26"/>
      <c r="F730" s="26"/>
      <c r="G730" s="32"/>
      <c r="H730" s="143"/>
    </row>
    <row r="731" spans="2:8" ht="13">
      <c r="B731" s="26"/>
      <c r="C731" s="26"/>
      <c r="D731" s="26"/>
      <c r="E731" s="26"/>
      <c r="F731" s="26"/>
      <c r="G731" s="32"/>
      <c r="H731" s="143"/>
    </row>
    <row r="732" spans="2:8" ht="13">
      <c r="B732" s="26"/>
      <c r="C732" s="26"/>
      <c r="D732" s="26"/>
      <c r="E732" s="26"/>
      <c r="F732" s="26"/>
      <c r="G732" s="32"/>
      <c r="H732" s="143"/>
    </row>
    <row r="733" spans="2:8" ht="13">
      <c r="B733" s="26"/>
      <c r="C733" s="26"/>
      <c r="D733" s="26"/>
      <c r="E733" s="26"/>
      <c r="F733" s="26"/>
      <c r="G733" s="32"/>
      <c r="H733" s="143"/>
    </row>
    <row r="734" spans="2:8" ht="13">
      <c r="B734" s="26"/>
      <c r="C734" s="26"/>
      <c r="D734" s="26"/>
      <c r="E734" s="26"/>
      <c r="F734" s="26"/>
      <c r="G734" s="32"/>
      <c r="H734" s="143"/>
    </row>
    <row r="735" spans="2:8" ht="13">
      <c r="B735" s="26"/>
      <c r="C735" s="26"/>
      <c r="D735" s="26"/>
      <c r="E735" s="26"/>
      <c r="F735" s="26"/>
      <c r="G735" s="32"/>
      <c r="H735" s="143"/>
    </row>
    <row r="736" spans="2:8" ht="13">
      <c r="B736" s="26"/>
      <c r="C736" s="26"/>
      <c r="D736" s="26"/>
      <c r="E736" s="26"/>
      <c r="F736" s="26"/>
      <c r="G736" s="32"/>
      <c r="H736" s="143"/>
    </row>
    <row r="737" spans="2:8" ht="13">
      <c r="B737" s="26"/>
      <c r="C737" s="26"/>
      <c r="D737" s="26"/>
      <c r="E737" s="26"/>
      <c r="F737" s="26"/>
      <c r="G737" s="32"/>
      <c r="H737" s="143"/>
    </row>
    <row r="738" spans="2:8" ht="13">
      <c r="B738" s="26"/>
      <c r="C738" s="26"/>
      <c r="D738" s="26"/>
      <c r="E738" s="26"/>
      <c r="F738" s="26"/>
      <c r="G738" s="32"/>
      <c r="H738" s="143"/>
    </row>
    <row r="739" spans="2:8" ht="13">
      <c r="B739" s="26"/>
      <c r="C739" s="26"/>
      <c r="D739" s="26"/>
      <c r="E739" s="26"/>
      <c r="F739" s="26"/>
      <c r="G739" s="32"/>
      <c r="H739" s="143"/>
    </row>
    <row r="740" spans="2:8" ht="13">
      <c r="B740" s="26"/>
      <c r="C740" s="26"/>
      <c r="D740" s="26"/>
      <c r="E740" s="26"/>
      <c r="F740" s="26"/>
      <c r="G740" s="32"/>
      <c r="H740" s="143"/>
    </row>
    <row r="741" spans="2:8" ht="13">
      <c r="B741" s="26"/>
      <c r="C741" s="26"/>
      <c r="D741" s="26"/>
      <c r="E741" s="26"/>
      <c r="F741" s="26"/>
      <c r="G741" s="32"/>
      <c r="H741" s="143"/>
    </row>
    <row r="742" spans="2:8" ht="13">
      <c r="B742" s="26"/>
      <c r="C742" s="26"/>
      <c r="D742" s="26"/>
      <c r="E742" s="26"/>
      <c r="F742" s="26"/>
      <c r="G742" s="32"/>
      <c r="H742" s="143"/>
    </row>
    <row r="743" spans="2:8" ht="13">
      <c r="B743" s="26"/>
      <c r="C743" s="26"/>
      <c r="D743" s="26"/>
      <c r="E743" s="26"/>
      <c r="F743" s="26"/>
      <c r="G743" s="32"/>
      <c r="H743" s="143"/>
    </row>
    <row r="744" spans="2:8" ht="13">
      <c r="B744" s="26"/>
      <c r="C744" s="26"/>
      <c r="D744" s="26"/>
      <c r="E744" s="26"/>
      <c r="F744" s="26"/>
      <c r="G744" s="32"/>
      <c r="H744" s="143"/>
    </row>
    <row r="745" spans="2:8" ht="13">
      <c r="B745" s="26"/>
      <c r="C745" s="26"/>
      <c r="D745" s="26"/>
      <c r="E745" s="26"/>
      <c r="F745" s="26"/>
      <c r="G745" s="32"/>
      <c r="H745" s="143"/>
    </row>
    <row r="746" spans="2:8" ht="13">
      <c r="B746" s="26"/>
      <c r="C746" s="26"/>
      <c r="D746" s="26"/>
      <c r="E746" s="26"/>
      <c r="F746" s="26"/>
      <c r="G746" s="32"/>
      <c r="H746" s="143"/>
    </row>
    <row r="747" spans="2:8" ht="13">
      <c r="B747" s="26"/>
      <c r="C747" s="26"/>
      <c r="D747" s="26"/>
      <c r="E747" s="26"/>
      <c r="F747" s="26"/>
      <c r="G747" s="32"/>
      <c r="H747" s="143"/>
    </row>
    <row r="748" spans="2:8" ht="13">
      <c r="B748" s="26"/>
      <c r="C748" s="26"/>
      <c r="D748" s="26"/>
      <c r="E748" s="26"/>
      <c r="F748" s="26"/>
      <c r="G748" s="32"/>
      <c r="H748" s="143"/>
    </row>
    <row r="749" spans="2:8" ht="13">
      <c r="B749" s="26"/>
      <c r="C749" s="26"/>
      <c r="D749" s="26"/>
      <c r="E749" s="26"/>
      <c r="F749" s="26"/>
      <c r="G749" s="32"/>
      <c r="H749" s="143"/>
    </row>
    <row r="750" spans="2:8" ht="13">
      <c r="B750" s="26"/>
      <c r="C750" s="26"/>
      <c r="D750" s="26"/>
      <c r="E750" s="26"/>
      <c r="F750" s="26"/>
      <c r="G750" s="32"/>
      <c r="H750" s="143"/>
    </row>
    <row r="751" spans="2:8" ht="13">
      <c r="B751" s="26"/>
      <c r="C751" s="26"/>
      <c r="D751" s="26"/>
      <c r="E751" s="26"/>
      <c r="F751" s="26"/>
      <c r="G751" s="32"/>
      <c r="H751" s="143"/>
    </row>
    <row r="752" spans="2:8" ht="13">
      <c r="B752" s="26"/>
      <c r="C752" s="26"/>
      <c r="D752" s="26"/>
      <c r="E752" s="26"/>
      <c r="F752" s="26"/>
      <c r="G752" s="32"/>
      <c r="H752" s="143"/>
    </row>
    <row r="753" spans="2:8" ht="13">
      <c r="B753" s="26"/>
      <c r="C753" s="26"/>
      <c r="D753" s="26"/>
      <c r="E753" s="26"/>
      <c r="F753" s="26"/>
      <c r="G753" s="32"/>
      <c r="H753" s="143"/>
    </row>
    <row r="754" spans="2:8" ht="13">
      <c r="B754" s="26"/>
      <c r="C754" s="26"/>
      <c r="D754" s="26"/>
      <c r="E754" s="26"/>
      <c r="F754" s="26"/>
      <c r="G754" s="32"/>
      <c r="H754" s="143"/>
    </row>
    <row r="755" spans="2:8" ht="13">
      <c r="B755" s="26"/>
      <c r="C755" s="26"/>
      <c r="D755" s="26"/>
      <c r="E755" s="26"/>
      <c r="F755" s="26"/>
      <c r="G755" s="32"/>
      <c r="H755" s="143"/>
    </row>
    <row r="756" spans="2:8" ht="13">
      <c r="B756" s="26"/>
      <c r="C756" s="26"/>
      <c r="D756" s="26"/>
      <c r="E756" s="26"/>
      <c r="F756" s="26"/>
      <c r="G756" s="32"/>
      <c r="H756" s="143"/>
    </row>
    <row r="757" spans="2:8" ht="13">
      <c r="B757" s="26"/>
      <c r="C757" s="26"/>
      <c r="D757" s="26"/>
      <c r="E757" s="26"/>
      <c r="F757" s="26"/>
      <c r="G757" s="32"/>
      <c r="H757" s="143"/>
    </row>
    <row r="758" spans="2:8" ht="13">
      <c r="B758" s="26"/>
      <c r="C758" s="26"/>
      <c r="D758" s="26"/>
      <c r="E758" s="26"/>
      <c r="F758" s="26"/>
      <c r="G758" s="32"/>
      <c r="H758" s="143"/>
    </row>
    <row r="759" spans="2:8" ht="13">
      <c r="B759" s="26"/>
      <c r="C759" s="26"/>
      <c r="D759" s="26"/>
      <c r="E759" s="26"/>
      <c r="F759" s="26"/>
      <c r="G759" s="32"/>
      <c r="H759" s="143"/>
    </row>
    <row r="760" spans="2:8" ht="13">
      <c r="B760" s="26"/>
      <c r="C760" s="26"/>
      <c r="D760" s="26"/>
      <c r="E760" s="26"/>
      <c r="F760" s="26"/>
      <c r="G760" s="32"/>
      <c r="H760" s="143"/>
    </row>
    <row r="761" spans="2:8" ht="13">
      <c r="B761" s="26"/>
      <c r="C761" s="26"/>
      <c r="D761" s="26"/>
      <c r="E761" s="26"/>
      <c r="F761" s="26"/>
      <c r="G761" s="32"/>
      <c r="H761" s="143"/>
    </row>
    <row r="762" spans="2:8" ht="13">
      <c r="B762" s="26"/>
      <c r="C762" s="26"/>
      <c r="D762" s="26"/>
      <c r="E762" s="26"/>
      <c r="F762" s="26"/>
      <c r="G762" s="32"/>
      <c r="H762" s="143"/>
    </row>
    <row r="763" spans="2:8" ht="13">
      <c r="B763" s="26"/>
      <c r="C763" s="26"/>
      <c r="D763" s="26"/>
      <c r="E763" s="26"/>
      <c r="F763" s="26"/>
      <c r="G763" s="32"/>
      <c r="H763" s="143"/>
    </row>
    <row r="764" spans="2:8" ht="13">
      <c r="B764" s="26"/>
      <c r="C764" s="26"/>
      <c r="D764" s="26"/>
      <c r="E764" s="26"/>
      <c r="F764" s="26"/>
      <c r="G764" s="32"/>
      <c r="H764" s="143"/>
    </row>
    <row r="765" spans="2:8" ht="13">
      <c r="B765" s="26"/>
      <c r="C765" s="26"/>
      <c r="D765" s="26"/>
      <c r="E765" s="26"/>
      <c r="F765" s="26"/>
      <c r="G765" s="32"/>
      <c r="H765" s="143"/>
    </row>
    <row r="766" spans="2:8" ht="13">
      <c r="B766" s="26"/>
      <c r="C766" s="26"/>
      <c r="D766" s="26"/>
      <c r="E766" s="26"/>
      <c r="F766" s="26"/>
      <c r="G766" s="32"/>
      <c r="H766" s="143"/>
    </row>
    <row r="767" spans="2:8" ht="13">
      <c r="B767" s="26"/>
      <c r="C767" s="26"/>
      <c r="D767" s="26"/>
      <c r="E767" s="26"/>
      <c r="F767" s="26"/>
      <c r="G767" s="32"/>
      <c r="H767" s="143"/>
    </row>
    <row r="768" spans="2:8" ht="13">
      <c r="B768" s="26"/>
      <c r="C768" s="26"/>
      <c r="D768" s="26"/>
      <c r="E768" s="26"/>
      <c r="F768" s="26"/>
      <c r="G768" s="32"/>
      <c r="H768" s="143"/>
    </row>
    <row r="769" spans="2:8" ht="13">
      <c r="B769" s="26"/>
      <c r="C769" s="26"/>
      <c r="D769" s="26"/>
      <c r="E769" s="26"/>
      <c r="F769" s="26"/>
      <c r="G769" s="32"/>
      <c r="H769" s="143"/>
    </row>
    <row r="770" spans="2:8" ht="13">
      <c r="B770" s="26"/>
      <c r="C770" s="26"/>
      <c r="D770" s="26"/>
      <c r="E770" s="26"/>
      <c r="F770" s="26"/>
      <c r="G770" s="32"/>
      <c r="H770" s="143"/>
    </row>
    <row r="771" spans="2:8" ht="13">
      <c r="B771" s="26"/>
      <c r="C771" s="26"/>
      <c r="D771" s="26"/>
      <c r="E771" s="26"/>
      <c r="F771" s="26"/>
      <c r="G771" s="32"/>
      <c r="H771" s="143"/>
    </row>
    <row r="772" spans="2:8" ht="13">
      <c r="B772" s="26"/>
      <c r="C772" s="26"/>
      <c r="D772" s="26"/>
      <c r="E772" s="26"/>
      <c r="F772" s="26"/>
      <c r="G772" s="32"/>
      <c r="H772" s="143"/>
    </row>
    <row r="773" spans="2:8" ht="13">
      <c r="B773" s="26"/>
      <c r="C773" s="26"/>
      <c r="D773" s="26"/>
      <c r="E773" s="26"/>
      <c r="F773" s="26"/>
      <c r="G773" s="32"/>
      <c r="H773" s="143"/>
    </row>
    <row r="774" spans="2:8" ht="13">
      <c r="B774" s="26"/>
      <c r="C774" s="26"/>
      <c r="D774" s="26"/>
      <c r="E774" s="26"/>
      <c r="F774" s="26"/>
      <c r="G774" s="32"/>
      <c r="H774" s="143"/>
    </row>
    <row r="775" spans="2:8" ht="13">
      <c r="B775" s="26"/>
      <c r="C775" s="26"/>
      <c r="D775" s="26"/>
      <c r="E775" s="26"/>
      <c r="F775" s="26"/>
      <c r="G775" s="32"/>
      <c r="H775" s="143"/>
    </row>
    <row r="776" spans="2:8" ht="13">
      <c r="B776" s="26"/>
      <c r="C776" s="26"/>
      <c r="D776" s="26"/>
      <c r="E776" s="26"/>
      <c r="F776" s="26"/>
      <c r="G776" s="32"/>
      <c r="H776" s="143"/>
    </row>
    <row r="777" spans="2:8" ht="13">
      <c r="B777" s="26"/>
      <c r="C777" s="26"/>
      <c r="D777" s="26"/>
      <c r="E777" s="26"/>
      <c r="F777" s="26"/>
      <c r="G777" s="32"/>
      <c r="H777" s="143"/>
    </row>
    <row r="778" spans="2:8" ht="13">
      <c r="B778" s="26"/>
      <c r="C778" s="26"/>
      <c r="D778" s="26"/>
      <c r="E778" s="26"/>
      <c r="F778" s="26"/>
      <c r="G778" s="32"/>
      <c r="H778" s="143"/>
    </row>
    <row r="779" spans="2:8" ht="13">
      <c r="B779" s="26"/>
      <c r="C779" s="26"/>
      <c r="D779" s="26"/>
      <c r="E779" s="26"/>
      <c r="F779" s="26"/>
      <c r="G779" s="32"/>
      <c r="H779" s="143"/>
    </row>
    <row r="780" spans="2:8" ht="13">
      <c r="B780" s="26"/>
      <c r="C780" s="26"/>
      <c r="D780" s="26"/>
      <c r="E780" s="26"/>
      <c r="F780" s="26"/>
      <c r="G780" s="32"/>
      <c r="H780" s="143"/>
    </row>
    <row r="781" spans="2:8" ht="13">
      <c r="B781" s="26"/>
      <c r="C781" s="26"/>
      <c r="D781" s="26"/>
      <c r="E781" s="26"/>
      <c r="F781" s="26"/>
      <c r="G781" s="32"/>
      <c r="H781" s="143"/>
    </row>
    <row r="782" spans="2:8" ht="13">
      <c r="B782" s="26"/>
      <c r="C782" s="26"/>
      <c r="D782" s="26"/>
      <c r="E782" s="26"/>
      <c r="F782" s="26"/>
      <c r="G782" s="32"/>
      <c r="H782" s="143"/>
    </row>
    <row r="783" spans="2:8" ht="13">
      <c r="B783" s="26"/>
      <c r="C783" s="26"/>
      <c r="D783" s="26"/>
      <c r="E783" s="26"/>
      <c r="F783" s="26"/>
      <c r="G783" s="32"/>
      <c r="H783" s="143"/>
    </row>
    <row r="784" spans="2:8" ht="13">
      <c r="B784" s="26"/>
      <c r="C784" s="26"/>
      <c r="D784" s="26"/>
      <c r="E784" s="26"/>
      <c r="F784" s="26"/>
      <c r="G784" s="32"/>
      <c r="H784" s="143"/>
    </row>
    <row r="785" spans="2:8" ht="13">
      <c r="B785" s="26"/>
      <c r="C785" s="26"/>
      <c r="D785" s="26"/>
      <c r="E785" s="26"/>
      <c r="F785" s="26"/>
      <c r="G785" s="32"/>
      <c r="H785" s="143"/>
    </row>
    <row r="786" spans="2:8" ht="13">
      <c r="B786" s="26"/>
      <c r="C786" s="26"/>
      <c r="D786" s="26"/>
      <c r="E786" s="26"/>
      <c r="F786" s="26"/>
      <c r="G786" s="32"/>
      <c r="H786" s="143"/>
    </row>
    <row r="787" spans="2:8" ht="13">
      <c r="B787" s="26"/>
      <c r="C787" s="26"/>
      <c r="D787" s="26"/>
      <c r="E787" s="26"/>
      <c r="F787" s="26"/>
      <c r="G787" s="32"/>
      <c r="H787" s="143"/>
    </row>
    <row r="788" spans="2:8" ht="13">
      <c r="B788" s="26"/>
      <c r="C788" s="26"/>
      <c r="D788" s="26"/>
      <c r="E788" s="26"/>
      <c r="F788" s="26"/>
      <c r="G788" s="32"/>
      <c r="H788" s="143"/>
    </row>
    <row r="789" spans="2:8" ht="13">
      <c r="B789" s="26"/>
      <c r="C789" s="26"/>
      <c r="D789" s="26"/>
      <c r="E789" s="26"/>
      <c r="F789" s="26"/>
      <c r="G789" s="32"/>
      <c r="H789" s="143"/>
    </row>
    <row r="790" spans="2:8" ht="13">
      <c r="B790" s="26"/>
      <c r="C790" s="26"/>
      <c r="D790" s="26"/>
      <c r="E790" s="26"/>
      <c r="F790" s="26"/>
      <c r="G790" s="32"/>
      <c r="H790" s="143"/>
    </row>
    <row r="791" spans="2:8" ht="13">
      <c r="B791" s="26"/>
      <c r="C791" s="26"/>
      <c r="D791" s="26"/>
      <c r="E791" s="26"/>
      <c r="F791" s="26"/>
      <c r="G791" s="32"/>
      <c r="H791" s="143"/>
    </row>
    <row r="792" spans="2:8" ht="13">
      <c r="B792" s="26"/>
      <c r="C792" s="26"/>
      <c r="D792" s="26"/>
      <c r="E792" s="26"/>
      <c r="F792" s="26"/>
      <c r="G792" s="32"/>
      <c r="H792" s="143"/>
    </row>
    <row r="793" spans="2:8" ht="13">
      <c r="B793" s="26"/>
      <c r="C793" s="26"/>
      <c r="D793" s="26"/>
      <c r="E793" s="26"/>
      <c r="F793" s="26"/>
      <c r="G793" s="32"/>
      <c r="H793" s="143"/>
    </row>
    <row r="794" spans="2:8" ht="13">
      <c r="B794" s="26"/>
      <c r="C794" s="26"/>
      <c r="D794" s="26"/>
      <c r="E794" s="26"/>
      <c r="F794" s="26"/>
      <c r="G794" s="32"/>
      <c r="H794" s="143"/>
    </row>
    <row r="795" spans="2:8" ht="13">
      <c r="B795" s="26"/>
      <c r="C795" s="26"/>
      <c r="D795" s="26"/>
      <c r="E795" s="26"/>
      <c r="F795" s="26"/>
      <c r="G795" s="32"/>
      <c r="H795" s="143"/>
    </row>
    <row r="796" spans="2:8" ht="13">
      <c r="B796" s="26"/>
      <c r="C796" s="26"/>
      <c r="D796" s="26"/>
      <c r="E796" s="26"/>
      <c r="F796" s="26"/>
      <c r="G796" s="32"/>
      <c r="H796" s="143"/>
    </row>
    <row r="797" spans="2:8" ht="13">
      <c r="B797" s="26"/>
      <c r="C797" s="26"/>
      <c r="D797" s="26"/>
      <c r="E797" s="26"/>
      <c r="F797" s="26"/>
      <c r="G797" s="32"/>
      <c r="H797" s="143"/>
    </row>
    <row r="798" spans="2:8" ht="13">
      <c r="B798" s="26"/>
      <c r="C798" s="26"/>
      <c r="D798" s="26"/>
      <c r="E798" s="26"/>
      <c r="F798" s="26"/>
      <c r="G798" s="32"/>
      <c r="H798" s="143"/>
    </row>
    <row r="799" spans="2:8" ht="13">
      <c r="B799" s="26"/>
      <c r="C799" s="26"/>
      <c r="D799" s="26"/>
      <c r="E799" s="26"/>
      <c r="F799" s="26"/>
      <c r="G799" s="32"/>
      <c r="H799" s="143"/>
    </row>
    <row r="800" spans="2:8" ht="13">
      <c r="B800" s="26"/>
      <c r="C800" s="26"/>
      <c r="D800" s="26"/>
      <c r="E800" s="26"/>
      <c r="F800" s="26"/>
      <c r="G800" s="32"/>
      <c r="H800" s="143"/>
    </row>
    <row r="801" spans="2:8" ht="13">
      <c r="B801" s="26"/>
      <c r="C801" s="26"/>
      <c r="D801" s="26"/>
      <c r="E801" s="26"/>
      <c r="F801" s="26"/>
      <c r="G801" s="32"/>
      <c r="H801" s="143"/>
    </row>
    <row r="802" spans="2:8" ht="13">
      <c r="B802" s="26"/>
      <c r="C802" s="26"/>
      <c r="D802" s="26"/>
      <c r="E802" s="26"/>
      <c r="F802" s="26"/>
      <c r="G802" s="32"/>
      <c r="H802" s="143"/>
    </row>
    <row r="803" spans="2:8" ht="13">
      <c r="B803" s="26"/>
      <c r="C803" s="26"/>
      <c r="D803" s="26"/>
      <c r="E803" s="26"/>
      <c r="F803" s="26"/>
      <c r="G803" s="32"/>
      <c r="H803" s="143"/>
    </row>
    <row r="804" spans="2:8" ht="13">
      <c r="B804" s="26"/>
      <c r="C804" s="26"/>
      <c r="D804" s="26"/>
      <c r="E804" s="26"/>
      <c r="F804" s="26"/>
      <c r="G804" s="32"/>
      <c r="H804" s="143"/>
    </row>
    <row r="805" spans="2:8" ht="13">
      <c r="B805" s="26"/>
      <c r="C805" s="26"/>
      <c r="D805" s="26"/>
      <c r="E805" s="26"/>
      <c r="F805" s="26"/>
      <c r="G805" s="32"/>
      <c r="H805" s="143"/>
    </row>
    <row r="806" spans="2:8" ht="13">
      <c r="B806" s="26"/>
      <c r="C806" s="26"/>
      <c r="D806" s="26"/>
      <c r="E806" s="26"/>
      <c r="F806" s="26"/>
      <c r="G806" s="32"/>
      <c r="H806" s="143"/>
    </row>
    <row r="807" spans="2:8" ht="13">
      <c r="B807" s="26"/>
      <c r="C807" s="26"/>
      <c r="D807" s="26"/>
      <c r="E807" s="26"/>
      <c r="F807" s="26"/>
      <c r="G807" s="32"/>
      <c r="H807" s="143"/>
    </row>
    <row r="808" spans="2:8" ht="13">
      <c r="B808" s="26"/>
      <c r="C808" s="26"/>
      <c r="D808" s="26"/>
      <c r="E808" s="26"/>
      <c r="F808" s="26"/>
      <c r="G808" s="32"/>
      <c r="H808" s="143"/>
    </row>
    <row r="809" spans="2:8" ht="13">
      <c r="B809" s="26"/>
      <c r="C809" s="26"/>
      <c r="D809" s="26"/>
      <c r="E809" s="26"/>
      <c r="F809" s="26"/>
      <c r="G809" s="32"/>
      <c r="H809" s="143"/>
    </row>
    <row r="810" spans="2:8" ht="13">
      <c r="B810" s="26"/>
      <c r="C810" s="26"/>
      <c r="D810" s="26"/>
      <c r="E810" s="26"/>
      <c r="F810" s="26"/>
      <c r="G810" s="32"/>
      <c r="H810" s="143"/>
    </row>
    <row r="811" spans="2:8" ht="13">
      <c r="B811" s="26"/>
      <c r="C811" s="26"/>
      <c r="D811" s="26"/>
      <c r="E811" s="26"/>
      <c r="F811" s="26"/>
      <c r="G811" s="32"/>
      <c r="H811" s="143"/>
    </row>
    <row r="812" spans="2:8" ht="13">
      <c r="B812" s="26"/>
      <c r="C812" s="26"/>
      <c r="D812" s="26"/>
      <c r="E812" s="26"/>
      <c r="F812" s="26"/>
      <c r="G812" s="32"/>
      <c r="H812" s="143"/>
    </row>
    <row r="813" spans="2:8" ht="13">
      <c r="B813" s="26"/>
      <c r="C813" s="26"/>
      <c r="D813" s="26"/>
      <c r="E813" s="26"/>
      <c r="F813" s="26"/>
      <c r="G813" s="32"/>
      <c r="H813" s="143"/>
    </row>
    <row r="814" spans="2:8" ht="13">
      <c r="B814" s="26"/>
      <c r="C814" s="26"/>
      <c r="D814" s="26"/>
      <c r="E814" s="26"/>
      <c r="F814" s="26"/>
      <c r="G814" s="32"/>
      <c r="H814" s="143"/>
    </row>
    <row r="815" spans="2:8" ht="13">
      <c r="B815" s="26"/>
      <c r="C815" s="26"/>
      <c r="D815" s="26"/>
      <c r="E815" s="26"/>
      <c r="F815" s="26"/>
      <c r="G815" s="32"/>
      <c r="H815" s="143"/>
    </row>
    <row r="816" spans="2:8" ht="13">
      <c r="B816" s="26"/>
      <c r="C816" s="26"/>
      <c r="D816" s="26"/>
      <c r="E816" s="26"/>
      <c r="F816" s="26"/>
      <c r="G816" s="32"/>
      <c r="H816" s="143"/>
    </row>
    <row r="817" spans="2:8" ht="13">
      <c r="B817" s="26"/>
      <c r="C817" s="26"/>
      <c r="D817" s="26"/>
      <c r="E817" s="26"/>
      <c r="F817" s="26"/>
      <c r="G817" s="32"/>
      <c r="H817" s="143"/>
    </row>
    <row r="818" spans="2:8" ht="13">
      <c r="B818" s="26"/>
      <c r="C818" s="26"/>
      <c r="D818" s="26"/>
      <c r="E818" s="26"/>
      <c r="F818" s="26"/>
      <c r="G818" s="32"/>
      <c r="H818" s="143"/>
    </row>
    <row r="819" spans="2:8" ht="13">
      <c r="B819" s="26"/>
      <c r="C819" s="26"/>
      <c r="D819" s="26"/>
      <c r="E819" s="26"/>
      <c r="F819" s="26"/>
      <c r="G819" s="32"/>
      <c r="H819" s="143"/>
    </row>
    <row r="820" spans="2:8" ht="13">
      <c r="B820" s="26"/>
      <c r="C820" s="26"/>
      <c r="D820" s="26"/>
      <c r="E820" s="26"/>
      <c r="F820" s="26"/>
      <c r="G820" s="32"/>
      <c r="H820" s="143"/>
    </row>
    <row r="821" spans="2:8" ht="13">
      <c r="B821" s="26"/>
      <c r="C821" s="26"/>
      <c r="D821" s="26"/>
      <c r="E821" s="26"/>
      <c r="F821" s="26"/>
      <c r="G821" s="32"/>
      <c r="H821" s="143"/>
    </row>
    <row r="822" spans="2:8" ht="13">
      <c r="B822" s="26"/>
      <c r="C822" s="26"/>
      <c r="D822" s="26"/>
      <c r="E822" s="26"/>
      <c r="F822" s="26"/>
      <c r="G822" s="32"/>
      <c r="H822" s="143"/>
    </row>
    <row r="823" spans="2:8" ht="13">
      <c r="B823" s="26"/>
      <c r="C823" s="26"/>
      <c r="D823" s="26"/>
      <c r="E823" s="26"/>
      <c r="F823" s="26"/>
      <c r="G823" s="32"/>
      <c r="H823" s="143"/>
    </row>
    <row r="824" spans="2:8" ht="13">
      <c r="B824" s="26"/>
      <c r="C824" s="26"/>
      <c r="D824" s="26"/>
      <c r="E824" s="26"/>
      <c r="F824" s="26"/>
      <c r="G824" s="32"/>
      <c r="H824" s="143"/>
    </row>
    <row r="825" spans="2:8" ht="13">
      <c r="B825" s="26"/>
      <c r="C825" s="26"/>
      <c r="D825" s="26"/>
      <c r="E825" s="26"/>
      <c r="F825" s="26"/>
      <c r="G825" s="32"/>
      <c r="H825" s="143"/>
    </row>
    <row r="826" spans="2:8" ht="13">
      <c r="B826" s="26"/>
      <c r="C826" s="26"/>
      <c r="D826" s="26"/>
      <c r="E826" s="26"/>
      <c r="F826" s="26"/>
      <c r="G826" s="32"/>
      <c r="H826" s="143"/>
    </row>
    <row r="827" spans="2:8" ht="13">
      <c r="B827" s="26"/>
      <c r="C827" s="26"/>
      <c r="D827" s="26"/>
      <c r="E827" s="26"/>
      <c r="F827" s="26"/>
      <c r="G827" s="32"/>
      <c r="H827" s="143"/>
    </row>
    <row r="828" spans="2:8" ht="13">
      <c r="B828" s="26"/>
      <c r="C828" s="26"/>
      <c r="D828" s="26"/>
      <c r="E828" s="26"/>
      <c r="F828" s="26"/>
      <c r="G828" s="32"/>
      <c r="H828" s="143"/>
    </row>
    <row r="829" spans="2:8" ht="13">
      <c r="B829" s="26"/>
      <c r="C829" s="26"/>
      <c r="D829" s="26"/>
      <c r="E829" s="26"/>
      <c r="F829" s="26"/>
      <c r="G829" s="32"/>
      <c r="H829" s="143"/>
    </row>
    <row r="830" spans="2:8" ht="13">
      <c r="B830" s="26"/>
      <c r="C830" s="26"/>
      <c r="D830" s="26"/>
      <c r="E830" s="26"/>
      <c r="F830" s="26"/>
      <c r="G830" s="32"/>
      <c r="H830" s="143"/>
    </row>
    <row r="831" spans="2:8" ht="13">
      <c r="B831" s="26"/>
      <c r="C831" s="26"/>
      <c r="D831" s="26"/>
      <c r="E831" s="26"/>
      <c r="F831" s="26"/>
      <c r="G831" s="32"/>
      <c r="H831" s="143"/>
    </row>
    <row r="832" spans="2:8" ht="13">
      <c r="B832" s="26"/>
      <c r="C832" s="26"/>
      <c r="D832" s="26"/>
      <c r="E832" s="26"/>
      <c r="F832" s="26"/>
      <c r="G832" s="32"/>
      <c r="H832" s="143"/>
    </row>
    <row r="833" spans="2:8" ht="13">
      <c r="B833" s="26"/>
      <c r="C833" s="26"/>
      <c r="D833" s="26"/>
      <c r="E833" s="26"/>
      <c r="F833" s="26"/>
      <c r="G833" s="32"/>
      <c r="H833" s="143"/>
    </row>
    <row r="834" spans="2:8" ht="13">
      <c r="B834" s="26"/>
      <c r="C834" s="26"/>
      <c r="D834" s="26"/>
      <c r="E834" s="26"/>
      <c r="F834" s="26"/>
      <c r="G834" s="32"/>
      <c r="H834" s="143"/>
    </row>
    <row r="835" spans="2:8" ht="13">
      <c r="B835" s="26"/>
      <c r="C835" s="26"/>
      <c r="D835" s="26"/>
      <c r="E835" s="26"/>
      <c r="F835" s="26"/>
      <c r="G835" s="32"/>
      <c r="H835" s="143"/>
    </row>
    <row r="836" spans="2:8" ht="13">
      <c r="B836" s="26"/>
      <c r="C836" s="26"/>
      <c r="D836" s="26"/>
      <c r="E836" s="26"/>
      <c r="F836" s="26"/>
      <c r="G836" s="32"/>
      <c r="H836" s="143"/>
    </row>
    <row r="837" spans="2:8" ht="13">
      <c r="B837" s="26"/>
      <c r="C837" s="26"/>
      <c r="D837" s="26"/>
      <c r="E837" s="26"/>
      <c r="F837" s="26"/>
      <c r="G837" s="32"/>
      <c r="H837" s="143"/>
    </row>
    <row r="838" spans="2:8" ht="13">
      <c r="B838" s="26"/>
      <c r="C838" s="26"/>
      <c r="D838" s="26"/>
      <c r="E838" s="26"/>
      <c r="F838" s="26"/>
      <c r="G838" s="32"/>
      <c r="H838" s="143"/>
    </row>
    <row r="839" spans="2:8" ht="13">
      <c r="B839" s="26"/>
      <c r="C839" s="26"/>
      <c r="D839" s="26"/>
      <c r="E839" s="26"/>
      <c r="F839" s="26"/>
      <c r="G839" s="32"/>
      <c r="H839" s="143"/>
    </row>
    <row r="840" spans="2:8" ht="13">
      <c r="B840" s="26"/>
      <c r="C840" s="26"/>
      <c r="D840" s="26"/>
      <c r="E840" s="26"/>
      <c r="F840" s="26"/>
      <c r="G840" s="32"/>
      <c r="H840" s="143"/>
    </row>
    <row r="841" spans="2:8" ht="13">
      <c r="B841" s="26"/>
      <c r="C841" s="26"/>
      <c r="D841" s="26"/>
      <c r="E841" s="26"/>
      <c r="F841" s="26"/>
      <c r="G841" s="32"/>
      <c r="H841" s="143"/>
    </row>
    <row r="842" spans="2:8" ht="13">
      <c r="B842" s="26"/>
      <c r="C842" s="26"/>
      <c r="D842" s="26"/>
      <c r="E842" s="26"/>
      <c r="F842" s="26"/>
      <c r="G842" s="32"/>
      <c r="H842" s="143"/>
    </row>
    <row r="843" spans="2:8" ht="13">
      <c r="B843" s="26"/>
      <c r="C843" s="26"/>
      <c r="D843" s="26"/>
      <c r="E843" s="26"/>
      <c r="F843" s="26"/>
      <c r="G843" s="32"/>
      <c r="H843" s="143"/>
    </row>
    <row r="844" spans="2:8" ht="13">
      <c r="B844" s="26"/>
      <c r="C844" s="26"/>
      <c r="D844" s="26"/>
      <c r="E844" s="26"/>
      <c r="F844" s="26"/>
      <c r="G844" s="32"/>
      <c r="H844" s="143"/>
    </row>
    <row r="845" spans="2:8" ht="13">
      <c r="B845" s="26"/>
      <c r="C845" s="26"/>
      <c r="D845" s="26"/>
      <c r="E845" s="26"/>
      <c r="F845" s="26"/>
      <c r="G845" s="32"/>
      <c r="H845" s="143"/>
    </row>
    <row r="846" spans="2:8" ht="13">
      <c r="B846" s="26"/>
      <c r="C846" s="26"/>
      <c r="D846" s="26"/>
      <c r="E846" s="26"/>
      <c r="F846" s="26"/>
      <c r="G846" s="32"/>
      <c r="H846" s="143"/>
    </row>
    <row r="847" spans="2:8" ht="13">
      <c r="B847" s="26"/>
      <c r="C847" s="26"/>
      <c r="D847" s="26"/>
      <c r="E847" s="26"/>
      <c r="F847" s="26"/>
      <c r="G847" s="32"/>
      <c r="H847" s="143"/>
    </row>
    <row r="848" spans="2:8" ht="13">
      <c r="B848" s="26"/>
      <c r="C848" s="26"/>
      <c r="D848" s="26"/>
      <c r="E848" s="26"/>
      <c r="F848" s="26"/>
      <c r="G848" s="32"/>
      <c r="H848" s="143"/>
    </row>
    <row r="849" spans="2:8" ht="13">
      <c r="B849" s="26"/>
      <c r="C849" s="26"/>
      <c r="D849" s="26"/>
      <c r="E849" s="26"/>
      <c r="F849" s="26"/>
      <c r="G849" s="32"/>
      <c r="H849" s="143"/>
    </row>
    <row r="850" spans="2:8" ht="13">
      <c r="B850" s="26"/>
      <c r="C850" s="26"/>
      <c r="D850" s="26"/>
      <c r="E850" s="26"/>
      <c r="F850" s="26"/>
      <c r="G850" s="32"/>
      <c r="H850" s="143"/>
    </row>
    <row r="851" spans="2:8" ht="13">
      <c r="B851" s="26"/>
      <c r="C851" s="26"/>
      <c r="D851" s="26"/>
      <c r="E851" s="26"/>
      <c r="F851" s="26"/>
      <c r="G851" s="32"/>
      <c r="H851" s="143"/>
    </row>
    <row r="852" spans="2:8" ht="13">
      <c r="B852" s="26"/>
      <c r="C852" s="26"/>
      <c r="D852" s="26"/>
      <c r="E852" s="26"/>
      <c r="F852" s="26"/>
      <c r="G852" s="32"/>
      <c r="H852" s="143"/>
    </row>
    <row r="853" spans="2:8" ht="13">
      <c r="B853" s="26"/>
      <c r="C853" s="26"/>
      <c r="D853" s="26"/>
      <c r="E853" s="26"/>
      <c r="F853" s="26"/>
      <c r="G853" s="32"/>
      <c r="H853" s="143"/>
    </row>
    <row r="854" spans="2:8" ht="13">
      <c r="B854" s="26"/>
      <c r="C854" s="26"/>
      <c r="D854" s="26"/>
      <c r="E854" s="26"/>
      <c r="F854" s="26"/>
      <c r="G854" s="32"/>
      <c r="H854" s="143"/>
    </row>
    <row r="855" spans="2:8" ht="13">
      <c r="B855" s="26"/>
      <c r="C855" s="26"/>
      <c r="D855" s="26"/>
      <c r="E855" s="26"/>
      <c r="F855" s="26"/>
      <c r="G855" s="32"/>
      <c r="H855" s="143"/>
    </row>
    <row r="856" spans="2:8" ht="13">
      <c r="B856" s="26"/>
      <c r="C856" s="26"/>
      <c r="D856" s="26"/>
      <c r="E856" s="26"/>
      <c r="F856" s="26"/>
      <c r="G856" s="32"/>
      <c r="H856" s="143"/>
    </row>
    <row r="857" spans="2:8" ht="13">
      <c r="B857" s="26"/>
      <c r="C857" s="26"/>
      <c r="D857" s="26"/>
      <c r="E857" s="26"/>
      <c r="F857" s="26"/>
      <c r="G857" s="32"/>
      <c r="H857" s="143"/>
    </row>
    <row r="858" spans="2:8" ht="13">
      <c r="B858" s="26"/>
      <c r="C858" s="26"/>
      <c r="D858" s="26"/>
      <c r="E858" s="26"/>
      <c r="F858" s="26"/>
      <c r="G858" s="32"/>
      <c r="H858" s="143"/>
    </row>
    <row r="859" spans="2:8" ht="13">
      <c r="B859" s="26"/>
      <c r="C859" s="26"/>
      <c r="D859" s="26"/>
      <c r="E859" s="26"/>
      <c r="F859" s="26"/>
      <c r="G859" s="32"/>
      <c r="H859" s="143"/>
    </row>
    <row r="860" spans="2:8" ht="13">
      <c r="B860" s="26"/>
      <c r="C860" s="26"/>
      <c r="D860" s="26"/>
      <c r="E860" s="26"/>
      <c r="F860" s="26"/>
      <c r="G860" s="32"/>
      <c r="H860" s="143"/>
    </row>
    <row r="861" spans="2:8" ht="13">
      <c r="B861" s="26"/>
      <c r="C861" s="26"/>
      <c r="D861" s="26"/>
      <c r="E861" s="26"/>
      <c r="F861" s="26"/>
      <c r="G861" s="32"/>
      <c r="H861" s="143"/>
    </row>
    <row r="862" spans="2:8" ht="13">
      <c r="B862" s="26"/>
      <c r="C862" s="26"/>
      <c r="D862" s="26"/>
      <c r="E862" s="26"/>
      <c r="F862" s="26"/>
      <c r="G862" s="32"/>
      <c r="H862" s="143"/>
    </row>
    <row r="863" spans="2:8" ht="13">
      <c r="B863" s="26"/>
      <c r="C863" s="26"/>
      <c r="D863" s="26"/>
      <c r="E863" s="26"/>
      <c r="F863" s="26"/>
      <c r="G863" s="32"/>
      <c r="H863" s="143"/>
    </row>
    <row r="864" spans="2:8" ht="13">
      <c r="B864" s="26"/>
      <c r="C864" s="26"/>
      <c r="D864" s="26"/>
      <c r="E864" s="26"/>
      <c r="F864" s="26"/>
      <c r="G864" s="32"/>
      <c r="H864" s="143"/>
    </row>
    <row r="865" spans="2:8" ht="13">
      <c r="B865" s="26"/>
      <c r="C865" s="26"/>
      <c r="D865" s="26"/>
      <c r="E865" s="26"/>
      <c r="F865" s="26"/>
      <c r="G865" s="32"/>
      <c r="H865" s="143"/>
    </row>
    <row r="866" spans="2:8" ht="13">
      <c r="B866" s="26"/>
      <c r="C866" s="26"/>
      <c r="D866" s="26"/>
      <c r="E866" s="26"/>
      <c r="F866" s="26"/>
      <c r="G866" s="32"/>
      <c r="H866" s="143"/>
    </row>
    <row r="867" spans="2:8" ht="13">
      <c r="B867" s="26"/>
      <c r="C867" s="26"/>
      <c r="D867" s="26"/>
      <c r="E867" s="26"/>
      <c r="F867" s="26"/>
      <c r="G867" s="32"/>
      <c r="H867" s="143"/>
    </row>
    <row r="868" spans="2:8" ht="13">
      <c r="B868" s="26"/>
      <c r="C868" s="26"/>
      <c r="D868" s="26"/>
      <c r="E868" s="26"/>
      <c r="F868" s="26"/>
      <c r="G868" s="32"/>
      <c r="H868" s="143"/>
    </row>
    <row r="869" spans="2:8" ht="13">
      <c r="B869" s="26"/>
      <c r="C869" s="26"/>
      <c r="D869" s="26"/>
      <c r="E869" s="26"/>
      <c r="F869" s="26"/>
      <c r="G869" s="32"/>
      <c r="H869" s="143"/>
    </row>
    <row r="870" spans="2:8" ht="13">
      <c r="B870" s="26"/>
      <c r="C870" s="26"/>
      <c r="D870" s="26"/>
      <c r="E870" s="26"/>
      <c r="F870" s="26"/>
      <c r="G870" s="32"/>
      <c r="H870" s="143"/>
    </row>
    <row r="871" spans="2:8" ht="13">
      <c r="B871" s="26"/>
      <c r="C871" s="26"/>
      <c r="D871" s="26"/>
      <c r="E871" s="26"/>
      <c r="F871" s="26"/>
      <c r="G871" s="32"/>
      <c r="H871" s="143"/>
    </row>
    <row r="872" spans="2:8" ht="13">
      <c r="B872" s="26"/>
      <c r="C872" s="26"/>
      <c r="D872" s="26"/>
      <c r="E872" s="26"/>
      <c r="F872" s="26"/>
      <c r="G872" s="32"/>
      <c r="H872" s="143"/>
    </row>
    <row r="873" spans="2:8" ht="13">
      <c r="B873" s="26"/>
      <c r="C873" s="26"/>
      <c r="D873" s="26"/>
      <c r="E873" s="26"/>
      <c r="F873" s="26"/>
      <c r="G873" s="32"/>
      <c r="H873" s="143"/>
    </row>
    <row r="874" spans="2:8" ht="13">
      <c r="B874" s="26"/>
      <c r="C874" s="26"/>
      <c r="D874" s="26"/>
      <c r="E874" s="26"/>
      <c r="F874" s="26"/>
      <c r="G874" s="32"/>
      <c r="H874" s="143"/>
    </row>
    <row r="875" spans="2:8" ht="13">
      <c r="B875" s="26"/>
      <c r="C875" s="26"/>
      <c r="D875" s="26"/>
      <c r="E875" s="26"/>
      <c r="F875" s="26"/>
      <c r="G875" s="32"/>
      <c r="H875" s="143"/>
    </row>
    <row r="876" spans="2:8" ht="13">
      <c r="B876" s="26"/>
      <c r="C876" s="26"/>
      <c r="D876" s="26"/>
      <c r="E876" s="26"/>
      <c r="F876" s="26"/>
      <c r="G876" s="32"/>
      <c r="H876" s="143"/>
    </row>
    <row r="877" spans="2:8" ht="13">
      <c r="B877" s="26"/>
      <c r="C877" s="26"/>
      <c r="D877" s="26"/>
      <c r="E877" s="26"/>
      <c r="F877" s="26"/>
      <c r="G877" s="32"/>
      <c r="H877" s="143"/>
    </row>
    <row r="878" spans="2:8" ht="13">
      <c r="B878" s="26"/>
      <c r="C878" s="26"/>
      <c r="D878" s="26"/>
      <c r="E878" s="26"/>
      <c r="F878" s="26"/>
      <c r="G878" s="32"/>
      <c r="H878" s="143"/>
    </row>
    <row r="879" spans="2:8" ht="13">
      <c r="B879" s="26"/>
      <c r="C879" s="26"/>
      <c r="D879" s="26"/>
      <c r="E879" s="26"/>
      <c r="F879" s="26"/>
      <c r="G879" s="32"/>
      <c r="H879" s="143"/>
    </row>
    <row r="880" spans="2:8" ht="13">
      <c r="B880" s="26"/>
      <c r="C880" s="26"/>
      <c r="D880" s="26"/>
      <c r="E880" s="26"/>
      <c r="F880" s="26"/>
      <c r="G880" s="32"/>
      <c r="H880" s="143"/>
    </row>
    <row r="881" spans="2:8" ht="13">
      <c r="B881" s="26"/>
      <c r="C881" s="26"/>
      <c r="D881" s="26"/>
      <c r="E881" s="26"/>
      <c r="F881" s="26"/>
      <c r="G881" s="32"/>
      <c r="H881" s="143"/>
    </row>
    <row r="882" spans="2:8" ht="13">
      <c r="B882" s="26"/>
      <c r="C882" s="26"/>
      <c r="D882" s="26"/>
      <c r="E882" s="26"/>
      <c r="F882" s="26"/>
      <c r="G882" s="32"/>
      <c r="H882" s="143"/>
    </row>
    <row r="883" spans="2:8" ht="13">
      <c r="B883" s="26"/>
      <c r="C883" s="26"/>
      <c r="D883" s="26"/>
      <c r="E883" s="26"/>
      <c r="F883" s="26"/>
      <c r="G883" s="32"/>
      <c r="H883" s="143"/>
    </row>
    <row r="884" spans="2:8" ht="13">
      <c r="B884" s="26"/>
      <c r="C884" s="26"/>
      <c r="D884" s="26"/>
      <c r="E884" s="26"/>
      <c r="F884" s="26"/>
      <c r="G884" s="32"/>
      <c r="H884" s="143"/>
    </row>
    <row r="885" spans="2:8" ht="13">
      <c r="B885" s="26"/>
      <c r="C885" s="26"/>
      <c r="D885" s="26"/>
      <c r="E885" s="26"/>
      <c r="F885" s="26"/>
      <c r="G885" s="32"/>
      <c r="H885" s="143"/>
    </row>
    <row r="886" spans="2:8" ht="13">
      <c r="B886" s="26"/>
      <c r="C886" s="26"/>
      <c r="D886" s="26"/>
      <c r="E886" s="26"/>
      <c r="F886" s="26"/>
      <c r="G886" s="32"/>
      <c r="H886" s="143"/>
    </row>
    <row r="887" spans="2:8" ht="13">
      <c r="B887" s="26"/>
      <c r="C887" s="26"/>
      <c r="D887" s="26"/>
      <c r="E887" s="26"/>
      <c r="F887" s="26"/>
      <c r="G887" s="32"/>
      <c r="H887" s="143"/>
    </row>
    <row r="888" spans="2:8" ht="13">
      <c r="B888" s="26"/>
      <c r="C888" s="26"/>
      <c r="D888" s="26"/>
      <c r="E888" s="26"/>
      <c r="F888" s="26"/>
      <c r="G888" s="32"/>
      <c r="H888" s="143"/>
    </row>
    <row r="889" spans="2:8" ht="13">
      <c r="B889" s="26"/>
      <c r="C889" s="26"/>
      <c r="D889" s="26"/>
      <c r="E889" s="26"/>
      <c r="F889" s="26"/>
      <c r="G889" s="32"/>
      <c r="H889" s="143"/>
    </row>
    <row r="890" spans="2:8" ht="13">
      <c r="B890" s="26"/>
      <c r="C890" s="26"/>
      <c r="D890" s="26"/>
      <c r="E890" s="26"/>
      <c r="F890" s="26"/>
      <c r="G890" s="32"/>
      <c r="H890" s="143"/>
    </row>
    <row r="891" spans="2:8" ht="13">
      <c r="B891" s="26"/>
      <c r="C891" s="26"/>
      <c r="D891" s="26"/>
      <c r="E891" s="26"/>
      <c r="F891" s="26"/>
      <c r="G891" s="32"/>
      <c r="H891" s="143"/>
    </row>
    <row r="892" spans="2:8" ht="13">
      <c r="B892" s="26"/>
      <c r="C892" s="26"/>
      <c r="D892" s="26"/>
      <c r="E892" s="26"/>
      <c r="F892" s="26"/>
      <c r="G892" s="32"/>
      <c r="H892" s="143"/>
    </row>
    <row r="893" spans="2:8" ht="13">
      <c r="B893" s="26"/>
      <c r="C893" s="26"/>
      <c r="D893" s="26"/>
      <c r="E893" s="26"/>
      <c r="F893" s="26"/>
      <c r="G893" s="32"/>
      <c r="H893" s="143"/>
    </row>
    <row r="894" spans="2:8" ht="13">
      <c r="B894" s="26"/>
      <c r="C894" s="26"/>
      <c r="D894" s="26"/>
      <c r="E894" s="26"/>
      <c r="F894" s="26"/>
      <c r="G894" s="32"/>
      <c r="H894" s="143"/>
    </row>
    <row r="895" spans="2:8" ht="13">
      <c r="B895" s="26"/>
      <c r="C895" s="26"/>
      <c r="D895" s="26"/>
      <c r="E895" s="26"/>
      <c r="F895" s="26"/>
      <c r="G895" s="32"/>
      <c r="H895" s="143"/>
    </row>
    <row r="896" spans="2:8" ht="13">
      <c r="B896" s="26"/>
      <c r="C896" s="26"/>
      <c r="D896" s="26"/>
      <c r="E896" s="26"/>
      <c r="F896" s="26"/>
      <c r="G896" s="32"/>
      <c r="H896" s="143"/>
    </row>
    <row r="897" spans="2:8" ht="13">
      <c r="B897" s="26"/>
      <c r="C897" s="26"/>
      <c r="D897" s="26"/>
      <c r="E897" s="26"/>
      <c r="F897" s="26"/>
      <c r="G897" s="32"/>
      <c r="H897" s="143"/>
    </row>
    <row r="898" spans="2:8" ht="13">
      <c r="B898" s="26"/>
      <c r="C898" s="26"/>
      <c r="D898" s="26"/>
      <c r="E898" s="26"/>
      <c r="F898" s="26"/>
      <c r="G898" s="32"/>
      <c r="H898" s="143"/>
    </row>
    <row r="899" spans="2:8" ht="13">
      <c r="B899" s="26"/>
      <c r="C899" s="26"/>
      <c r="D899" s="26"/>
      <c r="E899" s="26"/>
      <c r="F899" s="26"/>
      <c r="G899" s="32"/>
      <c r="H899" s="143"/>
    </row>
    <row r="900" spans="2:8" ht="13">
      <c r="B900" s="26"/>
      <c r="C900" s="26"/>
      <c r="D900" s="26"/>
      <c r="E900" s="26"/>
      <c r="F900" s="26"/>
      <c r="G900" s="32"/>
      <c r="H900" s="143"/>
    </row>
    <row r="901" spans="2:8" ht="13">
      <c r="B901" s="26"/>
      <c r="C901" s="26"/>
      <c r="D901" s="26"/>
      <c r="E901" s="26"/>
      <c r="F901" s="26"/>
      <c r="G901" s="32"/>
      <c r="H901" s="143"/>
    </row>
    <row r="902" spans="2:8" ht="13">
      <c r="B902" s="26"/>
      <c r="C902" s="26"/>
      <c r="D902" s="26"/>
      <c r="E902" s="26"/>
      <c r="F902" s="26"/>
      <c r="G902" s="32"/>
      <c r="H902" s="143"/>
    </row>
    <row r="903" spans="2:8" ht="13">
      <c r="B903" s="26"/>
      <c r="C903" s="26"/>
      <c r="D903" s="26"/>
      <c r="E903" s="26"/>
      <c r="F903" s="26"/>
      <c r="G903" s="32"/>
      <c r="H903" s="143"/>
    </row>
    <row r="904" spans="2:8" ht="13">
      <c r="B904" s="26"/>
      <c r="C904" s="26"/>
      <c r="D904" s="26"/>
      <c r="E904" s="26"/>
      <c r="F904" s="26"/>
      <c r="G904" s="32"/>
      <c r="H904" s="143"/>
    </row>
    <row r="905" spans="2:8" ht="13">
      <c r="B905" s="26"/>
      <c r="C905" s="26"/>
      <c r="D905" s="26"/>
      <c r="E905" s="26"/>
      <c r="F905" s="26"/>
      <c r="G905" s="32"/>
      <c r="H905" s="143"/>
    </row>
    <row r="906" spans="2:8" ht="13">
      <c r="B906" s="26"/>
      <c r="C906" s="26"/>
      <c r="D906" s="26"/>
      <c r="E906" s="26"/>
      <c r="F906" s="26"/>
      <c r="G906" s="32"/>
      <c r="H906" s="143"/>
    </row>
    <row r="907" spans="2:8" ht="13">
      <c r="B907" s="26"/>
      <c r="C907" s="26"/>
      <c r="D907" s="26"/>
      <c r="E907" s="26"/>
      <c r="F907" s="26"/>
      <c r="G907" s="32"/>
      <c r="H907" s="143"/>
    </row>
    <row r="908" spans="2:8" ht="13">
      <c r="B908" s="26"/>
      <c r="C908" s="26"/>
      <c r="D908" s="26"/>
      <c r="E908" s="26"/>
      <c r="F908" s="26"/>
      <c r="G908" s="32"/>
      <c r="H908" s="143"/>
    </row>
    <row r="909" spans="2:8" ht="13">
      <c r="B909" s="26"/>
      <c r="C909" s="26"/>
      <c r="D909" s="26"/>
      <c r="E909" s="26"/>
      <c r="F909" s="26"/>
      <c r="G909" s="32"/>
      <c r="H909" s="143"/>
    </row>
    <row r="910" spans="2:8" ht="13">
      <c r="B910" s="26"/>
      <c r="C910" s="26"/>
      <c r="D910" s="26"/>
      <c r="E910" s="26"/>
      <c r="F910" s="26"/>
      <c r="G910" s="32"/>
      <c r="H910" s="143"/>
    </row>
    <row r="911" spans="2:8" ht="13">
      <c r="B911" s="26"/>
      <c r="C911" s="26"/>
      <c r="D911" s="26"/>
      <c r="E911" s="26"/>
      <c r="F911" s="26"/>
      <c r="G911" s="32"/>
      <c r="H911" s="143"/>
    </row>
    <row r="912" spans="2:8" ht="13">
      <c r="B912" s="26"/>
      <c r="C912" s="26"/>
      <c r="D912" s="26"/>
      <c r="E912" s="26"/>
      <c r="F912" s="26"/>
      <c r="G912" s="32"/>
      <c r="H912" s="143"/>
    </row>
    <row r="913" spans="2:8" ht="13">
      <c r="B913" s="26"/>
      <c r="C913" s="26"/>
      <c r="D913" s="26"/>
      <c r="E913" s="26"/>
      <c r="F913" s="26"/>
      <c r="G913" s="32"/>
      <c r="H913" s="143"/>
    </row>
    <row r="914" spans="2:8" ht="13">
      <c r="B914" s="26"/>
      <c r="C914" s="26"/>
      <c r="D914" s="26"/>
      <c r="E914" s="26"/>
      <c r="F914" s="26"/>
      <c r="G914" s="32"/>
      <c r="H914" s="143"/>
    </row>
    <row r="915" spans="2:8" ht="13">
      <c r="B915" s="26"/>
      <c r="C915" s="26"/>
      <c r="D915" s="26"/>
      <c r="E915" s="26"/>
      <c r="F915" s="26"/>
      <c r="G915" s="32"/>
      <c r="H915" s="143"/>
    </row>
    <row r="916" spans="2:8" ht="13">
      <c r="B916" s="26"/>
      <c r="C916" s="26"/>
      <c r="D916" s="26"/>
      <c r="E916" s="26"/>
      <c r="F916" s="26"/>
      <c r="G916" s="32"/>
      <c r="H916" s="143"/>
    </row>
    <row r="917" spans="2:8" ht="13">
      <c r="B917" s="26"/>
      <c r="C917" s="26"/>
      <c r="D917" s="26"/>
      <c r="E917" s="26"/>
      <c r="F917" s="26"/>
      <c r="G917" s="32"/>
      <c r="H917" s="143"/>
    </row>
    <row r="918" spans="2:8" ht="13">
      <c r="B918" s="26"/>
      <c r="C918" s="26"/>
      <c r="D918" s="26"/>
      <c r="E918" s="26"/>
      <c r="F918" s="26"/>
      <c r="G918" s="32"/>
      <c r="H918" s="143"/>
    </row>
    <row r="919" spans="2:8" ht="13">
      <c r="B919" s="26"/>
      <c r="C919" s="26"/>
      <c r="D919" s="26"/>
      <c r="E919" s="26"/>
      <c r="F919" s="26"/>
      <c r="G919" s="32"/>
      <c r="H919" s="143"/>
    </row>
    <row r="920" spans="2:8" ht="13">
      <c r="B920" s="26"/>
      <c r="C920" s="26"/>
      <c r="D920" s="26"/>
      <c r="E920" s="26"/>
      <c r="F920" s="26"/>
      <c r="G920" s="32"/>
      <c r="H920" s="143"/>
    </row>
    <row r="921" spans="2:8" ht="13">
      <c r="B921" s="26"/>
      <c r="C921" s="26"/>
      <c r="D921" s="26"/>
      <c r="E921" s="26"/>
      <c r="F921" s="26"/>
      <c r="G921" s="32"/>
      <c r="H921" s="143"/>
    </row>
    <row r="922" spans="2:8" ht="13">
      <c r="B922" s="26"/>
      <c r="C922" s="26"/>
      <c r="D922" s="26"/>
      <c r="E922" s="26"/>
      <c r="F922" s="26"/>
      <c r="G922" s="32"/>
      <c r="H922" s="143"/>
    </row>
    <row r="923" spans="2:8" ht="13">
      <c r="B923" s="26"/>
      <c r="C923" s="26"/>
      <c r="D923" s="26"/>
      <c r="E923" s="26"/>
      <c r="F923" s="26"/>
      <c r="G923" s="32"/>
      <c r="H923" s="143"/>
    </row>
    <row r="924" spans="2:8" ht="13">
      <c r="B924" s="26"/>
      <c r="C924" s="26"/>
      <c r="D924" s="26"/>
      <c r="E924" s="26"/>
      <c r="F924" s="26"/>
      <c r="G924" s="32"/>
      <c r="H924" s="143"/>
    </row>
    <row r="925" spans="2:8" ht="13">
      <c r="B925" s="26"/>
      <c r="C925" s="26"/>
      <c r="D925" s="26"/>
      <c r="E925" s="26"/>
      <c r="F925" s="26"/>
      <c r="G925" s="32"/>
      <c r="H925" s="143"/>
    </row>
    <row r="926" spans="2:8" ht="13">
      <c r="B926" s="26"/>
      <c r="C926" s="26"/>
      <c r="D926" s="26"/>
      <c r="E926" s="26"/>
      <c r="F926" s="26"/>
      <c r="G926" s="32"/>
      <c r="H926" s="143"/>
    </row>
    <row r="927" spans="2:8" ht="13">
      <c r="B927" s="26"/>
      <c r="C927" s="26"/>
      <c r="D927" s="26"/>
      <c r="E927" s="26"/>
      <c r="F927" s="26"/>
      <c r="G927" s="32"/>
      <c r="H927" s="143"/>
    </row>
    <row r="928" spans="2:8" ht="13">
      <c r="B928" s="26"/>
      <c r="C928" s="26"/>
      <c r="D928" s="26"/>
      <c r="E928" s="26"/>
      <c r="F928" s="26"/>
      <c r="G928" s="32"/>
      <c r="H928" s="143"/>
    </row>
    <row r="929" spans="2:8" ht="13">
      <c r="B929" s="26"/>
      <c r="C929" s="26"/>
      <c r="D929" s="26"/>
      <c r="E929" s="26"/>
      <c r="F929" s="26"/>
      <c r="G929" s="32"/>
      <c r="H929" s="143"/>
    </row>
    <row r="930" spans="2:8" ht="13">
      <c r="B930" s="26"/>
      <c r="C930" s="26"/>
      <c r="D930" s="26"/>
      <c r="E930" s="26"/>
      <c r="F930" s="26"/>
      <c r="G930" s="32"/>
      <c r="H930" s="143"/>
    </row>
    <row r="931" spans="2:8" ht="13">
      <c r="B931" s="26"/>
      <c r="C931" s="26"/>
      <c r="D931" s="26"/>
      <c r="E931" s="26"/>
      <c r="F931" s="26"/>
      <c r="G931" s="32"/>
      <c r="H931" s="143"/>
    </row>
    <row r="932" spans="2:8" ht="13">
      <c r="B932" s="26"/>
      <c r="C932" s="26"/>
      <c r="D932" s="26"/>
      <c r="E932" s="26"/>
      <c r="F932" s="26"/>
      <c r="G932" s="32"/>
      <c r="H932" s="143"/>
    </row>
    <row r="933" spans="2:8" ht="13">
      <c r="B933" s="26"/>
      <c r="C933" s="26"/>
      <c r="D933" s="26"/>
      <c r="E933" s="26"/>
      <c r="F933" s="26"/>
      <c r="G933" s="32"/>
      <c r="H933" s="143"/>
    </row>
    <row r="934" spans="2:8" ht="13">
      <c r="B934" s="26"/>
      <c r="C934" s="26"/>
      <c r="D934" s="26"/>
      <c r="E934" s="26"/>
      <c r="F934" s="26"/>
      <c r="G934" s="32"/>
      <c r="H934" s="143"/>
    </row>
    <row r="935" spans="2:8" ht="13">
      <c r="B935" s="26"/>
      <c r="C935" s="26"/>
      <c r="D935" s="26"/>
      <c r="E935" s="26"/>
      <c r="F935" s="26"/>
      <c r="G935" s="32"/>
      <c r="H935" s="143"/>
    </row>
    <row r="936" spans="2:8" ht="13">
      <c r="B936" s="26"/>
      <c r="C936" s="26"/>
      <c r="D936" s="26"/>
      <c r="E936" s="26"/>
      <c r="F936" s="26"/>
      <c r="G936" s="32"/>
      <c r="H936" s="143"/>
    </row>
    <row r="937" spans="2:8" ht="13">
      <c r="B937" s="26"/>
      <c r="C937" s="26"/>
      <c r="D937" s="26"/>
      <c r="E937" s="26"/>
      <c r="F937" s="26"/>
      <c r="G937" s="32"/>
      <c r="H937" s="143"/>
    </row>
    <row r="938" spans="2:8" ht="13">
      <c r="B938" s="26"/>
      <c r="C938" s="26"/>
      <c r="D938" s="26"/>
      <c r="E938" s="26"/>
      <c r="F938" s="26"/>
      <c r="G938" s="32"/>
      <c r="H938" s="143"/>
    </row>
    <row r="939" spans="2:8" ht="13">
      <c r="B939" s="26"/>
      <c r="C939" s="26"/>
      <c r="D939" s="26"/>
      <c r="E939" s="26"/>
      <c r="F939" s="26"/>
      <c r="G939" s="32"/>
      <c r="H939" s="143"/>
    </row>
    <row r="940" spans="2:8" ht="13">
      <c r="B940" s="26"/>
      <c r="C940" s="26"/>
      <c r="D940" s="26"/>
      <c r="E940" s="26"/>
      <c r="F940" s="26"/>
      <c r="G940" s="32"/>
      <c r="H940" s="143"/>
    </row>
    <row r="941" spans="2:8" ht="13">
      <c r="B941" s="26"/>
      <c r="C941" s="26"/>
      <c r="D941" s="26"/>
      <c r="E941" s="26"/>
      <c r="F941" s="26"/>
      <c r="G941" s="32"/>
      <c r="H941" s="143"/>
    </row>
    <row r="942" spans="2:8" ht="13">
      <c r="B942" s="26"/>
      <c r="C942" s="26"/>
      <c r="D942" s="26"/>
      <c r="E942" s="26"/>
      <c r="F942" s="26"/>
      <c r="G942" s="32"/>
      <c r="H942" s="143"/>
    </row>
    <row r="943" spans="2:8" ht="13">
      <c r="B943" s="26"/>
      <c r="C943" s="26"/>
      <c r="D943" s="26"/>
      <c r="E943" s="26"/>
      <c r="F943" s="26"/>
      <c r="G943" s="32"/>
      <c r="H943" s="143"/>
    </row>
    <row r="944" spans="2:8" ht="13">
      <c r="B944" s="26"/>
      <c r="C944" s="26"/>
      <c r="D944" s="26"/>
      <c r="E944" s="26"/>
      <c r="F944" s="26"/>
      <c r="G944" s="32"/>
      <c r="H944" s="143"/>
    </row>
    <row r="945" spans="2:8" ht="13">
      <c r="B945" s="26"/>
      <c r="C945" s="26"/>
      <c r="D945" s="26"/>
      <c r="E945" s="26"/>
      <c r="F945" s="26"/>
      <c r="G945" s="32"/>
      <c r="H945" s="143"/>
    </row>
    <row r="946" spans="2:8" ht="13">
      <c r="B946" s="26"/>
      <c r="C946" s="26"/>
      <c r="D946" s="26"/>
      <c r="E946" s="26"/>
      <c r="F946" s="26"/>
      <c r="G946" s="32"/>
      <c r="H946" s="143"/>
    </row>
    <row r="947" spans="2:8" ht="13">
      <c r="B947" s="26"/>
      <c r="C947" s="26"/>
      <c r="D947" s="26"/>
      <c r="E947" s="26"/>
      <c r="F947" s="26"/>
      <c r="G947" s="32"/>
      <c r="H947" s="143"/>
    </row>
    <row r="948" spans="2:8" ht="13">
      <c r="B948" s="26"/>
      <c r="C948" s="26"/>
      <c r="D948" s="26"/>
      <c r="E948" s="26"/>
      <c r="F948" s="26"/>
      <c r="G948" s="32"/>
      <c r="H948" s="143"/>
    </row>
    <row r="949" spans="2:8" ht="13">
      <c r="B949" s="26"/>
      <c r="C949" s="26"/>
      <c r="D949" s="26"/>
      <c r="E949" s="26"/>
      <c r="F949" s="26"/>
      <c r="G949" s="32"/>
      <c r="H949" s="143"/>
    </row>
    <row r="950" spans="2:8" ht="13">
      <c r="B950" s="26"/>
      <c r="C950" s="26"/>
      <c r="D950" s="26"/>
      <c r="E950" s="26"/>
      <c r="F950" s="26"/>
      <c r="G950" s="32"/>
      <c r="H950" s="143"/>
    </row>
    <row r="951" spans="2:8" ht="13">
      <c r="B951" s="26"/>
      <c r="C951" s="26"/>
      <c r="D951" s="26"/>
      <c r="E951" s="26"/>
      <c r="F951" s="26"/>
      <c r="G951" s="32"/>
      <c r="H951" s="143"/>
    </row>
    <row r="952" spans="2:8" ht="13">
      <c r="B952" s="26"/>
      <c r="C952" s="26"/>
      <c r="D952" s="26"/>
      <c r="E952" s="26"/>
      <c r="F952" s="26"/>
      <c r="G952" s="32"/>
      <c r="H952" s="143"/>
    </row>
    <row r="953" spans="2:8" ht="13">
      <c r="B953" s="26"/>
      <c r="C953" s="26"/>
      <c r="D953" s="26"/>
      <c r="E953" s="26"/>
      <c r="F953" s="26"/>
      <c r="G953" s="32"/>
      <c r="H953" s="143"/>
    </row>
    <row r="954" spans="2:8" ht="13">
      <c r="B954" s="26"/>
      <c r="C954" s="26"/>
      <c r="D954" s="26"/>
      <c r="E954" s="26"/>
      <c r="F954" s="26"/>
      <c r="G954" s="32"/>
      <c r="H954" s="143"/>
    </row>
    <row r="955" spans="2:8" ht="13">
      <c r="B955" s="26"/>
      <c r="C955" s="26"/>
      <c r="D955" s="26"/>
      <c r="E955" s="26"/>
      <c r="F955" s="26"/>
      <c r="G955" s="32"/>
      <c r="H955" s="143"/>
    </row>
    <row r="956" spans="2:8" ht="13">
      <c r="B956" s="26"/>
      <c r="C956" s="26"/>
      <c r="D956" s="26"/>
      <c r="E956" s="26"/>
      <c r="F956" s="26"/>
      <c r="G956" s="32"/>
      <c r="H956" s="143"/>
    </row>
    <row r="957" spans="2:8" ht="13">
      <c r="B957" s="26"/>
      <c r="C957" s="26"/>
      <c r="D957" s="26"/>
      <c r="E957" s="26"/>
      <c r="F957" s="26"/>
      <c r="G957" s="32"/>
      <c r="H957" s="143"/>
    </row>
    <row r="958" spans="2:8" ht="13">
      <c r="B958" s="26"/>
      <c r="C958" s="26"/>
      <c r="D958" s="26"/>
      <c r="E958" s="26"/>
      <c r="F958" s="26"/>
      <c r="G958" s="32"/>
      <c r="H958" s="143"/>
    </row>
    <row r="959" spans="2:8" ht="13">
      <c r="B959" s="26"/>
      <c r="C959" s="26"/>
      <c r="D959" s="26"/>
      <c r="E959" s="26"/>
      <c r="F959" s="26"/>
      <c r="G959" s="32"/>
      <c r="H959" s="143"/>
    </row>
    <row r="960" spans="2:8" ht="13">
      <c r="B960" s="26"/>
      <c r="C960" s="26"/>
      <c r="D960" s="26"/>
      <c r="E960" s="26"/>
      <c r="F960" s="26"/>
      <c r="G960" s="32"/>
      <c r="H960" s="143"/>
    </row>
    <row r="961" spans="2:8" ht="13">
      <c r="B961" s="26"/>
      <c r="C961" s="26"/>
      <c r="D961" s="26"/>
      <c r="E961" s="26"/>
      <c r="F961" s="26"/>
      <c r="G961" s="32"/>
      <c r="H961" s="143"/>
    </row>
    <row r="962" spans="2:8" ht="13">
      <c r="B962" s="26"/>
      <c r="C962" s="26"/>
      <c r="D962" s="26"/>
      <c r="E962" s="26"/>
      <c r="F962" s="26"/>
      <c r="G962" s="32"/>
      <c r="H962" s="143"/>
    </row>
    <row r="963" spans="2:8" ht="13">
      <c r="B963" s="26"/>
      <c r="C963" s="26"/>
      <c r="D963" s="26"/>
      <c r="E963" s="26"/>
      <c r="F963" s="26"/>
      <c r="G963" s="32"/>
      <c r="H963" s="143"/>
    </row>
    <row r="964" spans="2:8" ht="13">
      <c r="B964" s="26"/>
      <c r="C964" s="26"/>
      <c r="D964" s="26"/>
      <c r="E964" s="26"/>
      <c r="F964" s="26"/>
      <c r="G964" s="32"/>
      <c r="H964" s="143"/>
    </row>
    <row r="965" spans="2:8" ht="13">
      <c r="B965" s="26"/>
      <c r="C965" s="26"/>
      <c r="D965" s="26"/>
      <c r="E965" s="26"/>
      <c r="F965" s="26"/>
      <c r="G965" s="32"/>
      <c r="H965" s="143"/>
    </row>
    <row r="966" spans="2:8" ht="13">
      <c r="B966" s="26"/>
      <c r="C966" s="26"/>
      <c r="D966" s="26"/>
      <c r="E966" s="26"/>
      <c r="F966" s="26"/>
      <c r="G966" s="32"/>
      <c r="H966" s="143"/>
    </row>
    <row r="967" spans="2:8" ht="13">
      <c r="B967" s="26"/>
      <c r="C967" s="26"/>
      <c r="D967" s="26"/>
      <c r="E967" s="26"/>
      <c r="F967" s="26"/>
      <c r="G967" s="32"/>
      <c r="H967" s="143"/>
    </row>
    <row r="968" spans="2:8" ht="13">
      <c r="B968" s="26"/>
      <c r="C968" s="26"/>
      <c r="D968" s="26"/>
      <c r="E968" s="26"/>
      <c r="F968" s="26"/>
      <c r="G968" s="32"/>
      <c r="H968" s="143"/>
    </row>
    <row r="969" spans="2:8" ht="13">
      <c r="B969" s="26"/>
      <c r="C969" s="26"/>
      <c r="D969" s="26"/>
      <c r="E969" s="26"/>
      <c r="F969" s="26"/>
      <c r="G969" s="32"/>
      <c r="H969" s="143"/>
    </row>
    <row r="970" spans="2:8" ht="13">
      <c r="B970" s="26"/>
      <c r="C970" s="26"/>
      <c r="D970" s="26"/>
      <c r="E970" s="26"/>
      <c r="F970" s="26"/>
      <c r="G970" s="32"/>
      <c r="H970" s="143"/>
    </row>
    <row r="971" spans="2:8" ht="13">
      <c r="B971" s="26"/>
      <c r="C971" s="26"/>
      <c r="D971" s="26"/>
      <c r="E971" s="26"/>
      <c r="F971" s="26"/>
      <c r="G971" s="32"/>
      <c r="H971" s="143"/>
    </row>
    <row r="972" spans="2:8" ht="13">
      <c r="B972" s="26"/>
      <c r="C972" s="26"/>
      <c r="D972" s="26"/>
      <c r="E972" s="26"/>
      <c r="F972" s="26"/>
      <c r="G972" s="32"/>
      <c r="H972" s="143"/>
    </row>
    <row r="973" spans="2:8" ht="13">
      <c r="B973" s="26"/>
      <c r="C973" s="26"/>
      <c r="D973" s="26"/>
      <c r="E973" s="26"/>
      <c r="F973" s="26"/>
      <c r="G973" s="32"/>
      <c r="H973" s="143"/>
    </row>
    <row r="974" spans="2:8" ht="13">
      <c r="B974" s="26"/>
      <c r="C974" s="26"/>
      <c r="D974" s="26"/>
      <c r="E974" s="26"/>
      <c r="F974" s="26"/>
      <c r="G974" s="32"/>
      <c r="H974" s="143"/>
    </row>
    <row r="975" spans="2:8" ht="13">
      <c r="B975" s="26"/>
      <c r="C975" s="26"/>
      <c r="D975" s="26"/>
      <c r="E975" s="26"/>
      <c r="F975" s="26"/>
      <c r="G975" s="32"/>
      <c r="H975" s="143"/>
    </row>
    <row r="976" spans="2:8" ht="13">
      <c r="B976" s="26"/>
      <c r="C976" s="26"/>
      <c r="D976" s="26"/>
      <c r="E976" s="26"/>
      <c r="F976" s="26"/>
      <c r="G976" s="32"/>
      <c r="H976" s="143"/>
    </row>
    <row r="977" spans="2:8" ht="13">
      <c r="B977" s="26"/>
      <c r="C977" s="26"/>
      <c r="D977" s="26"/>
      <c r="E977" s="26"/>
      <c r="F977" s="26"/>
      <c r="G977" s="32"/>
      <c r="H977" s="143"/>
    </row>
    <row r="978" spans="2:8" ht="13">
      <c r="B978" s="26"/>
      <c r="C978" s="26"/>
      <c r="D978" s="26"/>
      <c r="E978" s="26"/>
      <c r="F978" s="26"/>
      <c r="G978" s="32"/>
      <c r="H978" s="143"/>
    </row>
    <row r="979" spans="2:8" ht="13">
      <c r="B979" s="26"/>
      <c r="C979" s="26"/>
      <c r="D979" s="26"/>
      <c r="E979" s="26"/>
      <c r="F979" s="26"/>
      <c r="G979" s="32"/>
      <c r="H979" s="143"/>
    </row>
    <row r="980" spans="2:8" ht="13">
      <c r="B980" s="26"/>
      <c r="C980" s="26"/>
      <c r="D980" s="26"/>
      <c r="E980" s="26"/>
      <c r="F980" s="26"/>
      <c r="G980" s="32"/>
      <c r="H980" s="143"/>
    </row>
    <row r="981" spans="2:8" ht="13">
      <c r="B981" s="26"/>
      <c r="C981" s="26"/>
      <c r="D981" s="26"/>
      <c r="E981" s="26"/>
      <c r="F981" s="26"/>
      <c r="G981" s="32"/>
      <c r="H981" s="143"/>
    </row>
    <row r="982" spans="2:8" ht="13">
      <c r="B982" s="26"/>
      <c r="C982" s="26"/>
      <c r="D982" s="26"/>
      <c r="E982" s="26"/>
      <c r="F982" s="26"/>
      <c r="G982" s="32"/>
      <c r="H982" s="143"/>
    </row>
    <row r="983" spans="2:8" ht="13">
      <c r="B983" s="26"/>
      <c r="C983" s="26"/>
      <c r="D983" s="26"/>
      <c r="E983" s="26"/>
      <c r="F983" s="26"/>
      <c r="G983" s="32"/>
      <c r="H983" s="143"/>
    </row>
    <row r="984" spans="2:8" ht="13">
      <c r="B984" s="26"/>
      <c r="C984" s="26"/>
      <c r="D984" s="26"/>
      <c r="E984" s="26"/>
      <c r="F984" s="26"/>
      <c r="G984" s="32"/>
      <c r="H984" s="143"/>
    </row>
    <row r="985" spans="2:8" ht="13">
      <c r="B985" s="26"/>
      <c r="C985" s="26"/>
      <c r="D985" s="26"/>
      <c r="E985" s="26"/>
      <c r="F985" s="26"/>
      <c r="G985" s="32"/>
      <c r="H985" s="143"/>
    </row>
    <row r="986" spans="2:8" ht="13">
      <c r="B986" s="26"/>
      <c r="C986" s="26"/>
      <c r="D986" s="26"/>
      <c r="E986" s="26"/>
      <c r="F986" s="26"/>
      <c r="G986" s="32"/>
      <c r="H986" s="143"/>
    </row>
    <row r="987" spans="2:8" ht="13">
      <c r="B987" s="26"/>
      <c r="C987" s="26"/>
      <c r="D987" s="26"/>
      <c r="E987" s="26"/>
      <c r="F987" s="26"/>
      <c r="G987" s="32"/>
      <c r="H987" s="143"/>
    </row>
    <row r="988" spans="2:8" ht="13">
      <c r="B988" s="26"/>
      <c r="C988" s="26"/>
      <c r="D988" s="26"/>
      <c r="E988" s="26"/>
      <c r="F988" s="26"/>
      <c r="G988" s="32"/>
      <c r="H988" s="143"/>
    </row>
    <row r="989" spans="2:8" ht="13">
      <c r="B989" s="26"/>
      <c r="C989" s="26"/>
      <c r="D989" s="26"/>
      <c r="E989" s="26"/>
      <c r="F989" s="26"/>
      <c r="G989" s="32"/>
      <c r="H989" s="143"/>
    </row>
    <row r="990" spans="2:8" ht="13">
      <c r="B990" s="26"/>
      <c r="C990" s="26"/>
      <c r="D990" s="26"/>
      <c r="E990" s="26"/>
      <c r="F990" s="26"/>
      <c r="G990" s="32"/>
      <c r="H990" s="143"/>
    </row>
    <row r="991" spans="2:8" ht="13">
      <c r="B991" s="26"/>
      <c r="C991" s="26"/>
      <c r="D991" s="26"/>
      <c r="E991" s="26"/>
      <c r="F991" s="26"/>
      <c r="G991" s="32"/>
      <c r="H991" s="143"/>
    </row>
    <row r="992" spans="2:8" ht="13">
      <c r="B992" s="26"/>
      <c r="C992" s="26"/>
      <c r="D992" s="26"/>
      <c r="E992" s="26"/>
      <c r="F992" s="26"/>
      <c r="G992" s="32"/>
      <c r="H992" s="143"/>
    </row>
    <row r="993" spans="2:8" ht="13">
      <c r="B993" s="26"/>
      <c r="C993" s="26"/>
      <c r="D993" s="26"/>
      <c r="E993" s="26"/>
      <c r="F993" s="26"/>
      <c r="G993" s="32"/>
      <c r="H993" s="143"/>
    </row>
    <row r="994" spans="2:8" ht="13">
      <c r="B994" s="26"/>
      <c r="C994" s="26"/>
      <c r="D994" s="26"/>
      <c r="E994" s="26"/>
      <c r="F994" s="26"/>
      <c r="G994" s="32"/>
      <c r="H994" s="143"/>
    </row>
    <row r="995" spans="2:8" ht="13">
      <c r="B995" s="26"/>
      <c r="C995" s="26"/>
      <c r="D995" s="26"/>
      <c r="E995" s="26"/>
      <c r="F995" s="26"/>
      <c r="G995" s="32"/>
      <c r="H995" s="143"/>
    </row>
    <row r="996" spans="2:8" ht="13">
      <c r="B996" s="26"/>
      <c r="C996" s="26"/>
      <c r="D996" s="26"/>
      <c r="E996" s="26"/>
      <c r="F996" s="26"/>
      <c r="G996" s="32"/>
      <c r="H996" s="143"/>
    </row>
    <row r="997" spans="2:8" ht="13">
      <c r="B997" s="26"/>
      <c r="C997" s="26"/>
      <c r="D997" s="26"/>
      <c r="E997" s="26"/>
      <c r="F997" s="26"/>
      <c r="G997" s="32"/>
      <c r="H997" s="143"/>
    </row>
    <row r="998" spans="2:8" ht="13">
      <c r="B998" s="26"/>
      <c r="C998" s="26"/>
      <c r="D998" s="26"/>
      <c r="E998" s="26"/>
      <c r="F998" s="26"/>
      <c r="G998" s="32"/>
      <c r="H998" s="143"/>
    </row>
    <row r="999" spans="2:8" ht="13">
      <c r="B999" s="26"/>
      <c r="C999" s="26"/>
      <c r="D999" s="26"/>
      <c r="E999" s="26"/>
      <c r="F999" s="26"/>
      <c r="G999" s="32"/>
      <c r="H999" s="143"/>
    </row>
    <row r="1000" spans="2:8" ht="13">
      <c r="B1000" s="26"/>
      <c r="C1000" s="26"/>
      <c r="D1000" s="26"/>
      <c r="E1000" s="26"/>
      <c r="F1000" s="26"/>
      <c r="G1000" s="32"/>
      <c r="H1000" s="143"/>
    </row>
    <row r="1001" spans="2:8" ht="13">
      <c r="B1001" s="26"/>
      <c r="C1001" s="26"/>
      <c r="D1001" s="26"/>
      <c r="E1001" s="26"/>
      <c r="F1001" s="26"/>
      <c r="G1001" s="32"/>
      <c r="H1001" s="143"/>
    </row>
    <row r="1002" spans="2:8" ht="13">
      <c r="B1002" s="26"/>
      <c r="C1002" s="26"/>
      <c r="D1002" s="26"/>
      <c r="E1002" s="26"/>
      <c r="F1002" s="26"/>
      <c r="G1002" s="32"/>
      <c r="H1002" s="143"/>
    </row>
    <row r="1003" spans="2:8" ht="13">
      <c r="B1003" s="26"/>
      <c r="C1003" s="26"/>
      <c r="D1003" s="26"/>
      <c r="E1003" s="26"/>
      <c r="F1003" s="26"/>
      <c r="G1003" s="32"/>
      <c r="H1003" s="143"/>
    </row>
    <row r="1004" spans="2:8" ht="13">
      <c r="B1004" s="26"/>
      <c r="C1004" s="26"/>
      <c r="D1004" s="26"/>
      <c r="E1004" s="26"/>
      <c r="F1004" s="26"/>
      <c r="G1004" s="32"/>
      <c r="H1004" s="143"/>
    </row>
    <row r="1005" spans="2:8" ht="13">
      <c r="B1005" s="26"/>
      <c r="C1005" s="26"/>
      <c r="D1005" s="26"/>
      <c r="E1005" s="26"/>
      <c r="F1005" s="26"/>
      <c r="G1005" s="32"/>
      <c r="H1005" s="143"/>
    </row>
    <row r="1006" spans="2:8" ht="13">
      <c r="B1006" s="26"/>
      <c r="C1006" s="26"/>
      <c r="D1006" s="26"/>
      <c r="E1006" s="26"/>
      <c r="F1006" s="26"/>
      <c r="G1006" s="32"/>
      <c r="H1006" s="143"/>
    </row>
    <row r="1007" spans="2:8" ht="13">
      <c r="B1007" s="26"/>
      <c r="C1007" s="26"/>
      <c r="D1007" s="26"/>
      <c r="E1007" s="26"/>
      <c r="F1007" s="26"/>
      <c r="G1007" s="32"/>
      <c r="H1007" s="143"/>
    </row>
    <row r="1008" spans="2:8" ht="13">
      <c r="B1008" s="26"/>
      <c r="C1008" s="26"/>
      <c r="D1008" s="26"/>
      <c r="E1008" s="26"/>
      <c r="F1008" s="26"/>
      <c r="G1008" s="32"/>
      <c r="H1008" s="143"/>
    </row>
    <row r="1009" spans="2:8" ht="13">
      <c r="B1009" s="26"/>
      <c r="C1009" s="26"/>
      <c r="D1009" s="26"/>
      <c r="E1009" s="26"/>
      <c r="F1009" s="26"/>
      <c r="G1009" s="32"/>
      <c r="H1009" s="143"/>
    </row>
    <row r="1010" spans="2:8" ht="13">
      <c r="B1010" s="26"/>
      <c r="C1010" s="26"/>
      <c r="D1010" s="26"/>
      <c r="E1010" s="26"/>
      <c r="F1010" s="26"/>
      <c r="G1010" s="32"/>
      <c r="H1010" s="143"/>
    </row>
    <row r="1011" spans="2:8" ht="13">
      <c r="B1011" s="26"/>
      <c r="C1011" s="26"/>
      <c r="D1011" s="26"/>
      <c r="E1011" s="26"/>
      <c r="F1011" s="26"/>
      <c r="G1011" s="32"/>
      <c r="H1011" s="143"/>
    </row>
    <row r="1012" spans="2:8" ht="13">
      <c r="B1012" s="26"/>
      <c r="C1012" s="26"/>
      <c r="D1012" s="26"/>
      <c r="E1012" s="26"/>
      <c r="F1012" s="26"/>
      <c r="G1012" s="32"/>
      <c r="H1012" s="143"/>
    </row>
    <row r="1013" spans="2:8" ht="13">
      <c r="B1013" s="26"/>
      <c r="C1013" s="26"/>
      <c r="D1013" s="26"/>
      <c r="E1013" s="26"/>
      <c r="F1013" s="26"/>
      <c r="G1013" s="32"/>
      <c r="H1013" s="143"/>
    </row>
    <row r="1014" spans="2:8" ht="13">
      <c r="B1014" s="26"/>
      <c r="C1014" s="26"/>
      <c r="D1014" s="26"/>
      <c r="E1014" s="26"/>
      <c r="F1014" s="26"/>
      <c r="G1014" s="32"/>
      <c r="H1014" s="143"/>
    </row>
    <row r="1015" spans="2:8" ht="13">
      <c r="B1015" s="26"/>
      <c r="C1015" s="26"/>
      <c r="D1015" s="26"/>
      <c r="E1015" s="26"/>
      <c r="F1015" s="26"/>
      <c r="G1015" s="32"/>
      <c r="H1015" s="143"/>
    </row>
    <row r="1016" spans="2:8" ht="13">
      <c r="B1016" s="26"/>
      <c r="C1016" s="26"/>
      <c r="D1016" s="26"/>
      <c r="E1016" s="26"/>
      <c r="F1016" s="26"/>
      <c r="G1016" s="32"/>
      <c r="H1016" s="143"/>
    </row>
    <row r="1017" spans="2:8" ht="13">
      <c r="B1017" s="26"/>
      <c r="C1017" s="26"/>
      <c r="D1017" s="26"/>
      <c r="E1017" s="26"/>
      <c r="F1017" s="26"/>
      <c r="G1017" s="32"/>
      <c r="H1017" s="143"/>
    </row>
    <row r="1018" spans="2:8" ht="13">
      <c r="B1018" s="26"/>
      <c r="C1018" s="26"/>
      <c r="D1018" s="26"/>
      <c r="E1018" s="26"/>
      <c r="F1018" s="26"/>
      <c r="G1018" s="32"/>
      <c r="H1018" s="143"/>
    </row>
    <row r="1019" spans="2:8" ht="13">
      <c r="B1019" s="26"/>
      <c r="C1019" s="26"/>
      <c r="D1019" s="26"/>
      <c r="E1019" s="26"/>
      <c r="F1019" s="26"/>
      <c r="G1019" s="32"/>
      <c r="H1019" s="143"/>
    </row>
    <row r="1020" spans="2:8" ht="13">
      <c r="B1020" s="26"/>
      <c r="C1020" s="26"/>
      <c r="D1020" s="26"/>
      <c r="E1020" s="26"/>
      <c r="F1020" s="26"/>
      <c r="G1020" s="32"/>
      <c r="H1020" s="143"/>
    </row>
    <row r="1021" spans="2:8" ht="13">
      <c r="B1021" s="26"/>
      <c r="C1021" s="26"/>
      <c r="D1021" s="26"/>
      <c r="E1021" s="26"/>
      <c r="F1021" s="26"/>
      <c r="G1021" s="32"/>
      <c r="H1021" s="143"/>
    </row>
    <row r="1022" spans="2:8" ht="13">
      <c r="B1022" s="26"/>
      <c r="C1022" s="26"/>
      <c r="D1022" s="26"/>
      <c r="E1022" s="26"/>
      <c r="F1022" s="26"/>
      <c r="G1022" s="32"/>
      <c r="H1022" s="143"/>
    </row>
    <row r="1023" spans="2:8" ht="13">
      <c r="B1023" s="26"/>
      <c r="C1023" s="26"/>
      <c r="D1023" s="26"/>
      <c r="E1023" s="26"/>
      <c r="F1023" s="26"/>
      <c r="G1023" s="32"/>
      <c r="H1023" s="143"/>
    </row>
    <row r="1024" spans="2:8" ht="13">
      <c r="B1024" s="26"/>
      <c r="C1024" s="26"/>
      <c r="D1024" s="26"/>
      <c r="E1024" s="26"/>
      <c r="F1024" s="26"/>
      <c r="G1024" s="32"/>
      <c r="H1024" s="143"/>
    </row>
  </sheetData>
  <mergeCells count="2">
    <mergeCell ref="A1:H1"/>
    <mergeCell ref="B48:H4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670"/>
  <sheetViews>
    <sheetView workbookViewId="0"/>
  </sheetViews>
  <sheetFormatPr baseColWidth="10" defaultColWidth="14.5" defaultRowHeight="15.75" customHeight="1"/>
  <cols>
    <col min="1" max="1" width="10.33203125" customWidth="1"/>
    <col min="2" max="2" width="90.6640625" customWidth="1"/>
  </cols>
  <sheetData>
    <row r="1" spans="1:2" ht="15.75" customHeight="1">
      <c r="A1" s="1" t="s">
        <v>4512</v>
      </c>
      <c r="B1" s="149" t="s">
        <v>4513</v>
      </c>
    </row>
    <row r="2" spans="1:2" ht="15.75" customHeight="1">
      <c r="A2" s="8">
        <v>41214</v>
      </c>
      <c r="B2" s="150" t="s">
        <v>4514</v>
      </c>
    </row>
    <row r="3" spans="1:2" ht="15.75" customHeight="1">
      <c r="A3" s="8">
        <v>41219</v>
      </c>
      <c r="B3" s="150" t="s">
        <v>4515</v>
      </c>
    </row>
    <row r="4" spans="1:2" ht="15.75" customHeight="1">
      <c r="B4" s="150" t="s">
        <v>4516</v>
      </c>
    </row>
    <row r="5" spans="1:2" ht="15.75" customHeight="1">
      <c r="B5" s="150" t="s">
        <v>4517</v>
      </c>
    </row>
    <row r="6" spans="1:2" ht="15.75" customHeight="1">
      <c r="B6" s="150" t="s">
        <v>4518</v>
      </c>
    </row>
    <row r="7" spans="1:2" ht="15.75" customHeight="1">
      <c r="A7" s="8">
        <v>41232</v>
      </c>
      <c r="B7" s="150" t="s">
        <v>4519</v>
      </c>
    </row>
    <row r="8" spans="1:2" ht="15.75" customHeight="1">
      <c r="A8" s="8">
        <v>41346</v>
      </c>
      <c r="B8" s="150" t="s">
        <v>4520</v>
      </c>
    </row>
    <row r="9" spans="1:2" ht="15.75" customHeight="1">
      <c r="A9" s="8">
        <v>41358</v>
      </c>
      <c r="B9" s="150" t="s">
        <v>4521</v>
      </c>
    </row>
    <row r="10" spans="1:2" ht="15.75" customHeight="1">
      <c r="A10" s="8">
        <v>41387</v>
      </c>
      <c r="B10" s="150" t="s">
        <v>4522</v>
      </c>
    </row>
    <row r="11" spans="1:2" ht="15.75" customHeight="1">
      <c r="A11" s="8">
        <v>41404</v>
      </c>
      <c r="B11" s="150" t="s">
        <v>4523</v>
      </c>
    </row>
    <row r="12" spans="1:2" ht="15.75" customHeight="1">
      <c r="A12" s="8">
        <v>41410</v>
      </c>
      <c r="B12" s="150" t="s">
        <v>4524</v>
      </c>
    </row>
    <row r="13" spans="1:2" ht="15.75" customHeight="1">
      <c r="A13" s="8">
        <v>41417</v>
      </c>
      <c r="B13" s="150" t="s">
        <v>4525</v>
      </c>
    </row>
    <row r="14" spans="1:2" ht="15.75" customHeight="1">
      <c r="B14" s="150" t="s">
        <v>4526</v>
      </c>
    </row>
    <row r="15" spans="1:2" ht="15.75" customHeight="1">
      <c r="A15" s="8">
        <v>41436</v>
      </c>
      <c r="B15" s="150" t="s">
        <v>4527</v>
      </c>
    </row>
    <row r="16" spans="1:2" ht="15.75" customHeight="1">
      <c r="A16" s="8">
        <v>41445</v>
      </c>
      <c r="B16" s="150" t="s">
        <v>4528</v>
      </c>
    </row>
    <row r="17" spans="1:2" ht="15.75" customHeight="1">
      <c r="A17" s="8">
        <v>41452</v>
      </c>
      <c r="B17" s="150" t="s">
        <v>4529</v>
      </c>
    </row>
    <row r="18" spans="1:2" ht="15.75" customHeight="1">
      <c r="A18" s="8">
        <v>41459</v>
      </c>
      <c r="B18" s="150" t="s">
        <v>4530</v>
      </c>
    </row>
    <row r="19" spans="1:2" ht="28">
      <c r="A19" s="8">
        <v>41478</v>
      </c>
      <c r="B19" s="150" t="s">
        <v>4531</v>
      </c>
    </row>
    <row r="20" spans="1:2" ht="14">
      <c r="A20" s="8">
        <v>41480</v>
      </c>
      <c r="B20" s="150" t="s">
        <v>4532</v>
      </c>
    </row>
    <row r="21" spans="1:2" ht="14">
      <c r="A21" s="8">
        <v>41509</v>
      </c>
      <c r="B21" s="150" t="s">
        <v>4533</v>
      </c>
    </row>
    <row r="22" spans="1:2" ht="14">
      <c r="A22" s="8">
        <v>41522</v>
      </c>
      <c r="B22" s="150" t="s">
        <v>4534</v>
      </c>
    </row>
    <row r="23" spans="1:2" ht="14">
      <c r="A23" s="8">
        <v>41526</v>
      </c>
      <c r="B23" s="150" t="s">
        <v>4535</v>
      </c>
    </row>
    <row r="24" spans="1:2" ht="14">
      <c r="A24" s="8">
        <v>41535</v>
      </c>
      <c r="B24" s="150" t="s">
        <v>4536</v>
      </c>
    </row>
    <row r="25" spans="1:2" ht="14">
      <c r="A25" s="8">
        <v>41544</v>
      </c>
      <c r="B25" s="150" t="s">
        <v>4537</v>
      </c>
    </row>
    <row r="26" spans="1:2" ht="14">
      <c r="A26" s="8">
        <v>41546</v>
      </c>
      <c r="B26" s="150" t="s">
        <v>4538</v>
      </c>
    </row>
    <row r="27" spans="1:2" ht="28">
      <c r="A27" s="8">
        <v>41557</v>
      </c>
      <c r="B27" s="150" t="s">
        <v>4539</v>
      </c>
    </row>
    <row r="28" spans="1:2" ht="14">
      <c r="A28" s="8">
        <v>41569</v>
      </c>
      <c r="B28" s="150" t="s">
        <v>4540</v>
      </c>
    </row>
    <row r="29" spans="1:2" ht="14">
      <c r="A29" s="8">
        <v>41597</v>
      </c>
      <c r="B29" s="150" t="s">
        <v>4541</v>
      </c>
    </row>
    <row r="30" spans="1:2" ht="14">
      <c r="A30" s="8">
        <v>41625</v>
      </c>
      <c r="B30" s="150" t="s">
        <v>4542</v>
      </c>
    </row>
    <row r="31" spans="1:2" ht="14">
      <c r="A31" s="8">
        <v>41653</v>
      </c>
      <c r="B31" s="150" t="s">
        <v>4543</v>
      </c>
    </row>
    <row r="32" spans="1:2" ht="14">
      <c r="A32" s="8">
        <v>41702</v>
      </c>
      <c r="B32" s="150" t="s">
        <v>4544</v>
      </c>
    </row>
    <row r="33" spans="1:2" ht="14">
      <c r="A33" s="8">
        <v>41708</v>
      </c>
      <c r="B33" s="150" t="s">
        <v>4545</v>
      </c>
    </row>
    <row r="34" spans="1:2" ht="14">
      <c r="A34" s="8">
        <v>41715</v>
      </c>
      <c r="B34" s="150" t="s">
        <v>4546</v>
      </c>
    </row>
    <row r="35" spans="1:2" ht="14">
      <c r="A35" s="8">
        <v>41716</v>
      </c>
      <c r="B35" s="150" t="s">
        <v>4547</v>
      </c>
    </row>
    <row r="36" spans="1:2" ht="14">
      <c r="A36" s="8">
        <v>41718</v>
      </c>
      <c r="B36" s="150" t="s">
        <v>4548</v>
      </c>
    </row>
    <row r="37" spans="1:2" ht="14">
      <c r="B37" s="150" t="s">
        <v>4549</v>
      </c>
    </row>
    <row r="38" spans="1:2" ht="14">
      <c r="A38" s="8">
        <v>41722</v>
      </c>
      <c r="B38" s="150" t="s">
        <v>4550</v>
      </c>
    </row>
    <row r="39" spans="1:2" ht="14">
      <c r="A39" s="8">
        <v>41723</v>
      </c>
      <c r="B39" s="150" t="s">
        <v>4551</v>
      </c>
    </row>
    <row r="40" spans="1:2" ht="14">
      <c r="A40" s="8">
        <v>41729</v>
      </c>
      <c r="B40" s="150" t="s">
        <v>4552</v>
      </c>
    </row>
    <row r="41" spans="1:2" ht="14">
      <c r="A41" s="8">
        <v>41730</v>
      </c>
      <c r="B41" s="150" t="s">
        <v>4553</v>
      </c>
    </row>
    <row r="42" spans="1:2" ht="14">
      <c r="A42" s="8">
        <v>41731</v>
      </c>
      <c r="B42" s="150" t="s">
        <v>4554</v>
      </c>
    </row>
    <row r="43" spans="1:2" ht="14">
      <c r="A43" s="8">
        <v>41732</v>
      </c>
      <c r="B43" s="150" t="s">
        <v>4555</v>
      </c>
    </row>
    <row r="44" spans="1:2" ht="14">
      <c r="A44" s="8">
        <v>41736</v>
      </c>
      <c r="B44" s="150" t="s">
        <v>4556</v>
      </c>
    </row>
    <row r="45" spans="1:2" ht="14">
      <c r="A45" s="8">
        <v>41737</v>
      </c>
      <c r="B45" s="150" t="s">
        <v>4557</v>
      </c>
    </row>
    <row r="46" spans="1:2" ht="14">
      <c r="B46" s="150" t="s">
        <v>4558</v>
      </c>
    </row>
    <row r="47" spans="1:2" ht="14">
      <c r="A47" s="8">
        <v>41738</v>
      </c>
      <c r="B47" s="150" t="s">
        <v>4559</v>
      </c>
    </row>
    <row r="48" spans="1:2" ht="14">
      <c r="A48" s="8">
        <v>41739</v>
      </c>
      <c r="B48" s="150" t="s">
        <v>4560</v>
      </c>
    </row>
    <row r="49" spans="1:2" ht="14">
      <c r="A49" s="8">
        <v>41743</v>
      </c>
      <c r="B49" s="150" t="s">
        <v>4561</v>
      </c>
    </row>
    <row r="50" spans="1:2" ht="14">
      <c r="B50" s="150" t="s">
        <v>4562</v>
      </c>
    </row>
    <row r="51" spans="1:2" ht="14">
      <c r="A51" s="8">
        <v>41744</v>
      </c>
      <c r="B51" s="150" t="s">
        <v>4563</v>
      </c>
    </row>
    <row r="52" spans="1:2" ht="14">
      <c r="A52" s="8">
        <v>41747</v>
      </c>
      <c r="B52" s="150" t="s">
        <v>4564</v>
      </c>
    </row>
    <row r="53" spans="1:2" ht="14">
      <c r="A53" s="8">
        <v>41748</v>
      </c>
      <c r="B53" s="150" t="s">
        <v>4565</v>
      </c>
    </row>
    <row r="54" spans="1:2" ht="14">
      <c r="A54" s="8">
        <v>41751</v>
      </c>
      <c r="B54" s="150" t="s">
        <v>4566</v>
      </c>
    </row>
    <row r="55" spans="1:2" ht="14">
      <c r="A55" s="8">
        <v>41752</v>
      </c>
      <c r="B55" s="150" t="s">
        <v>4567</v>
      </c>
    </row>
    <row r="56" spans="1:2" ht="56">
      <c r="A56" s="8">
        <v>41753</v>
      </c>
      <c r="B56" s="150" t="s">
        <v>4568</v>
      </c>
    </row>
    <row r="57" spans="1:2" ht="14">
      <c r="B57" s="150" t="s">
        <v>4569</v>
      </c>
    </row>
    <row r="58" spans="1:2" ht="14">
      <c r="B58" s="150" t="s">
        <v>4570</v>
      </c>
    </row>
    <row r="59" spans="1:2" ht="14">
      <c r="A59" s="8">
        <v>41754</v>
      </c>
      <c r="B59" s="150" t="s">
        <v>4571</v>
      </c>
    </row>
    <row r="60" spans="1:2" ht="14">
      <c r="A60" s="8">
        <v>41755</v>
      </c>
      <c r="B60" s="150" t="s">
        <v>4572</v>
      </c>
    </row>
    <row r="61" spans="1:2" ht="14">
      <c r="A61" s="8">
        <v>41757</v>
      </c>
      <c r="B61" s="150" t="s">
        <v>4573</v>
      </c>
    </row>
    <row r="62" spans="1:2" ht="14">
      <c r="A62" s="8">
        <v>41758</v>
      </c>
      <c r="B62" s="150" t="s">
        <v>4574</v>
      </c>
    </row>
    <row r="63" spans="1:2" ht="14">
      <c r="A63" s="8">
        <v>41759</v>
      </c>
      <c r="B63" s="150" t="s">
        <v>4575</v>
      </c>
    </row>
    <row r="64" spans="1:2" ht="14">
      <c r="A64" s="8">
        <v>41762</v>
      </c>
      <c r="B64" s="150" t="s">
        <v>4576</v>
      </c>
    </row>
    <row r="65" spans="1:2" ht="14">
      <c r="A65" s="8">
        <v>41763</v>
      </c>
      <c r="B65" s="150" t="s">
        <v>4577</v>
      </c>
    </row>
    <row r="66" spans="1:2" ht="14">
      <c r="A66" s="8">
        <v>41764</v>
      </c>
      <c r="B66" s="150" t="s">
        <v>4578</v>
      </c>
    </row>
    <row r="67" spans="1:2" ht="14">
      <c r="A67" s="8">
        <v>41765</v>
      </c>
      <c r="B67" s="150" t="s">
        <v>4579</v>
      </c>
    </row>
    <row r="68" spans="1:2" ht="14">
      <c r="A68" s="8">
        <v>41766</v>
      </c>
      <c r="B68" s="150" t="s">
        <v>4580</v>
      </c>
    </row>
    <row r="69" spans="1:2" ht="14">
      <c r="A69" s="8">
        <v>41769</v>
      </c>
      <c r="B69" s="150" t="s">
        <v>4581</v>
      </c>
    </row>
    <row r="70" spans="1:2" ht="14">
      <c r="A70" s="8">
        <v>41770</v>
      </c>
      <c r="B70" s="150" t="s">
        <v>4582</v>
      </c>
    </row>
    <row r="71" spans="1:2" ht="14">
      <c r="A71" s="8">
        <v>41773</v>
      </c>
      <c r="B71" s="150" t="s">
        <v>4583</v>
      </c>
    </row>
    <row r="72" spans="1:2" ht="14">
      <c r="A72" s="8">
        <v>41774</v>
      </c>
      <c r="B72" s="150" t="s">
        <v>4584</v>
      </c>
    </row>
    <row r="73" spans="1:2" ht="14">
      <c r="A73" s="8">
        <v>41775</v>
      </c>
      <c r="B73" s="150" t="s">
        <v>4585</v>
      </c>
    </row>
    <row r="74" spans="1:2" ht="14">
      <c r="B74" s="150" t="s">
        <v>4586</v>
      </c>
    </row>
    <row r="75" spans="1:2" ht="14">
      <c r="A75" s="8">
        <v>41776</v>
      </c>
      <c r="B75" s="150" t="s">
        <v>4587</v>
      </c>
    </row>
    <row r="76" spans="1:2" ht="14">
      <c r="A76" s="8">
        <v>41779</v>
      </c>
      <c r="B76" s="150" t="s">
        <v>4588</v>
      </c>
    </row>
    <row r="77" spans="1:2" ht="14">
      <c r="A77" s="8">
        <v>41780</v>
      </c>
      <c r="B77" s="150" t="s">
        <v>4589</v>
      </c>
    </row>
    <row r="78" spans="1:2" ht="14">
      <c r="B78" s="150" t="s">
        <v>4590</v>
      </c>
    </row>
    <row r="79" spans="1:2" ht="14">
      <c r="A79" s="8">
        <v>41781</v>
      </c>
      <c r="B79" s="150" t="s">
        <v>4591</v>
      </c>
    </row>
    <row r="80" spans="1:2" ht="42">
      <c r="A80" s="8">
        <v>41782</v>
      </c>
      <c r="B80" s="150" t="s">
        <v>4592</v>
      </c>
    </row>
    <row r="81" spans="1:2" ht="14">
      <c r="B81" s="150" t="s">
        <v>4593</v>
      </c>
    </row>
    <row r="82" spans="1:2" ht="14">
      <c r="B82" s="150" t="s">
        <v>4594</v>
      </c>
    </row>
    <row r="83" spans="1:2" ht="14">
      <c r="A83" s="8">
        <v>41787</v>
      </c>
      <c r="B83" s="150" t="s">
        <v>4595</v>
      </c>
    </row>
    <row r="84" spans="1:2" ht="14">
      <c r="A84" s="8">
        <v>41792</v>
      </c>
      <c r="B84" s="150" t="s">
        <v>4596</v>
      </c>
    </row>
    <row r="85" spans="1:2" ht="14">
      <c r="A85" s="8">
        <v>41793</v>
      </c>
      <c r="B85" s="150" t="s">
        <v>4597</v>
      </c>
    </row>
    <row r="86" spans="1:2" ht="14">
      <c r="A86" s="8">
        <v>41798</v>
      </c>
      <c r="B86" s="150" t="s">
        <v>4598</v>
      </c>
    </row>
    <row r="87" spans="1:2" ht="14">
      <c r="A87" s="8">
        <v>41799</v>
      </c>
      <c r="B87" s="150" t="s">
        <v>4599</v>
      </c>
    </row>
    <row r="88" spans="1:2" ht="14">
      <c r="A88" s="8">
        <v>41801</v>
      </c>
      <c r="B88" s="150" t="s">
        <v>4600</v>
      </c>
    </row>
    <row r="89" spans="1:2" ht="14">
      <c r="A89" s="8">
        <v>41803</v>
      </c>
      <c r="B89" s="150" t="s">
        <v>4601</v>
      </c>
    </row>
    <row r="90" spans="1:2" ht="14">
      <c r="A90" s="8">
        <v>41806</v>
      </c>
      <c r="B90" s="150" t="s">
        <v>4602</v>
      </c>
    </row>
    <row r="91" spans="1:2" ht="14">
      <c r="A91" s="8">
        <v>41807</v>
      </c>
      <c r="B91" s="150" t="s">
        <v>4603</v>
      </c>
    </row>
    <row r="92" spans="1:2" ht="14">
      <c r="A92" s="8">
        <v>41809</v>
      </c>
      <c r="B92" s="150" t="s">
        <v>4604</v>
      </c>
    </row>
    <row r="93" spans="1:2" ht="14">
      <c r="A93" s="8">
        <v>41815</v>
      </c>
      <c r="B93" s="150" t="s">
        <v>4605</v>
      </c>
    </row>
    <row r="94" spans="1:2" ht="14">
      <c r="A94" s="8">
        <v>41817</v>
      </c>
      <c r="B94" s="150" t="s">
        <v>4606</v>
      </c>
    </row>
    <row r="95" spans="1:2" ht="14">
      <c r="A95" s="8">
        <v>41819</v>
      </c>
      <c r="B95" s="150" t="s">
        <v>4607</v>
      </c>
    </row>
    <row r="96" spans="1:2" ht="14">
      <c r="A96" s="8">
        <v>41820</v>
      </c>
      <c r="B96" s="150" t="s">
        <v>4608</v>
      </c>
    </row>
    <row r="97" spans="1:2" ht="14">
      <c r="B97" s="150" t="s">
        <v>4609</v>
      </c>
    </row>
    <row r="98" spans="1:2" ht="14">
      <c r="B98" s="150" t="s">
        <v>4610</v>
      </c>
    </row>
    <row r="99" spans="1:2" ht="14">
      <c r="A99" s="8">
        <v>41821</v>
      </c>
      <c r="B99" s="150" t="s">
        <v>4611</v>
      </c>
    </row>
    <row r="100" spans="1:2" ht="14">
      <c r="A100" s="8">
        <v>41822</v>
      </c>
      <c r="B100" s="150" t="s">
        <v>4612</v>
      </c>
    </row>
    <row r="101" spans="1:2" ht="14">
      <c r="B101" s="150" t="s">
        <v>4613</v>
      </c>
    </row>
    <row r="102" spans="1:2" ht="28">
      <c r="B102" s="150" t="s">
        <v>4614</v>
      </c>
    </row>
    <row r="103" spans="1:2" ht="14">
      <c r="B103" s="150" t="s">
        <v>4615</v>
      </c>
    </row>
    <row r="104" spans="1:2" ht="14">
      <c r="A104" s="8">
        <v>41823</v>
      </c>
      <c r="B104" s="150" t="s">
        <v>4616</v>
      </c>
    </row>
    <row r="105" spans="1:2" ht="14">
      <c r="A105" s="8">
        <v>41826</v>
      </c>
      <c r="B105" s="150" t="s">
        <v>4617</v>
      </c>
    </row>
    <row r="106" spans="1:2" ht="14">
      <c r="A106" s="8">
        <v>41829</v>
      </c>
      <c r="B106" s="150" t="s">
        <v>4618</v>
      </c>
    </row>
    <row r="107" spans="1:2" ht="14">
      <c r="A107" s="8">
        <v>41830</v>
      </c>
      <c r="B107" s="150" t="s">
        <v>4619</v>
      </c>
    </row>
    <row r="108" spans="1:2" ht="14">
      <c r="A108" s="8">
        <v>41834</v>
      </c>
      <c r="B108" s="150" t="s">
        <v>4620</v>
      </c>
    </row>
    <row r="109" spans="1:2" ht="14">
      <c r="A109" s="8">
        <v>41835</v>
      </c>
      <c r="B109" s="150" t="s">
        <v>4621</v>
      </c>
    </row>
    <row r="110" spans="1:2" ht="14">
      <c r="A110" s="8">
        <v>41836</v>
      </c>
      <c r="B110" s="150" t="s">
        <v>4622</v>
      </c>
    </row>
    <row r="111" spans="1:2" ht="14">
      <c r="B111" s="150" t="s">
        <v>4623</v>
      </c>
    </row>
    <row r="112" spans="1:2" ht="84">
      <c r="A112" s="8">
        <v>41842</v>
      </c>
      <c r="B112" s="150" t="s">
        <v>4624</v>
      </c>
    </row>
    <row r="113" spans="1:2" ht="14">
      <c r="B113" s="150" t="s">
        <v>4625</v>
      </c>
    </row>
    <row r="114" spans="1:2" ht="14">
      <c r="B114" s="150" t="s">
        <v>4626</v>
      </c>
    </row>
    <row r="115" spans="1:2" ht="14">
      <c r="A115" s="8">
        <v>41846</v>
      </c>
      <c r="B115" s="150" t="s">
        <v>4627</v>
      </c>
    </row>
    <row r="116" spans="1:2" ht="14">
      <c r="A116" s="8">
        <v>41851</v>
      </c>
      <c r="B116" s="150" t="s">
        <v>4628</v>
      </c>
    </row>
    <row r="117" spans="1:2" ht="14">
      <c r="A117" s="8">
        <v>41854</v>
      </c>
      <c r="B117" s="150" t="s">
        <v>4629</v>
      </c>
    </row>
    <row r="118" spans="1:2" ht="14">
      <c r="A118" s="8">
        <v>41856</v>
      </c>
      <c r="B118" s="150" t="s">
        <v>4630</v>
      </c>
    </row>
    <row r="119" spans="1:2" ht="14">
      <c r="A119" s="8">
        <v>41862</v>
      </c>
      <c r="B119" s="150" t="s">
        <v>4631</v>
      </c>
    </row>
    <row r="120" spans="1:2" ht="14">
      <c r="A120" s="8">
        <v>41864</v>
      </c>
      <c r="B120" s="150" t="s">
        <v>4632</v>
      </c>
    </row>
    <row r="121" spans="1:2" ht="14">
      <c r="A121" s="8">
        <v>41865</v>
      </c>
      <c r="B121" s="150" t="s">
        <v>4633</v>
      </c>
    </row>
    <row r="122" spans="1:2" ht="14">
      <c r="A122" s="8">
        <v>41868</v>
      </c>
      <c r="B122" s="150" t="s">
        <v>4634</v>
      </c>
    </row>
    <row r="123" spans="1:2" ht="14">
      <c r="A123" s="8">
        <v>41878</v>
      </c>
      <c r="B123" s="150" t="s">
        <v>4635</v>
      </c>
    </row>
    <row r="124" spans="1:2" ht="14">
      <c r="A124" s="8">
        <v>41879</v>
      </c>
      <c r="B124" s="150" t="s">
        <v>4636</v>
      </c>
    </row>
    <row r="125" spans="1:2" ht="14">
      <c r="A125" s="8">
        <v>41886</v>
      </c>
      <c r="B125" s="150" t="s">
        <v>4637</v>
      </c>
    </row>
    <row r="126" spans="1:2" ht="14">
      <c r="A126" s="8">
        <v>41887</v>
      </c>
      <c r="B126" s="150" t="s">
        <v>4638</v>
      </c>
    </row>
    <row r="127" spans="1:2" ht="14">
      <c r="A127" s="8">
        <v>41890</v>
      </c>
      <c r="B127" s="150" t="s">
        <v>4639</v>
      </c>
    </row>
    <row r="128" spans="1:2" ht="14">
      <c r="A128" s="8">
        <v>41894</v>
      </c>
      <c r="B128" s="150" t="s">
        <v>4640</v>
      </c>
    </row>
    <row r="129" spans="1:2" ht="14">
      <c r="A129" s="8">
        <v>41899</v>
      </c>
      <c r="B129" s="150" t="s">
        <v>4641</v>
      </c>
    </row>
    <row r="130" spans="1:2" ht="14">
      <c r="A130" s="8">
        <v>41901</v>
      </c>
      <c r="B130" s="150" t="s">
        <v>4642</v>
      </c>
    </row>
    <row r="131" spans="1:2" ht="14">
      <c r="B131" s="150" t="s">
        <v>4643</v>
      </c>
    </row>
    <row r="132" spans="1:2" ht="14">
      <c r="A132" s="8">
        <v>41902</v>
      </c>
      <c r="B132" s="150" t="s">
        <v>4644</v>
      </c>
    </row>
    <row r="133" spans="1:2" ht="14">
      <c r="B133" s="150" t="s">
        <v>4645</v>
      </c>
    </row>
    <row r="134" spans="1:2" ht="14">
      <c r="A134" s="8">
        <v>41904</v>
      </c>
      <c r="B134" s="150" t="s">
        <v>4646</v>
      </c>
    </row>
    <row r="135" spans="1:2" ht="14">
      <c r="A135" s="8">
        <v>41906</v>
      </c>
      <c r="B135" s="150" t="s">
        <v>4647</v>
      </c>
    </row>
    <row r="136" spans="1:2" ht="14">
      <c r="A136" s="8">
        <v>41907</v>
      </c>
      <c r="B136" s="150" t="s">
        <v>4648</v>
      </c>
    </row>
    <row r="137" spans="1:2" ht="14">
      <c r="A137" s="8">
        <v>41917</v>
      </c>
      <c r="B137" s="150" t="s">
        <v>4649</v>
      </c>
    </row>
    <row r="138" spans="1:2" ht="14">
      <c r="A138" s="8">
        <v>41919</v>
      </c>
      <c r="B138" s="150" t="s">
        <v>4650</v>
      </c>
    </row>
    <row r="139" spans="1:2" ht="14">
      <c r="A139" s="8">
        <v>41921</v>
      </c>
      <c r="B139" s="150" t="s">
        <v>4651</v>
      </c>
    </row>
    <row r="140" spans="1:2" ht="14">
      <c r="B140" s="150" t="s">
        <v>4652</v>
      </c>
    </row>
    <row r="141" spans="1:2" ht="14">
      <c r="A141" s="8">
        <v>41922</v>
      </c>
      <c r="B141" s="150" t="s">
        <v>4653</v>
      </c>
    </row>
    <row r="142" spans="1:2" ht="14">
      <c r="A142" s="8">
        <v>41926</v>
      </c>
      <c r="B142" s="150" t="s">
        <v>4654</v>
      </c>
    </row>
    <row r="143" spans="1:2" ht="14">
      <c r="A143" s="8">
        <v>41927</v>
      </c>
      <c r="B143" s="150" t="s">
        <v>4655</v>
      </c>
    </row>
    <row r="144" spans="1:2" ht="14">
      <c r="A144" s="8">
        <v>41928</v>
      </c>
      <c r="B144" s="150" t="s">
        <v>4656</v>
      </c>
    </row>
    <row r="145" spans="1:2" ht="28">
      <c r="A145" s="8">
        <v>41933</v>
      </c>
      <c r="B145" s="150" t="s">
        <v>4657</v>
      </c>
    </row>
    <row r="146" spans="1:2" ht="14">
      <c r="A146" s="8">
        <v>41934</v>
      </c>
      <c r="B146" s="150" t="s">
        <v>4658</v>
      </c>
    </row>
    <row r="147" spans="1:2" ht="14">
      <c r="A147" s="8">
        <v>41939</v>
      </c>
      <c r="B147" s="150" t="s">
        <v>4659</v>
      </c>
    </row>
    <row r="148" spans="1:2" ht="14">
      <c r="A148" s="8">
        <v>41948</v>
      </c>
      <c r="B148" s="150" t="s">
        <v>4660</v>
      </c>
    </row>
    <row r="149" spans="1:2" ht="14">
      <c r="A149" s="8">
        <v>41949</v>
      </c>
      <c r="B149" s="150" t="s">
        <v>4661</v>
      </c>
    </row>
    <row r="150" spans="1:2" ht="14">
      <c r="A150" s="8">
        <v>41962</v>
      </c>
      <c r="B150" s="150" t="s">
        <v>4662</v>
      </c>
    </row>
    <row r="151" spans="1:2" ht="14">
      <c r="A151" s="8">
        <v>41963</v>
      </c>
      <c r="B151" s="150" t="s">
        <v>4663</v>
      </c>
    </row>
    <row r="152" spans="1:2" ht="14">
      <c r="A152" s="8">
        <v>41964</v>
      </c>
      <c r="B152" s="150" t="s">
        <v>4664</v>
      </c>
    </row>
    <row r="153" spans="1:2" ht="14">
      <c r="A153" s="8">
        <v>41970</v>
      </c>
      <c r="B153" s="150" t="s">
        <v>4665</v>
      </c>
    </row>
    <row r="154" spans="1:2" ht="14">
      <c r="A154" s="8">
        <v>42017</v>
      </c>
      <c r="B154" s="150" t="s">
        <v>4666</v>
      </c>
    </row>
    <row r="155" spans="1:2" ht="14">
      <c r="A155" s="8">
        <v>42019</v>
      </c>
      <c r="B155" s="150" t="s">
        <v>4667</v>
      </c>
    </row>
    <row r="156" spans="1:2" ht="14">
      <c r="A156" s="8">
        <v>42047</v>
      </c>
      <c r="B156" s="150" t="s">
        <v>4668</v>
      </c>
    </row>
    <row r="157" spans="1:2" ht="14">
      <c r="A157" s="8">
        <v>42053</v>
      </c>
      <c r="B157" s="150" t="s">
        <v>4669</v>
      </c>
    </row>
    <row r="158" spans="1:2" ht="28">
      <c r="A158" s="8">
        <v>42055</v>
      </c>
      <c r="B158" s="150" t="s">
        <v>4670</v>
      </c>
    </row>
    <row r="159" spans="1:2" ht="28">
      <c r="A159" s="8">
        <v>42058</v>
      </c>
      <c r="B159" s="150" t="s">
        <v>4671</v>
      </c>
    </row>
    <row r="160" spans="1:2" ht="14">
      <c r="B160" s="150" t="s">
        <v>4672</v>
      </c>
    </row>
    <row r="161" spans="1:2" ht="14">
      <c r="A161" s="8">
        <v>42059</v>
      </c>
      <c r="B161" s="150" t="s">
        <v>4673</v>
      </c>
    </row>
    <row r="162" spans="1:2" ht="14">
      <c r="A162" s="8">
        <v>42061</v>
      </c>
      <c r="B162" s="150" t="s">
        <v>4674</v>
      </c>
    </row>
    <row r="163" spans="1:2" ht="14">
      <c r="A163" s="8">
        <v>42067</v>
      </c>
      <c r="B163" s="150" t="s">
        <v>4675</v>
      </c>
    </row>
    <row r="164" spans="1:2" ht="14">
      <c r="A164" s="8">
        <v>42069</v>
      </c>
      <c r="B164" s="150" t="s">
        <v>4676</v>
      </c>
    </row>
    <row r="165" spans="1:2" ht="14">
      <c r="A165" s="8">
        <v>42072</v>
      </c>
      <c r="B165" s="150" t="s">
        <v>4677</v>
      </c>
    </row>
    <row r="166" spans="1:2" ht="14">
      <c r="A166" s="8">
        <v>42073</v>
      </c>
      <c r="B166" s="150" t="s">
        <v>4678</v>
      </c>
    </row>
    <row r="167" spans="1:2" ht="14">
      <c r="A167" s="8">
        <v>42074</v>
      </c>
      <c r="B167" s="150" t="s">
        <v>4679</v>
      </c>
    </row>
    <row r="168" spans="1:2" ht="14">
      <c r="A168" s="8">
        <v>42075</v>
      </c>
      <c r="B168" s="150" t="s">
        <v>4680</v>
      </c>
    </row>
    <row r="169" spans="1:2" ht="14">
      <c r="A169" s="8">
        <v>42076</v>
      </c>
      <c r="B169" s="150" t="s">
        <v>4681</v>
      </c>
    </row>
    <row r="170" spans="1:2" ht="28">
      <c r="A170" s="8">
        <v>42078</v>
      </c>
      <c r="B170" s="150" t="s">
        <v>4682</v>
      </c>
    </row>
    <row r="171" spans="1:2" ht="14">
      <c r="A171" s="8">
        <v>42081</v>
      </c>
      <c r="B171" s="150" t="s">
        <v>4683</v>
      </c>
    </row>
    <row r="172" spans="1:2" ht="14">
      <c r="B172" s="150" t="s">
        <v>4684</v>
      </c>
    </row>
    <row r="173" spans="1:2" ht="14">
      <c r="A173" s="8">
        <v>42082</v>
      </c>
      <c r="B173" s="150" t="s">
        <v>4685</v>
      </c>
    </row>
    <row r="174" spans="1:2" ht="14">
      <c r="A174" s="8">
        <v>42085</v>
      </c>
      <c r="B174" s="150" t="s">
        <v>4686</v>
      </c>
    </row>
    <row r="175" spans="1:2" ht="14">
      <c r="A175" s="8">
        <v>42086</v>
      </c>
      <c r="B175" s="150" t="s">
        <v>4687</v>
      </c>
    </row>
    <row r="176" spans="1:2" ht="14">
      <c r="B176" s="150" t="s">
        <v>4688</v>
      </c>
    </row>
    <row r="177" spans="1:2" ht="14">
      <c r="A177" s="8">
        <v>42087</v>
      </c>
      <c r="B177" s="150" t="s">
        <v>4689</v>
      </c>
    </row>
    <row r="178" spans="1:2" ht="14">
      <c r="A178" s="8">
        <v>42089</v>
      </c>
      <c r="B178" s="150" t="s">
        <v>4690</v>
      </c>
    </row>
    <row r="179" spans="1:2" ht="14">
      <c r="A179" s="8">
        <v>42092</v>
      </c>
      <c r="B179" s="150" t="s">
        <v>4691</v>
      </c>
    </row>
    <row r="180" spans="1:2" ht="14">
      <c r="A180" s="8">
        <v>42094</v>
      </c>
      <c r="B180" s="150" t="s">
        <v>4692</v>
      </c>
    </row>
    <row r="181" spans="1:2" ht="14">
      <c r="B181" s="150" t="s">
        <v>4693</v>
      </c>
    </row>
    <row r="182" spans="1:2" ht="14">
      <c r="A182" s="8">
        <v>42095</v>
      </c>
      <c r="B182" s="150" t="s">
        <v>4694</v>
      </c>
    </row>
    <row r="183" spans="1:2" ht="14">
      <c r="A183" s="8">
        <v>42096</v>
      </c>
      <c r="B183" s="150" t="s">
        <v>4695</v>
      </c>
    </row>
    <row r="184" spans="1:2" ht="14">
      <c r="A184" s="8">
        <v>42101</v>
      </c>
      <c r="B184" s="150" t="s">
        <v>4696</v>
      </c>
    </row>
    <row r="185" spans="1:2" ht="14">
      <c r="A185" s="8">
        <v>42102</v>
      </c>
      <c r="B185" s="150" t="s">
        <v>4697</v>
      </c>
    </row>
    <row r="186" spans="1:2" ht="14">
      <c r="A186" s="8">
        <v>42107</v>
      </c>
      <c r="B186" s="150" t="s">
        <v>4698</v>
      </c>
    </row>
    <row r="187" spans="1:2" ht="14">
      <c r="A187" s="8">
        <v>42108</v>
      </c>
      <c r="B187" s="150" t="s">
        <v>4699</v>
      </c>
    </row>
    <row r="188" spans="1:2" ht="14">
      <c r="A188" s="8">
        <v>42109</v>
      </c>
      <c r="B188" s="150" t="s">
        <v>4700</v>
      </c>
    </row>
    <row r="189" spans="1:2" ht="14">
      <c r="A189" s="8">
        <v>42111</v>
      </c>
      <c r="B189" s="150" t="s">
        <v>4701</v>
      </c>
    </row>
    <row r="190" spans="1:2" ht="14">
      <c r="A190" s="8">
        <v>42114</v>
      </c>
      <c r="B190" s="150" t="s">
        <v>4702</v>
      </c>
    </row>
    <row r="191" spans="1:2" ht="14">
      <c r="A191" s="8">
        <v>42116</v>
      </c>
      <c r="B191" s="150" t="s">
        <v>4703</v>
      </c>
    </row>
    <row r="192" spans="1:2" ht="14">
      <c r="A192" s="8">
        <v>42121</v>
      </c>
      <c r="B192" s="150" t="s">
        <v>4704</v>
      </c>
    </row>
    <row r="193" spans="1:2" ht="14">
      <c r="A193" s="8">
        <v>42122</v>
      </c>
      <c r="B193" s="150" t="s">
        <v>4705</v>
      </c>
    </row>
    <row r="194" spans="1:2" ht="14">
      <c r="A194" s="8">
        <v>42123</v>
      </c>
      <c r="B194" s="150" t="s">
        <v>4706</v>
      </c>
    </row>
    <row r="195" spans="1:2" ht="14">
      <c r="A195" s="8">
        <v>42125</v>
      </c>
      <c r="B195" s="150" t="s">
        <v>4707</v>
      </c>
    </row>
    <row r="196" spans="1:2" ht="14">
      <c r="A196" s="8">
        <v>42126</v>
      </c>
      <c r="B196" s="150" t="s">
        <v>4708</v>
      </c>
    </row>
    <row r="197" spans="1:2" ht="14">
      <c r="A197" s="8">
        <v>42131</v>
      </c>
      <c r="B197" s="150" t="s">
        <v>4709</v>
      </c>
    </row>
    <row r="198" spans="1:2" ht="14">
      <c r="A198" s="8">
        <v>42132</v>
      </c>
      <c r="B198" s="150" t="s">
        <v>4710</v>
      </c>
    </row>
    <row r="199" spans="1:2" ht="14">
      <c r="A199" s="8">
        <v>42133</v>
      </c>
      <c r="B199" s="150" t="s">
        <v>4711</v>
      </c>
    </row>
    <row r="200" spans="1:2" ht="14">
      <c r="A200" s="8">
        <v>42136</v>
      </c>
      <c r="B200" s="150" t="s">
        <v>4712</v>
      </c>
    </row>
    <row r="201" spans="1:2" ht="14">
      <c r="A201" s="8">
        <v>42138</v>
      </c>
      <c r="B201" s="150" t="s">
        <v>4713</v>
      </c>
    </row>
    <row r="202" spans="1:2" ht="14">
      <c r="A202" s="8">
        <v>42139</v>
      </c>
      <c r="B202" s="150" t="s">
        <v>4714</v>
      </c>
    </row>
    <row r="203" spans="1:2" ht="14">
      <c r="A203" s="8">
        <v>42142</v>
      </c>
      <c r="B203" s="150" t="s">
        <v>4715</v>
      </c>
    </row>
    <row r="204" spans="1:2" ht="14">
      <c r="A204" s="8">
        <v>42145</v>
      </c>
      <c r="B204" s="150" t="s">
        <v>4716</v>
      </c>
    </row>
    <row r="205" spans="1:2" ht="14">
      <c r="A205" s="8">
        <v>42146</v>
      </c>
      <c r="B205" s="150" t="s">
        <v>4717</v>
      </c>
    </row>
    <row r="206" spans="1:2" ht="14">
      <c r="A206" s="8">
        <v>42148</v>
      </c>
      <c r="B206" s="150" t="s">
        <v>4718</v>
      </c>
    </row>
    <row r="207" spans="1:2" ht="14">
      <c r="A207" s="8">
        <v>42152</v>
      </c>
      <c r="B207" s="150" t="s">
        <v>4719</v>
      </c>
    </row>
    <row r="208" spans="1:2" ht="14">
      <c r="A208" s="8">
        <v>42157</v>
      </c>
      <c r="B208" s="150" t="s">
        <v>4720</v>
      </c>
    </row>
    <row r="209" spans="1:2" ht="14">
      <c r="A209" s="8">
        <v>42158</v>
      </c>
      <c r="B209" s="150" t="s">
        <v>4721</v>
      </c>
    </row>
    <row r="210" spans="1:2" ht="14">
      <c r="A210" s="8">
        <v>42159</v>
      </c>
      <c r="B210" s="150" t="s">
        <v>4722</v>
      </c>
    </row>
    <row r="211" spans="1:2" ht="14">
      <c r="A211" s="8">
        <v>42163</v>
      </c>
      <c r="B211" s="150" t="s">
        <v>4723</v>
      </c>
    </row>
    <row r="212" spans="1:2" ht="14">
      <c r="A212" s="8">
        <v>42167</v>
      </c>
      <c r="B212" s="150" t="s">
        <v>4724</v>
      </c>
    </row>
    <row r="213" spans="1:2" ht="28">
      <c r="A213" s="8">
        <v>42170</v>
      </c>
      <c r="B213" s="150" t="s">
        <v>4725</v>
      </c>
    </row>
    <row r="214" spans="1:2" ht="14">
      <c r="A214" s="8">
        <v>42171</v>
      </c>
      <c r="B214" s="150" t="s">
        <v>4726</v>
      </c>
    </row>
    <row r="215" spans="1:2" ht="14">
      <c r="A215" s="8">
        <v>42172</v>
      </c>
      <c r="B215" s="150" t="s">
        <v>4727</v>
      </c>
    </row>
    <row r="216" spans="1:2" ht="14">
      <c r="A216" s="8">
        <v>42173</v>
      </c>
      <c r="B216" s="150" t="s">
        <v>4728</v>
      </c>
    </row>
    <row r="217" spans="1:2" ht="14">
      <c r="A217" s="8">
        <v>42174</v>
      </c>
      <c r="B217" s="150" t="s">
        <v>4729</v>
      </c>
    </row>
    <row r="218" spans="1:2" ht="14">
      <c r="A218" s="8">
        <v>42177</v>
      </c>
      <c r="B218" s="150" t="s">
        <v>4730</v>
      </c>
    </row>
    <row r="219" spans="1:2" ht="14">
      <c r="A219" s="8">
        <v>42178</v>
      </c>
      <c r="B219" s="150" t="s">
        <v>4731</v>
      </c>
    </row>
    <row r="220" spans="1:2" ht="14">
      <c r="B220" s="150" t="s">
        <v>4732</v>
      </c>
    </row>
    <row r="221" spans="1:2" ht="14">
      <c r="A221" s="8">
        <v>42179</v>
      </c>
      <c r="B221" s="150" t="s">
        <v>4733</v>
      </c>
    </row>
    <row r="222" spans="1:2" ht="14">
      <c r="A222" s="8">
        <v>42183</v>
      </c>
      <c r="B222" s="150" t="s">
        <v>4734</v>
      </c>
    </row>
    <row r="223" spans="1:2" ht="14">
      <c r="A223" s="8">
        <v>42184</v>
      </c>
      <c r="B223" s="150" t="s">
        <v>4735</v>
      </c>
    </row>
    <row r="224" spans="1:2" ht="14">
      <c r="A224" s="8">
        <v>42188</v>
      </c>
      <c r="B224" s="150" t="s">
        <v>4736</v>
      </c>
    </row>
    <row r="225" spans="1:2" ht="14">
      <c r="B225" s="150" t="s">
        <v>4737</v>
      </c>
    </row>
    <row r="226" spans="1:2" ht="14">
      <c r="A226" s="8">
        <v>42193</v>
      </c>
      <c r="B226" s="150" t="s">
        <v>4738</v>
      </c>
    </row>
    <row r="227" spans="1:2" ht="14">
      <c r="A227" s="8">
        <v>42194</v>
      </c>
      <c r="B227" s="150" t="s">
        <v>4739</v>
      </c>
    </row>
    <row r="228" spans="1:2" ht="14">
      <c r="A228" s="8">
        <v>42197</v>
      </c>
      <c r="B228" s="150" t="s">
        <v>4740</v>
      </c>
    </row>
    <row r="229" spans="1:2" ht="14">
      <c r="A229" s="8">
        <v>42198</v>
      </c>
      <c r="B229" s="150" t="s">
        <v>4741</v>
      </c>
    </row>
    <row r="230" spans="1:2" ht="14">
      <c r="A230" s="8">
        <v>42200</v>
      </c>
      <c r="B230" s="150" t="s">
        <v>4742</v>
      </c>
    </row>
    <row r="231" spans="1:2" ht="14">
      <c r="A231" s="8">
        <v>42201</v>
      </c>
      <c r="B231" s="150" t="s">
        <v>4743</v>
      </c>
    </row>
    <row r="232" spans="1:2" ht="14">
      <c r="A232" s="8">
        <v>42202</v>
      </c>
      <c r="B232" s="150" t="s">
        <v>4744</v>
      </c>
    </row>
    <row r="233" spans="1:2" ht="14">
      <c r="A233" s="8">
        <v>42205</v>
      </c>
      <c r="B233" s="150" t="s">
        <v>4745</v>
      </c>
    </row>
    <row r="234" spans="1:2" ht="14">
      <c r="A234" s="8">
        <v>42209</v>
      </c>
      <c r="B234" s="150" t="s">
        <v>4746</v>
      </c>
    </row>
    <row r="235" spans="1:2" ht="14">
      <c r="B235" s="150" t="s">
        <v>4747</v>
      </c>
    </row>
    <row r="236" spans="1:2" ht="14">
      <c r="A236" s="8">
        <v>42211</v>
      </c>
      <c r="B236" s="150" t="s">
        <v>4748</v>
      </c>
    </row>
    <row r="237" spans="1:2" ht="14">
      <c r="A237" s="8">
        <v>42214</v>
      </c>
      <c r="B237" s="150" t="s">
        <v>4749</v>
      </c>
    </row>
    <row r="238" spans="1:2" ht="14">
      <c r="A238" s="8">
        <v>42215</v>
      </c>
      <c r="B238" s="150" t="s">
        <v>4750</v>
      </c>
    </row>
    <row r="239" spans="1:2" ht="14">
      <c r="A239" s="8">
        <v>42216</v>
      </c>
      <c r="B239" s="150" t="s">
        <v>4751</v>
      </c>
    </row>
    <row r="240" spans="1:2" ht="14">
      <c r="A240" s="8">
        <v>42220</v>
      </c>
      <c r="B240" s="150" t="s">
        <v>4752</v>
      </c>
    </row>
    <row r="241" spans="1:2" ht="14">
      <c r="A241" s="8">
        <v>42221</v>
      </c>
      <c r="B241" s="150" t="s">
        <v>4753</v>
      </c>
    </row>
    <row r="242" spans="1:2" ht="14">
      <c r="A242" s="8">
        <v>42222</v>
      </c>
      <c r="B242" s="150" t="s">
        <v>4754</v>
      </c>
    </row>
    <row r="243" spans="1:2" ht="14">
      <c r="A243" s="8">
        <v>42223</v>
      </c>
      <c r="B243" s="150" t="s">
        <v>4755</v>
      </c>
    </row>
    <row r="244" spans="1:2" ht="14">
      <c r="A244" s="8">
        <v>42224</v>
      </c>
      <c r="B244" s="150" t="s">
        <v>4756</v>
      </c>
    </row>
    <row r="245" spans="1:2" ht="14">
      <c r="A245" s="8">
        <v>42227</v>
      </c>
      <c r="B245" s="150" t="s">
        <v>4757</v>
      </c>
    </row>
    <row r="246" spans="1:2" ht="14">
      <c r="A246" s="8">
        <v>42228</v>
      </c>
      <c r="B246" s="150" t="s">
        <v>4758</v>
      </c>
    </row>
    <row r="247" spans="1:2" ht="14">
      <c r="A247" s="8">
        <v>42230</v>
      </c>
      <c r="B247" s="150" t="s">
        <v>4759</v>
      </c>
    </row>
    <row r="248" spans="1:2" ht="14">
      <c r="A248" s="8">
        <v>42234</v>
      </c>
      <c r="B248" s="150" t="s">
        <v>4760</v>
      </c>
    </row>
    <row r="249" spans="1:2" ht="14">
      <c r="A249" s="8">
        <v>42235</v>
      </c>
      <c r="B249" s="150" t="s">
        <v>4761</v>
      </c>
    </row>
    <row r="250" spans="1:2" ht="14">
      <c r="A250" s="8">
        <v>42236</v>
      </c>
      <c r="B250" s="150" t="s">
        <v>4762</v>
      </c>
    </row>
    <row r="251" spans="1:2" ht="14">
      <c r="A251" s="8">
        <v>42240</v>
      </c>
      <c r="B251" s="150" t="s">
        <v>4763</v>
      </c>
    </row>
    <row r="252" spans="1:2" ht="14">
      <c r="A252" s="8">
        <v>42242</v>
      </c>
      <c r="B252" s="150" t="s">
        <v>4764</v>
      </c>
    </row>
    <row r="253" spans="1:2" ht="14">
      <c r="A253" s="8">
        <v>42248</v>
      </c>
      <c r="B253" s="150" t="s">
        <v>4765</v>
      </c>
    </row>
    <row r="254" spans="1:2" ht="14">
      <c r="A254" s="8">
        <v>42249</v>
      </c>
      <c r="B254" s="150" t="s">
        <v>4766</v>
      </c>
    </row>
    <row r="255" spans="1:2" ht="14">
      <c r="A255" s="8">
        <v>42250</v>
      </c>
      <c r="B255" s="150" t="s">
        <v>4767</v>
      </c>
    </row>
    <row r="256" spans="1:2" ht="14">
      <c r="A256" s="8">
        <v>42255</v>
      </c>
      <c r="B256" s="150" t="s">
        <v>4768</v>
      </c>
    </row>
    <row r="257" spans="1:2" ht="14">
      <c r="A257" s="8">
        <v>42256</v>
      </c>
      <c r="B257" s="150" t="s">
        <v>4769</v>
      </c>
    </row>
    <row r="258" spans="1:2" ht="14">
      <c r="A258" s="8">
        <v>42262</v>
      </c>
      <c r="B258" s="150" t="s">
        <v>4770</v>
      </c>
    </row>
    <row r="259" spans="1:2" ht="14">
      <c r="A259" s="8">
        <v>42264</v>
      </c>
      <c r="B259" s="150" t="s">
        <v>4771</v>
      </c>
    </row>
    <row r="260" spans="1:2" ht="14">
      <c r="A260" s="8">
        <v>42269</v>
      </c>
      <c r="B260" s="150" t="s">
        <v>4772</v>
      </c>
    </row>
    <row r="261" spans="1:2" ht="14">
      <c r="A261" s="8">
        <v>42275</v>
      </c>
      <c r="B261" s="150" t="s">
        <v>4773</v>
      </c>
    </row>
    <row r="262" spans="1:2" ht="14">
      <c r="A262" s="8">
        <v>42277</v>
      </c>
      <c r="B262" s="150" t="s">
        <v>4774</v>
      </c>
    </row>
    <row r="263" spans="1:2" ht="14">
      <c r="A263" s="8">
        <v>42279</v>
      </c>
      <c r="B263" s="150" t="s">
        <v>4775</v>
      </c>
    </row>
    <row r="264" spans="1:2" ht="14">
      <c r="A264" s="8">
        <v>42282</v>
      </c>
      <c r="B264" s="150" t="s">
        <v>4776</v>
      </c>
    </row>
    <row r="265" spans="1:2" ht="14">
      <c r="A265" s="8">
        <v>42286</v>
      </c>
      <c r="B265" s="150" t="s">
        <v>4777</v>
      </c>
    </row>
    <row r="266" spans="1:2" ht="14">
      <c r="A266" s="8">
        <v>42298</v>
      </c>
      <c r="B266" s="150" t="s">
        <v>4778</v>
      </c>
    </row>
    <row r="267" spans="1:2" ht="14">
      <c r="A267" s="8">
        <v>42300</v>
      </c>
      <c r="B267" s="150" t="s">
        <v>4779</v>
      </c>
    </row>
    <row r="268" spans="1:2" ht="14">
      <c r="A268" s="8">
        <v>42307</v>
      </c>
      <c r="B268" s="150" t="s">
        <v>4780</v>
      </c>
    </row>
    <row r="269" spans="1:2" ht="14">
      <c r="A269" s="8">
        <v>42310</v>
      </c>
      <c r="B269" s="150" t="s">
        <v>4781</v>
      </c>
    </row>
    <row r="270" spans="1:2" ht="14">
      <c r="A270" s="8">
        <v>42313</v>
      </c>
      <c r="B270" s="150" t="s">
        <v>4782</v>
      </c>
    </row>
    <row r="271" spans="1:2" ht="14">
      <c r="A271" s="8"/>
      <c r="B271" s="150" t="s">
        <v>4783</v>
      </c>
    </row>
    <row r="272" spans="1:2" ht="14">
      <c r="A272" s="8">
        <v>42318</v>
      </c>
      <c r="B272" s="150" t="s">
        <v>4784</v>
      </c>
    </row>
    <row r="273" spans="1:2" ht="14">
      <c r="A273" s="8">
        <v>42329</v>
      </c>
      <c r="B273" s="150" t="s">
        <v>4785</v>
      </c>
    </row>
    <row r="274" spans="1:2" ht="14">
      <c r="A274" s="8">
        <v>42345</v>
      </c>
      <c r="B274" s="150" t="s">
        <v>4786</v>
      </c>
    </row>
    <row r="275" spans="1:2" ht="14">
      <c r="A275" s="8">
        <v>42347</v>
      </c>
      <c r="B275" s="150" t="s">
        <v>4787</v>
      </c>
    </row>
    <row r="276" spans="1:2" ht="42">
      <c r="A276" s="8">
        <v>42354</v>
      </c>
      <c r="B276" s="150" t="s">
        <v>4788</v>
      </c>
    </row>
    <row r="277" spans="1:2" ht="56">
      <c r="A277" s="8">
        <v>42355</v>
      </c>
      <c r="B277" s="150" t="s">
        <v>4789</v>
      </c>
    </row>
    <row r="278" spans="1:2" ht="14">
      <c r="A278" s="8">
        <v>42380</v>
      </c>
      <c r="B278" s="150" t="s">
        <v>4790</v>
      </c>
    </row>
    <row r="279" spans="1:2" ht="14">
      <c r="A279" s="8">
        <v>42405</v>
      </c>
      <c r="B279" s="150" t="s">
        <v>4791</v>
      </c>
    </row>
    <row r="280" spans="1:2" ht="14">
      <c r="A280" s="8">
        <v>42430</v>
      </c>
      <c r="B280" s="150" t="s">
        <v>4792</v>
      </c>
    </row>
    <row r="281" spans="1:2" ht="14">
      <c r="A281" s="8">
        <v>42437</v>
      </c>
      <c r="B281" s="150" t="s">
        <v>4793</v>
      </c>
    </row>
    <row r="282" spans="1:2" ht="14">
      <c r="A282" s="8">
        <v>42438</v>
      </c>
      <c r="B282" s="150" t="s">
        <v>4794</v>
      </c>
    </row>
    <row r="283" spans="1:2" ht="14">
      <c r="A283" s="8">
        <v>42443</v>
      </c>
      <c r="B283" s="150" t="s">
        <v>4795</v>
      </c>
    </row>
    <row r="284" spans="1:2" ht="14">
      <c r="A284" s="8">
        <v>42444</v>
      </c>
      <c r="B284" s="150" t="s">
        <v>4796</v>
      </c>
    </row>
    <row r="285" spans="1:2" ht="14">
      <c r="A285" s="8">
        <v>42445</v>
      </c>
      <c r="B285" s="150" t="s">
        <v>4797</v>
      </c>
    </row>
    <row r="286" spans="1:2" ht="14">
      <c r="A286" s="8">
        <v>42446</v>
      </c>
      <c r="B286" s="150" t="s">
        <v>4798</v>
      </c>
    </row>
    <row r="287" spans="1:2" ht="14">
      <c r="A287" s="8">
        <v>42449</v>
      </c>
      <c r="B287" s="150" t="s">
        <v>4799</v>
      </c>
    </row>
    <row r="288" spans="1:2" ht="14">
      <c r="A288" s="8">
        <v>42455</v>
      </c>
      <c r="B288" s="150" t="s">
        <v>4800</v>
      </c>
    </row>
    <row r="289" spans="1:2" ht="14">
      <c r="A289" s="8">
        <v>42457</v>
      </c>
      <c r="B289" s="150" t="s">
        <v>4801</v>
      </c>
    </row>
    <row r="290" spans="1:2" ht="14">
      <c r="A290" s="8">
        <v>42459</v>
      </c>
      <c r="B290" s="150" t="s">
        <v>4802</v>
      </c>
    </row>
    <row r="291" spans="1:2" ht="14">
      <c r="A291" s="8">
        <v>42464</v>
      </c>
      <c r="B291" s="150" t="s">
        <v>4803</v>
      </c>
    </row>
    <row r="292" spans="1:2" ht="14">
      <c r="A292" s="8">
        <v>42466</v>
      </c>
      <c r="B292" s="150" t="s">
        <v>4804</v>
      </c>
    </row>
    <row r="293" spans="1:2" ht="14">
      <c r="A293" s="8">
        <v>42471</v>
      </c>
      <c r="B293" s="150" t="s">
        <v>4805</v>
      </c>
    </row>
    <row r="294" spans="1:2" ht="14">
      <c r="A294" s="8">
        <v>42472</v>
      </c>
      <c r="B294" s="150" t="s">
        <v>4806</v>
      </c>
    </row>
    <row r="295" spans="1:2" ht="14">
      <c r="A295" s="8">
        <v>42473</v>
      </c>
      <c r="B295" s="150" t="s">
        <v>4807</v>
      </c>
    </row>
    <row r="296" spans="1:2" ht="14">
      <c r="A296" s="8">
        <v>42474</v>
      </c>
      <c r="B296" s="150" t="s">
        <v>4808</v>
      </c>
    </row>
    <row r="297" spans="1:2" ht="14">
      <c r="A297" s="8">
        <v>42478</v>
      </c>
      <c r="B297" s="150" t="s">
        <v>4809</v>
      </c>
    </row>
    <row r="298" spans="1:2" ht="14">
      <c r="A298" s="8">
        <v>42479</v>
      </c>
      <c r="B298" s="150" t="s">
        <v>4810</v>
      </c>
    </row>
    <row r="299" spans="1:2" ht="14">
      <c r="A299" s="8">
        <v>42481</v>
      </c>
      <c r="B299" s="150" t="s">
        <v>4811</v>
      </c>
    </row>
    <row r="300" spans="1:2" ht="14">
      <c r="A300" s="8">
        <v>42485</v>
      </c>
      <c r="B300" s="150" t="s">
        <v>4812</v>
      </c>
    </row>
    <row r="301" spans="1:2" ht="28">
      <c r="A301" s="8">
        <v>42486</v>
      </c>
      <c r="B301" s="150" t="s">
        <v>4813</v>
      </c>
    </row>
    <row r="302" spans="1:2" ht="14">
      <c r="A302" s="8">
        <v>42487</v>
      </c>
      <c r="B302" s="150" t="s">
        <v>4814</v>
      </c>
    </row>
    <row r="303" spans="1:2" ht="14">
      <c r="A303" s="8">
        <v>42492</v>
      </c>
      <c r="B303" s="150" t="s">
        <v>4815</v>
      </c>
    </row>
    <row r="304" spans="1:2" ht="14">
      <c r="A304" s="8">
        <v>42495</v>
      </c>
      <c r="B304" s="150" t="s">
        <v>4816</v>
      </c>
    </row>
    <row r="305" spans="1:2" ht="14">
      <c r="A305" s="8">
        <v>42499</v>
      </c>
      <c r="B305" s="150" t="s">
        <v>4817</v>
      </c>
    </row>
    <row r="306" spans="1:2" ht="14">
      <c r="A306" s="8">
        <v>42501</v>
      </c>
      <c r="B306" s="150" t="s">
        <v>4818</v>
      </c>
    </row>
    <row r="307" spans="1:2" ht="14">
      <c r="A307" s="8">
        <v>42503</v>
      </c>
      <c r="B307" s="150" t="s">
        <v>4819</v>
      </c>
    </row>
    <row r="308" spans="1:2" ht="14">
      <c r="A308" s="8">
        <v>42506</v>
      </c>
      <c r="B308" s="150" t="s">
        <v>4820</v>
      </c>
    </row>
    <row r="309" spans="1:2" ht="14">
      <c r="A309" s="8">
        <v>42507</v>
      </c>
      <c r="B309" s="150" t="s">
        <v>4821</v>
      </c>
    </row>
    <row r="310" spans="1:2" ht="14">
      <c r="A310" s="8">
        <v>42508</v>
      </c>
      <c r="B310" s="150" t="s">
        <v>4822</v>
      </c>
    </row>
    <row r="311" spans="1:2" ht="14">
      <c r="A311" s="8">
        <v>42514</v>
      </c>
      <c r="B311" s="150" t="s">
        <v>4823</v>
      </c>
    </row>
    <row r="312" spans="1:2" ht="14">
      <c r="A312" s="8">
        <v>42515</v>
      </c>
      <c r="B312" s="150" t="s">
        <v>4824</v>
      </c>
    </row>
    <row r="313" spans="1:2" ht="14">
      <c r="A313" s="8">
        <v>42517</v>
      </c>
      <c r="B313" s="150" t="s">
        <v>4825</v>
      </c>
    </row>
    <row r="314" spans="1:2" ht="14">
      <c r="A314" s="8">
        <v>42518</v>
      </c>
      <c r="B314" s="150" t="s">
        <v>4826</v>
      </c>
    </row>
    <row r="315" spans="1:2" ht="14">
      <c r="A315" s="8">
        <v>42523</v>
      </c>
      <c r="B315" s="150" t="s">
        <v>4827</v>
      </c>
    </row>
    <row r="316" spans="1:2" ht="14">
      <c r="A316" s="8">
        <v>42527</v>
      </c>
      <c r="B316" s="150" t="s">
        <v>4828</v>
      </c>
    </row>
    <row r="317" spans="1:2" ht="14">
      <c r="A317" s="8">
        <v>42528</v>
      </c>
      <c r="B317" s="150" t="s">
        <v>4829</v>
      </c>
    </row>
    <row r="318" spans="1:2" ht="14">
      <c r="A318" s="8">
        <v>42531</v>
      </c>
      <c r="B318" s="150" t="s">
        <v>4830</v>
      </c>
    </row>
    <row r="319" spans="1:2" ht="14">
      <c r="A319" s="8">
        <v>42537</v>
      </c>
      <c r="B319" s="150" t="s">
        <v>4831</v>
      </c>
    </row>
    <row r="320" spans="1:2" ht="14">
      <c r="A320" s="8">
        <v>42538</v>
      </c>
      <c r="B320" s="150" t="s">
        <v>4832</v>
      </c>
    </row>
    <row r="321" spans="1:2" ht="14">
      <c r="A321" s="8">
        <v>42539</v>
      </c>
      <c r="B321" s="150" t="s">
        <v>4833</v>
      </c>
    </row>
    <row r="322" spans="1:2" ht="14">
      <c r="A322" s="8">
        <v>42541</v>
      </c>
      <c r="B322" s="150" t="s">
        <v>4834</v>
      </c>
    </row>
    <row r="323" spans="1:2" ht="14">
      <c r="A323" s="8">
        <v>42542</v>
      </c>
      <c r="B323" s="150" t="s">
        <v>4835</v>
      </c>
    </row>
    <row r="324" spans="1:2" ht="14">
      <c r="A324" s="8">
        <v>42543</v>
      </c>
      <c r="B324" s="150" t="s">
        <v>4836</v>
      </c>
    </row>
    <row r="325" spans="1:2" ht="14">
      <c r="A325" s="8">
        <v>42544</v>
      </c>
      <c r="B325" s="150" t="s">
        <v>4837</v>
      </c>
    </row>
    <row r="326" spans="1:2" ht="14">
      <c r="A326" s="8">
        <v>42545</v>
      </c>
      <c r="B326" s="150" t="s">
        <v>4838</v>
      </c>
    </row>
    <row r="327" spans="1:2" ht="28">
      <c r="A327" s="8">
        <v>42548</v>
      </c>
      <c r="B327" s="150" t="s">
        <v>4839</v>
      </c>
    </row>
    <row r="328" spans="1:2" ht="14">
      <c r="A328" s="8">
        <v>42549</v>
      </c>
      <c r="B328" s="150" t="s">
        <v>4840</v>
      </c>
    </row>
    <row r="329" spans="1:2" ht="14">
      <c r="A329" s="8">
        <v>42551</v>
      </c>
      <c r="B329" s="150" t="s">
        <v>4841</v>
      </c>
    </row>
    <row r="330" spans="1:2" ht="28">
      <c r="A330" s="8">
        <v>42561</v>
      </c>
      <c r="B330" s="150" t="s">
        <v>4842</v>
      </c>
    </row>
    <row r="331" spans="1:2" ht="14">
      <c r="A331" s="8">
        <v>42562</v>
      </c>
      <c r="B331" s="150" t="s">
        <v>4843</v>
      </c>
    </row>
    <row r="332" spans="1:2" ht="14">
      <c r="A332" s="8">
        <v>42570</v>
      </c>
      <c r="B332" s="150" t="s">
        <v>4844</v>
      </c>
    </row>
    <row r="333" spans="1:2" ht="14">
      <c r="A333" s="8">
        <v>42571</v>
      </c>
      <c r="B333" s="150" t="s">
        <v>4845</v>
      </c>
    </row>
    <row r="334" spans="1:2" ht="14">
      <c r="A334" s="8">
        <v>42572</v>
      </c>
      <c r="B334" s="150" t="s">
        <v>4846</v>
      </c>
    </row>
    <row r="335" spans="1:2" ht="14">
      <c r="A335" s="8">
        <v>42575</v>
      </c>
      <c r="B335" s="150" t="s">
        <v>4847</v>
      </c>
    </row>
    <row r="336" spans="1:2" ht="14">
      <c r="A336" s="8">
        <v>42576</v>
      </c>
      <c r="B336" s="150" t="s">
        <v>4848</v>
      </c>
    </row>
    <row r="337" spans="1:2" ht="14">
      <c r="A337" s="8">
        <v>42577</v>
      </c>
      <c r="B337" s="150" t="s">
        <v>4849</v>
      </c>
    </row>
    <row r="338" spans="1:2" ht="14">
      <c r="A338" s="8">
        <v>42578</v>
      </c>
      <c r="B338" s="150" t="s">
        <v>4850</v>
      </c>
    </row>
    <row r="339" spans="1:2" ht="14">
      <c r="A339" s="8">
        <v>42580</v>
      </c>
      <c r="B339" s="150" t="s">
        <v>4851</v>
      </c>
    </row>
    <row r="340" spans="1:2" ht="14">
      <c r="A340" s="8">
        <v>42584</v>
      </c>
      <c r="B340" s="150" t="s">
        <v>4852</v>
      </c>
    </row>
    <row r="341" spans="1:2" ht="14">
      <c r="A341" s="8">
        <v>42585</v>
      </c>
      <c r="B341" s="150" t="s">
        <v>4853</v>
      </c>
    </row>
    <row r="342" spans="1:2" ht="14">
      <c r="A342" s="8">
        <v>42586</v>
      </c>
      <c r="B342" s="150" t="s">
        <v>4854</v>
      </c>
    </row>
    <row r="343" spans="1:2" ht="14">
      <c r="A343" s="8">
        <v>42590</v>
      </c>
      <c r="B343" s="150" t="s">
        <v>4855</v>
      </c>
    </row>
    <row r="344" spans="1:2" ht="14">
      <c r="A344" s="8">
        <v>42597</v>
      </c>
      <c r="B344" s="150" t="s">
        <v>4856</v>
      </c>
    </row>
    <row r="345" spans="1:2" ht="14">
      <c r="A345" s="8">
        <v>42598</v>
      </c>
      <c r="B345" s="150" t="s">
        <v>4857</v>
      </c>
    </row>
    <row r="346" spans="1:2" ht="14">
      <c r="A346" s="8">
        <v>42601</v>
      </c>
      <c r="B346" s="150" t="s">
        <v>4858</v>
      </c>
    </row>
    <row r="347" spans="1:2" ht="14">
      <c r="A347" s="8">
        <v>42604</v>
      </c>
      <c r="B347" s="150" t="s">
        <v>4859</v>
      </c>
    </row>
    <row r="348" spans="1:2" ht="14">
      <c r="A348" s="8">
        <v>42605</v>
      </c>
      <c r="B348" s="150" t="s">
        <v>4860</v>
      </c>
    </row>
    <row r="349" spans="1:2" ht="14">
      <c r="A349" s="8">
        <v>42606</v>
      </c>
      <c r="B349" s="150" t="s">
        <v>4861</v>
      </c>
    </row>
    <row r="350" spans="1:2" ht="14">
      <c r="A350" s="8">
        <v>42617</v>
      </c>
      <c r="B350" s="150" t="s">
        <v>4862</v>
      </c>
    </row>
    <row r="351" spans="1:2" ht="14">
      <c r="A351" s="8">
        <v>42619</v>
      </c>
      <c r="B351" s="150" t="s">
        <v>4863</v>
      </c>
    </row>
    <row r="352" spans="1:2" ht="14">
      <c r="A352" s="8">
        <v>42625</v>
      </c>
      <c r="B352" s="150" t="s">
        <v>4864</v>
      </c>
    </row>
    <row r="353" spans="1:2" ht="14">
      <c r="A353" s="8">
        <v>42634</v>
      </c>
      <c r="B353" s="150" t="s">
        <v>4865</v>
      </c>
    </row>
    <row r="354" spans="1:2" ht="14">
      <c r="A354" s="8">
        <v>42641</v>
      </c>
      <c r="B354" s="150" t="s">
        <v>4866</v>
      </c>
    </row>
    <row r="355" spans="1:2" ht="14">
      <c r="A355" s="8">
        <v>42647</v>
      </c>
      <c r="B355" s="150" t="s">
        <v>4867</v>
      </c>
    </row>
    <row r="356" spans="1:2" ht="14">
      <c r="A356" s="8">
        <v>42649</v>
      </c>
      <c r="B356" s="150" t="s">
        <v>4868</v>
      </c>
    </row>
    <row r="357" spans="1:2" ht="14">
      <c r="A357" s="8">
        <v>42655</v>
      </c>
      <c r="B357" s="150" t="s">
        <v>4869</v>
      </c>
    </row>
    <row r="358" spans="1:2" ht="14">
      <c r="A358" s="8">
        <v>42656</v>
      </c>
      <c r="B358" s="150" t="s">
        <v>4870</v>
      </c>
    </row>
    <row r="359" spans="1:2" ht="14">
      <c r="A359" s="8">
        <v>42659</v>
      </c>
      <c r="B359" s="150" t="s">
        <v>4871</v>
      </c>
    </row>
    <row r="360" spans="1:2" ht="14">
      <c r="A360" s="8">
        <v>42668</v>
      </c>
      <c r="B360" s="150" t="s">
        <v>4872</v>
      </c>
    </row>
    <row r="361" spans="1:2" ht="14">
      <c r="A361" s="8">
        <v>42676</v>
      </c>
      <c r="B361" s="150" t="s">
        <v>4873</v>
      </c>
    </row>
    <row r="362" spans="1:2" ht="14">
      <c r="A362" s="8">
        <v>42686</v>
      </c>
      <c r="B362" s="150" t="s">
        <v>4874</v>
      </c>
    </row>
    <row r="363" spans="1:2" ht="14">
      <c r="A363" s="8">
        <v>42693</v>
      </c>
      <c r="B363" s="150" t="s">
        <v>4875</v>
      </c>
    </row>
    <row r="364" spans="1:2" ht="14">
      <c r="A364" s="8">
        <v>42720</v>
      </c>
      <c r="B364" s="150" t="s">
        <v>4876</v>
      </c>
    </row>
    <row r="365" spans="1:2" ht="14">
      <c r="A365" s="8">
        <v>42744</v>
      </c>
      <c r="B365" s="150" t="s">
        <v>4877</v>
      </c>
    </row>
    <row r="366" spans="1:2" ht="14">
      <c r="A366" s="8">
        <v>42746</v>
      </c>
      <c r="B366" s="150" t="s">
        <v>4878</v>
      </c>
    </row>
    <row r="367" spans="1:2" ht="14">
      <c r="A367" s="8">
        <v>42765</v>
      </c>
      <c r="B367" s="150" t="s">
        <v>4879</v>
      </c>
    </row>
    <row r="368" spans="1:2" ht="14">
      <c r="A368" s="8">
        <v>42767</v>
      </c>
      <c r="B368" s="150" t="s">
        <v>4880</v>
      </c>
    </row>
    <row r="369" spans="1:2" ht="14">
      <c r="A369" s="8">
        <v>42782</v>
      </c>
      <c r="B369" s="150" t="s">
        <v>4881</v>
      </c>
    </row>
    <row r="370" spans="1:2" ht="14">
      <c r="A370" s="8">
        <v>42795</v>
      </c>
      <c r="B370" s="150" t="s">
        <v>4882</v>
      </c>
    </row>
    <row r="371" spans="1:2" ht="14">
      <c r="A371" s="8">
        <v>42804</v>
      </c>
      <c r="B371" s="150" t="s">
        <v>4883</v>
      </c>
    </row>
    <row r="372" spans="1:2" ht="14">
      <c r="A372" s="8">
        <v>42807</v>
      </c>
      <c r="B372" s="150" t="s">
        <v>4884</v>
      </c>
    </row>
    <row r="373" spans="1:2" ht="14">
      <c r="A373" s="8">
        <v>42809</v>
      </c>
      <c r="B373" s="150" t="s">
        <v>4885</v>
      </c>
    </row>
    <row r="374" spans="1:2" ht="14">
      <c r="A374" s="8">
        <v>42815</v>
      </c>
      <c r="B374" s="150" t="s">
        <v>4886</v>
      </c>
    </row>
    <row r="375" spans="1:2" ht="14">
      <c r="A375" s="8">
        <v>42816</v>
      </c>
      <c r="B375" s="150" t="s">
        <v>4887</v>
      </c>
    </row>
    <row r="376" spans="1:2" ht="14">
      <c r="A376" s="8">
        <v>42817</v>
      </c>
      <c r="B376" s="150" t="s">
        <v>4888</v>
      </c>
    </row>
    <row r="377" spans="1:2" ht="14">
      <c r="A377" s="8">
        <v>42818</v>
      </c>
      <c r="B377" s="150" t="s">
        <v>4889</v>
      </c>
    </row>
    <row r="378" spans="1:2" ht="14">
      <c r="A378" s="8">
        <v>42821</v>
      </c>
      <c r="B378" s="150" t="s">
        <v>4890</v>
      </c>
    </row>
    <row r="379" spans="1:2" ht="14">
      <c r="A379" s="8">
        <v>42822</v>
      </c>
      <c r="B379" s="150" t="s">
        <v>4891</v>
      </c>
    </row>
    <row r="380" spans="1:2" ht="14">
      <c r="A380" s="8">
        <v>42823</v>
      </c>
      <c r="B380" s="150" t="s">
        <v>4892</v>
      </c>
    </row>
    <row r="381" spans="1:2" ht="14">
      <c r="A381" s="8">
        <v>42825</v>
      </c>
      <c r="B381" s="150" t="s">
        <v>4893</v>
      </c>
    </row>
    <row r="382" spans="1:2" ht="14">
      <c r="A382" s="8">
        <v>42841</v>
      </c>
      <c r="B382" s="150" t="s">
        <v>4894</v>
      </c>
    </row>
    <row r="383" spans="1:2" ht="14">
      <c r="A383" s="8"/>
      <c r="B383" s="150" t="s">
        <v>4895</v>
      </c>
    </row>
    <row r="384" spans="1:2" ht="14">
      <c r="A384" s="8">
        <v>42844</v>
      </c>
      <c r="B384" s="150" t="s">
        <v>4896</v>
      </c>
    </row>
    <row r="385" spans="1:2" ht="14">
      <c r="A385" s="8">
        <v>42851</v>
      </c>
      <c r="B385" s="150" t="s">
        <v>4897</v>
      </c>
    </row>
    <row r="386" spans="1:2" ht="14">
      <c r="A386" s="8">
        <v>42852</v>
      </c>
      <c r="B386" s="150" t="s">
        <v>4898</v>
      </c>
    </row>
    <row r="387" spans="1:2" ht="14">
      <c r="A387" s="8">
        <v>42854</v>
      </c>
      <c r="B387" s="150" t="s">
        <v>4899</v>
      </c>
    </row>
    <row r="388" spans="1:2" ht="14">
      <c r="A388" s="8">
        <v>42856</v>
      </c>
      <c r="B388" s="150" t="s">
        <v>4900</v>
      </c>
    </row>
    <row r="389" spans="1:2" ht="14">
      <c r="A389" s="8">
        <v>42857</v>
      </c>
      <c r="B389" s="150" t="s">
        <v>4901</v>
      </c>
    </row>
    <row r="390" spans="1:2" ht="14">
      <c r="A390" s="8">
        <v>42858</v>
      </c>
      <c r="B390" s="150" t="s">
        <v>4902</v>
      </c>
    </row>
    <row r="391" spans="1:2" ht="14">
      <c r="A391" s="8">
        <v>42859</v>
      </c>
      <c r="B391" s="150" t="s">
        <v>4903</v>
      </c>
    </row>
    <row r="392" spans="1:2" ht="14">
      <c r="A392" s="8">
        <v>42860</v>
      </c>
      <c r="B392" s="150" t="s">
        <v>4904</v>
      </c>
    </row>
    <row r="393" spans="1:2" ht="14">
      <c r="A393" s="8">
        <v>42863</v>
      </c>
      <c r="B393" s="150" t="s">
        <v>4905</v>
      </c>
    </row>
    <row r="394" spans="1:2" ht="14">
      <c r="A394" s="8">
        <v>42867</v>
      </c>
      <c r="B394" s="150" t="s">
        <v>4906</v>
      </c>
    </row>
    <row r="395" spans="1:2" ht="14">
      <c r="A395" s="8">
        <v>42869</v>
      </c>
      <c r="B395" s="150" t="s">
        <v>4907</v>
      </c>
    </row>
    <row r="396" spans="1:2" ht="14">
      <c r="A396" s="8">
        <v>42870</v>
      </c>
      <c r="B396" s="150" t="s">
        <v>4908</v>
      </c>
    </row>
    <row r="397" spans="1:2" ht="14">
      <c r="A397" s="8">
        <v>42872</v>
      </c>
      <c r="B397" s="150" t="s">
        <v>4909</v>
      </c>
    </row>
    <row r="398" spans="1:2" ht="14">
      <c r="A398" s="8">
        <v>42874</v>
      </c>
      <c r="B398" s="150" t="s">
        <v>4910</v>
      </c>
    </row>
    <row r="399" spans="1:2" ht="14">
      <c r="A399" s="8">
        <v>42878</v>
      </c>
      <c r="B399" s="150" t="s">
        <v>4911</v>
      </c>
    </row>
    <row r="400" spans="1:2" ht="14">
      <c r="A400" s="8">
        <v>42879</v>
      </c>
      <c r="B400" s="150" t="s">
        <v>4912</v>
      </c>
    </row>
    <row r="401" spans="1:2" ht="14">
      <c r="A401" s="8">
        <v>42885</v>
      </c>
      <c r="B401" s="150" t="s">
        <v>4913</v>
      </c>
    </row>
    <row r="402" spans="1:2" ht="14">
      <c r="A402" s="8">
        <v>42887</v>
      </c>
      <c r="B402" s="150" t="s">
        <v>4914</v>
      </c>
    </row>
    <row r="403" spans="1:2" ht="14">
      <c r="A403" s="8">
        <v>42888</v>
      </c>
      <c r="B403" s="150" t="s">
        <v>4915</v>
      </c>
    </row>
    <row r="404" spans="1:2" ht="14">
      <c r="A404" s="8">
        <v>42891</v>
      </c>
      <c r="B404" s="150" t="s">
        <v>4916</v>
      </c>
    </row>
    <row r="405" spans="1:2" ht="14">
      <c r="A405" s="8">
        <v>42897</v>
      </c>
      <c r="B405" s="150" t="s">
        <v>4917</v>
      </c>
    </row>
    <row r="406" spans="1:2" ht="14">
      <c r="A406" s="8">
        <v>42906</v>
      </c>
      <c r="B406" s="150" t="s">
        <v>4918</v>
      </c>
    </row>
    <row r="407" spans="1:2" ht="14">
      <c r="A407" s="8">
        <v>42907</v>
      </c>
      <c r="B407" s="150" t="s">
        <v>4919</v>
      </c>
    </row>
    <row r="408" spans="1:2" ht="14">
      <c r="A408" s="8">
        <v>42908</v>
      </c>
      <c r="B408" s="150" t="s">
        <v>4920</v>
      </c>
    </row>
    <row r="409" spans="1:2" ht="14">
      <c r="A409" s="8">
        <v>42909</v>
      </c>
      <c r="B409" s="150" t="s">
        <v>4921</v>
      </c>
    </row>
    <row r="410" spans="1:2" ht="14">
      <c r="A410" s="8">
        <v>42910</v>
      </c>
      <c r="B410" s="150" t="s">
        <v>4922</v>
      </c>
    </row>
    <row r="411" spans="1:2" ht="14">
      <c r="A411" s="8">
        <v>42912</v>
      </c>
      <c r="B411" s="150" t="s">
        <v>4923</v>
      </c>
    </row>
    <row r="412" spans="1:2" ht="14">
      <c r="A412" s="8">
        <v>42913</v>
      </c>
      <c r="B412" s="150" t="s">
        <v>4924</v>
      </c>
    </row>
    <row r="413" spans="1:2" ht="14">
      <c r="A413" s="8">
        <v>42914</v>
      </c>
      <c r="B413" s="150" t="s">
        <v>4925</v>
      </c>
    </row>
    <row r="414" spans="1:2" ht="14">
      <c r="A414" s="8">
        <v>42915</v>
      </c>
      <c r="B414" s="150" t="s">
        <v>4926</v>
      </c>
    </row>
    <row r="415" spans="1:2" ht="14">
      <c r="A415" s="8">
        <v>42916</v>
      </c>
      <c r="B415" s="150" t="s">
        <v>4927</v>
      </c>
    </row>
    <row r="416" spans="1:2" ht="14">
      <c r="A416" s="8">
        <v>42920</v>
      </c>
      <c r="B416" s="150" t="s">
        <v>4928</v>
      </c>
    </row>
    <row r="417" spans="1:2" ht="14">
      <c r="A417" s="8">
        <v>42923</v>
      </c>
      <c r="B417" s="150" t="s">
        <v>4929</v>
      </c>
    </row>
    <row r="418" spans="1:2" ht="14">
      <c r="A418" s="8">
        <v>42926</v>
      </c>
      <c r="B418" s="150" t="s">
        <v>4930</v>
      </c>
    </row>
    <row r="419" spans="1:2" ht="14">
      <c r="A419" s="8">
        <v>42933</v>
      </c>
      <c r="B419" s="150" t="s">
        <v>4931</v>
      </c>
    </row>
    <row r="420" spans="1:2" ht="14">
      <c r="A420" s="8">
        <v>42935</v>
      </c>
      <c r="B420" s="150" t="s">
        <v>4932</v>
      </c>
    </row>
    <row r="421" spans="1:2" ht="14">
      <c r="A421" s="8">
        <v>42936</v>
      </c>
      <c r="B421" s="150" t="s">
        <v>4933</v>
      </c>
    </row>
    <row r="422" spans="1:2" ht="14">
      <c r="A422" s="8">
        <v>42937</v>
      </c>
      <c r="B422" s="150" t="s">
        <v>4934</v>
      </c>
    </row>
    <row r="423" spans="1:2" ht="14">
      <c r="A423" s="8">
        <v>42939</v>
      </c>
      <c r="B423" s="150" t="s">
        <v>4935</v>
      </c>
    </row>
    <row r="424" spans="1:2" ht="14">
      <c r="A424" s="8">
        <v>42940</v>
      </c>
      <c r="B424" s="150" t="s">
        <v>4936</v>
      </c>
    </row>
    <row r="425" spans="1:2" ht="14">
      <c r="A425" s="8">
        <v>42941</v>
      </c>
      <c r="B425" s="150" t="s">
        <v>4937</v>
      </c>
    </row>
    <row r="426" spans="1:2" ht="14">
      <c r="A426" s="8">
        <v>42942</v>
      </c>
      <c r="B426" s="150" t="s">
        <v>4938</v>
      </c>
    </row>
    <row r="427" spans="1:2" ht="14">
      <c r="A427" s="8">
        <v>42944</v>
      </c>
      <c r="B427" s="150" t="s">
        <v>4939</v>
      </c>
    </row>
    <row r="428" spans="1:2" ht="14">
      <c r="A428" s="8">
        <v>42948</v>
      </c>
      <c r="B428" s="150" t="s">
        <v>4940</v>
      </c>
    </row>
    <row r="429" spans="1:2" ht="14">
      <c r="A429" s="8">
        <v>42949</v>
      </c>
      <c r="B429" s="150" t="s">
        <v>4941</v>
      </c>
    </row>
    <row r="430" spans="1:2" ht="14">
      <c r="A430" s="8">
        <v>42963</v>
      </c>
      <c r="B430" s="150" t="s">
        <v>4942</v>
      </c>
    </row>
    <row r="431" spans="1:2" ht="14">
      <c r="A431" s="8">
        <v>42967</v>
      </c>
      <c r="B431" s="150" t="s">
        <v>4943</v>
      </c>
    </row>
    <row r="432" spans="1:2" ht="14">
      <c r="A432" s="8">
        <v>42969</v>
      </c>
      <c r="B432" s="150" t="s">
        <v>4944</v>
      </c>
    </row>
    <row r="433" spans="1:2" ht="28">
      <c r="A433" s="8">
        <v>42976</v>
      </c>
      <c r="B433" s="150" t="s">
        <v>4945</v>
      </c>
    </row>
    <row r="434" spans="1:2" ht="14">
      <c r="A434" s="8">
        <v>42977</v>
      </c>
      <c r="B434" s="150" t="s">
        <v>4946</v>
      </c>
    </row>
    <row r="435" spans="1:2" ht="14">
      <c r="A435" s="8">
        <v>42981</v>
      </c>
      <c r="B435" s="150" t="s">
        <v>4947</v>
      </c>
    </row>
    <row r="436" spans="1:2" ht="14">
      <c r="A436" s="8">
        <v>42982</v>
      </c>
      <c r="B436" s="150" t="s">
        <v>4948</v>
      </c>
    </row>
    <row r="437" spans="1:2" ht="14">
      <c r="A437" s="8">
        <v>42984</v>
      </c>
      <c r="B437" s="150" t="s">
        <v>4949</v>
      </c>
    </row>
    <row r="438" spans="1:2" ht="14">
      <c r="A438" s="8">
        <v>42985</v>
      </c>
      <c r="B438" s="150" t="s">
        <v>4950</v>
      </c>
    </row>
    <row r="439" spans="1:2" ht="14">
      <c r="A439" s="8">
        <v>42993</v>
      </c>
      <c r="B439" s="150" t="s">
        <v>4951</v>
      </c>
    </row>
    <row r="440" spans="1:2" ht="14">
      <c r="A440" s="8">
        <v>42996</v>
      </c>
      <c r="B440" s="150" t="s">
        <v>4952</v>
      </c>
    </row>
    <row r="441" spans="1:2" ht="14">
      <c r="A441" s="8">
        <v>43004</v>
      </c>
      <c r="B441" s="150" t="s">
        <v>4953</v>
      </c>
    </row>
    <row r="442" spans="1:2" ht="14">
      <c r="A442" s="8">
        <v>43021</v>
      </c>
      <c r="B442" s="150" t="s">
        <v>4954</v>
      </c>
    </row>
    <row r="443" spans="1:2" ht="14">
      <c r="A443" s="8">
        <v>43027</v>
      </c>
      <c r="B443" s="150" t="s">
        <v>4955</v>
      </c>
    </row>
    <row r="444" spans="1:2" ht="14">
      <c r="A444" s="8">
        <v>43028</v>
      </c>
      <c r="B444" s="150" t="s">
        <v>4956</v>
      </c>
    </row>
    <row r="445" spans="1:2" ht="14">
      <c r="A445" s="8">
        <v>43039</v>
      </c>
      <c r="B445" s="150" t="s">
        <v>4957</v>
      </c>
    </row>
    <row r="446" spans="1:2" ht="14">
      <c r="A446" s="8">
        <v>43040</v>
      </c>
      <c r="B446" s="150" t="s">
        <v>4958</v>
      </c>
    </row>
    <row r="447" spans="1:2" ht="14">
      <c r="A447" s="8">
        <v>43146</v>
      </c>
      <c r="B447" s="150" t="s">
        <v>4959</v>
      </c>
    </row>
    <row r="448" spans="1:2" ht="14">
      <c r="A448" s="8">
        <v>43158</v>
      </c>
      <c r="B448" s="150" t="s">
        <v>4960</v>
      </c>
    </row>
    <row r="449" spans="1:2" ht="14">
      <c r="A449" s="8">
        <v>43167</v>
      </c>
      <c r="B449" s="150" t="s">
        <v>4961</v>
      </c>
    </row>
    <row r="450" spans="1:2" ht="14">
      <c r="A450" s="8">
        <v>43168</v>
      </c>
      <c r="B450" s="150" t="s">
        <v>4962</v>
      </c>
    </row>
    <row r="451" spans="1:2" ht="14">
      <c r="A451" s="8">
        <v>43171</v>
      </c>
      <c r="B451" s="150" t="s">
        <v>4963</v>
      </c>
    </row>
    <row r="452" spans="1:2" ht="14">
      <c r="A452" s="8">
        <v>43172</v>
      </c>
      <c r="B452" s="150" t="s">
        <v>4964</v>
      </c>
    </row>
    <row r="453" spans="1:2" ht="14">
      <c r="A453" s="8">
        <v>43173</v>
      </c>
      <c r="B453" s="150" t="s">
        <v>4965</v>
      </c>
    </row>
    <row r="454" spans="1:2" ht="14">
      <c r="A454" s="8">
        <v>43177</v>
      </c>
      <c r="B454" s="150" t="s">
        <v>4966</v>
      </c>
    </row>
    <row r="455" spans="1:2" ht="14">
      <c r="A455" s="8">
        <v>408421</v>
      </c>
      <c r="B455" s="150" t="s">
        <v>4967</v>
      </c>
    </row>
    <row r="456" spans="1:2" ht="14">
      <c r="A456" s="8">
        <v>43181</v>
      </c>
      <c r="B456" s="150" t="s">
        <v>4968</v>
      </c>
    </row>
    <row r="457" spans="1:2" ht="14">
      <c r="A457" s="8">
        <v>43185</v>
      </c>
      <c r="B457" s="150" t="s">
        <v>4969</v>
      </c>
    </row>
    <row r="458" spans="1:2" ht="14">
      <c r="A458" s="8">
        <v>43187</v>
      </c>
      <c r="B458" s="150" t="s">
        <v>4970</v>
      </c>
    </row>
    <row r="459" spans="1:2" ht="14">
      <c r="A459" s="8">
        <v>43190</v>
      </c>
      <c r="B459" s="150" t="s">
        <v>4971</v>
      </c>
    </row>
    <row r="460" spans="1:2" ht="28">
      <c r="A460" s="8">
        <v>43194</v>
      </c>
      <c r="B460" s="150" t="s">
        <v>4972</v>
      </c>
    </row>
    <row r="461" spans="1:2" ht="14">
      <c r="A461" s="8"/>
      <c r="B461" s="150" t="s">
        <v>4973</v>
      </c>
    </row>
    <row r="462" spans="1:2" ht="14">
      <c r="A462" s="8">
        <v>43196</v>
      </c>
      <c r="B462" s="150" t="s">
        <v>4974</v>
      </c>
    </row>
    <row r="463" spans="1:2" ht="14">
      <c r="A463" s="8">
        <v>43202</v>
      </c>
      <c r="B463" s="150" t="s">
        <v>4975</v>
      </c>
    </row>
    <row r="464" spans="1:2" ht="14">
      <c r="A464" s="8">
        <v>43203</v>
      </c>
      <c r="B464" s="150" t="s">
        <v>4976</v>
      </c>
    </row>
    <row r="465" spans="1:2" ht="14">
      <c r="A465" s="8">
        <v>43207</v>
      </c>
      <c r="B465" s="150" t="s">
        <v>4977</v>
      </c>
    </row>
    <row r="466" spans="1:2" ht="14">
      <c r="A466" s="8">
        <v>43209</v>
      </c>
      <c r="B466" s="150" t="s">
        <v>4978</v>
      </c>
    </row>
    <row r="467" spans="1:2" ht="14">
      <c r="A467" s="8">
        <v>43211</v>
      </c>
      <c r="B467" s="150" t="s">
        <v>4979</v>
      </c>
    </row>
    <row r="468" spans="1:2" ht="14">
      <c r="A468" s="8">
        <v>43212</v>
      </c>
      <c r="B468" s="150" t="s">
        <v>4980</v>
      </c>
    </row>
    <row r="469" spans="1:2" ht="14">
      <c r="A469" s="8">
        <v>43213</v>
      </c>
      <c r="B469" s="150" t="s">
        <v>4981</v>
      </c>
    </row>
    <row r="470" spans="1:2" ht="14">
      <c r="A470" s="8">
        <v>43220</v>
      </c>
      <c r="B470" s="150" t="s">
        <v>4982</v>
      </c>
    </row>
    <row r="471" spans="1:2" ht="14">
      <c r="A471" s="8">
        <v>43225</v>
      </c>
      <c r="B471" s="150" t="s">
        <v>4983</v>
      </c>
    </row>
    <row r="472" spans="1:2" ht="14">
      <c r="A472" s="8">
        <v>43227</v>
      </c>
      <c r="B472" s="150" t="s">
        <v>4984</v>
      </c>
    </row>
    <row r="473" spans="1:2" ht="14">
      <c r="A473" s="8">
        <v>43228</v>
      </c>
      <c r="B473" s="150" t="s">
        <v>4985</v>
      </c>
    </row>
    <row r="474" spans="1:2" ht="14">
      <c r="A474" s="8">
        <v>43229</v>
      </c>
      <c r="B474" s="150" t="s">
        <v>4986</v>
      </c>
    </row>
    <row r="475" spans="1:2" ht="14">
      <c r="A475" s="8">
        <v>43230</v>
      </c>
      <c r="B475" s="150" t="s">
        <v>4987</v>
      </c>
    </row>
    <row r="476" spans="1:2" ht="14">
      <c r="A476" s="8">
        <v>43234</v>
      </c>
      <c r="B476" s="150" t="s">
        <v>4988</v>
      </c>
    </row>
    <row r="477" spans="1:2" ht="14">
      <c r="A477" s="8">
        <v>43237</v>
      </c>
      <c r="B477" s="150" t="s">
        <v>4989</v>
      </c>
    </row>
    <row r="478" spans="1:2" ht="14">
      <c r="A478" s="8">
        <v>43239</v>
      </c>
      <c r="B478" s="150" t="s">
        <v>4990</v>
      </c>
    </row>
    <row r="479" spans="1:2" ht="14">
      <c r="A479" s="8">
        <v>43240</v>
      </c>
      <c r="B479" s="150" t="s">
        <v>4991</v>
      </c>
    </row>
    <row r="480" spans="1:2" ht="14">
      <c r="A480" s="8">
        <v>43242</v>
      </c>
      <c r="B480" s="150" t="s">
        <v>4992</v>
      </c>
    </row>
    <row r="481" spans="1:2" ht="14">
      <c r="A481" s="8">
        <v>43248</v>
      </c>
      <c r="B481" s="150" t="s">
        <v>4993</v>
      </c>
    </row>
    <row r="482" spans="1:2" ht="14">
      <c r="A482" s="8">
        <v>43250</v>
      </c>
      <c r="B482" s="150" t="s">
        <v>4994</v>
      </c>
    </row>
    <row r="483" spans="1:2" ht="14">
      <c r="A483" s="8">
        <v>43251</v>
      </c>
      <c r="B483" s="150" t="s">
        <v>4995</v>
      </c>
    </row>
    <row r="484" spans="1:2" ht="14">
      <c r="A484" s="8">
        <v>43254</v>
      </c>
      <c r="B484" s="150" t="s">
        <v>4996</v>
      </c>
    </row>
    <row r="485" spans="1:2" ht="14">
      <c r="A485" s="8">
        <v>43256</v>
      </c>
      <c r="B485" s="150" t="s">
        <v>4997</v>
      </c>
    </row>
    <row r="486" spans="1:2" ht="14">
      <c r="A486" s="8">
        <v>43257</v>
      </c>
      <c r="B486" s="150" t="s">
        <v>4998</v>
      </c>
    </row>
    <row r="487" spans="1:2" ht="14">
      <c r="A487" s="8">
        <v>43259</v>
      </c>
      <c r="B487" s="150" t="s">
        <v>4999</v>
      </c>
    </row>
    <row r="488" spans="1:2" ht="14">
      <c r="A488" s="8">
        <v>43261</v>
      </c>
      <c r="B488" s="150" t="s">
        <v>5000</v>
      </c>
    </row>
    <row r="489" spans="1:2" ht="14">
      <c r="A489" s="8">
        <v>43262</v>
      </c>
      <c r="B489" s="150" t="s">
        <v>5001</v>
      </c>
    </row>
    <row r="490" spans="1:2" ht="14">
      <c r="A490" s="8">
        <v>43263</v>
      </c>
      <c r="B490" s="150" t="s">
        <v>5002</v>
      </c>
    </row>
    <row r="491" spans="1:2" ht="14">
      <c r="A491" s="8">
        <v>43264</v>
      </c>
      <c r="B491" s="150" t="s">
        <v>5003</v>
      </c>
    </row>
    <row r="492" spans="1:2" ht="14">
      <c r="A492" s="8">
        <v>43265</v>
      </c>
      <c r="B492" s="150" t="s">
        <v>5004</v>
      </c>
    </row>
    <row r="493" spans="1:2" ht="28">
      <c r="A493" s="8">
        <v>43266</v>
      </c>
      <c r="B493" s="150" t="s">
        <v>5005</v>
      </c>
    </row>
    <row r="494" spans="1:2" ht="14">
      <c r="A494" s="8">
        <v>43269</v>
      </c>
      <c r="B494" s="150" t="s">
        <v>5006</v>
      </c>
    </row>
    <row r="495" spans="1:2" ht="14">
      <c r="A495" s="8">
        <v>43270</v>
      </c>
      <c r="B495" s="150" t="s">
        <v>5007</v>
      </c>
    </row>
    <row r="496" spans="1:2" ht="14">
      <c r="A496" s="8">
        <v>43271</v>
      </c>
      <c r="B496" s="150" t="s">
        <v>5008</v>
      </c>
    </row>
    <row r="497" spans="1:2" ht="14">
      <c r="A497" s="8">
        <v>43273</v>
      </c>
      <c r="B497" s="150" t="s">
        <v>5009</v>
      </c>
    </row>
    <row r="498" spans="1:2" ht="28">
      <c r="A498" s="8">
        <v>43276</v>
      </c>
      <c r="B498" s="150" t="s">
        <v>5010</v>
      </c>
    </row>
    <row r="499" spans="1:2" ht="14">
      <c r="A499" s="8">
        <v>43277</v>
      </c>
      <c r="B499" s="150" t="s">
        <v>5011</v>
      </c>
    </row>
    <row r="500" spans="1:2" ht="14">
      <c r="A500" s="8">
        <v>43278</v>
      </c>
      <c r="B500" s="150" t="s">
        <v>5012</v>
      </c>
    </row>
    <row r="501" spans="1:2" ht="14">
      <c r="A501" s="8">
        <v>43279</v>
      </c>
      <c r="B501" s="150" t="s">
        <v>5013</v>
      </c>
    </row>
    <row r="502" spans="1:2" ht="14">
      <c r="A502" s="8">
        <v>43283</v>
      </c>
      <c r="B502" s="150" t="s">
        <v>5014</v>
      </c>
    </row>
    <row r="503" spans="1:2" ht="14">
      <c r="A503" s="8">
        <v>43284</v>
      </c>
      <c r="B503" s="150" t="s">
        <v>5015</v>
      </c>
    </row>
    <row r="504" spans="1:2" ht="14">
      <c r="A504" s="8">
        <v>43286</v>
      </c>
      <c r="B504" s="150" t="s">
        <v>5016</v>
      </c>
    </row>
    <row r="505" spans="1:2" ht="14">
      <c r="A505" s="8">
        <v>43287</v>
      </c>
      <c r="B505" s="150" t="s">
        <v>5017</v>
      </c>
    </row>
    <row r="506" spans="1:2" ht="14">
      <c r="A506" s="8">
        <v>43289</v>
      </c>
      <c r="B506" s="150" t="s">
        <v>5018</v>
      </c>
    </row>
    <row r="507" spans="1:2" ht="14">
      <c r="A507" s="8">
        <v>43290</v>
      </c>
      <c r="B507" s="150" t="s">
        <v>5019</v>
      </c>
    </row>
    <row r="508" spans="1:2" ht="14">
      <c r="A508" s="8">
        <v>43291</v>
      </c>
      <c r="B508" s="150" t="s">
        <v>5020</v>
      </c>
    </row>
    <row r="509" spans="1:2" ht="14">
      <c r="A509" s="8">
        <v>43292</v>
      </c>
      <c r="B509" s="150" t="s">
        <v>5021</v>
      </c>
    </row>
    <row r="510" spans="1:2" ht="14">
      <c r="A510" s="8">
        <v>43293</v>
      </c>
      <c r="B510" s="150" t="s">
        <v>5022</v>
      </c>
    </row>
    <row r="511" spans="1:2" ht="14">
      <c r="A511" s="8">
        <v>43297</v>
      </c>
      <c r="B511" s="150" t="s">
        <v>5023</v>
      </c>
    </row>
    <row r="512" spans="1:2" ht="14">
      <c r="A512" s="8">
        <v>43299</v>
      </c>
      <c r="B512" s="150" t="s">
        <v>5024</v>
      </c>
    </row>
    <row r="513" spans="1:2" ht="14">
      <c r="A513" s="8">
        <v>43301</v>
      </c>
      <c r="B513" s="150" t="s">
        <v>5025</v>
      </c>
    </row>
    <row r="514" spans="1:2" ht="14">
      <c r="A514" s="8">
        <v>43303</v>
      </c>
      <c r="B514" s="150" t="s">
        <v>5026</v>
      </c>
    </row>
    <row r="515" spans="1:2" ht="14">
      <c r="A515" s="8">
        <v>43304</v>
      </c>
      <c r="B515" s="150" t="s">
        <v>5027</v>
      </c>
    </row>
    <row r="516" spans="1:2" ht="14">
      <c r="A516" s="8">
        <v>43305</v>
      </c>
      <c r="B516" s="150" t="s">
        <v>5028</v>
      </c>
    </row>
    <row r="517" spans="1:2" ht="14">
      <c r="A517" s="8">
        <v>43306</v>
      </c>
      <c r="B517" s="150" t="s">
        <v>5029</v>
      </c>
    </row>
    <row r="518" spans="1:2" ht="14">
      <c r="A518" s="8">
        <v>43310</v>
      </c>
      <c r="B518" s="150" t="s">
        <v>5030</v>
      </c>
    </row>
    <row r="519" spans="1:2" ht="14">
      <c r="A519" s="8">
        <v>43312</v>
      </c>
      <c r="B519" s="150" t="s">
        <v>5031</v>
      </c>
    </row>
    <row r="520" spans="1:2" ht="14">
      <c r="A520" s="8">
        <v>43313</v>
      </c>
      <c r="B520" s="150" t="s">
        <v>5032</v>
      </c>
    </row>
    <row r="521" spans="1:2" ht="14">
      <c r="A521" s="8">
        <v>43316</v>
      </c>
      <c r="B521" s="150" t="s">
        <v>5033</v>
      </c>
    </row>
    <row r="522" spans="1:2" ht="14">
      <c r="A522" s="8">
        <v>43317</v>
      </c>
      <c r="B522" s="150" t="s">
        <v>5034</v>
      </c>
    </row>
    <row r="523" spans="1:2" ht="14">
      <c r="A523" s="8">
        <v>43319</v>
      </c>
      <c r="B523" s="150" t="s">
        <v>5035</v>
      </c>
    </row>
    <row r="524" spans="1:2" ht="14">
      <c r="A524" s="8">
        <v>43321</v>
      </c>
      <c r="B524" s="150" t="s">
        <v>5036</v>
      </c>
    </row>
    <row r="525" spans="1:2" ht="14">
      <c r="A525" s="8">
        <v>43327</v>
      </c>
      <c r="B525" s="150" t="s">
        <v>5037</v>
      </c>
    </row>
    <row r="526" spans="1:2" ht="14">
      <c r="A526" s="8">
        <v>43333</v>
      </c>
      <c r="B526" s="150" t="s">
        <v>5038</v>
      </c>
    </row>
    <row r="527" spans="1:2" ht="14">
      <c r="A527" s="8">
        <v>43336</v>
      </c>
      <c r="B527" s="150" t="s">
        <v>5039</v>
      </c>
    </row>
    <row r="528" spans="1:2" ht="14">
      <c r="A528" s="8">
        <v>43347</v>
      </c>
      <c r="B528" s="150" t="s">
        <v>5040</v>
      </c>
    </row>
    <row r="529" spans="1:2" ht="14">
      <c r="A529" s="8">
        <v>43354</v>
      </c>
      <c r="B529" s="150" t="s">
        <v>5041</v>
      </c>
    </row>
    <row r="530" spans="1:2" ht="14">
      <c r="A530" s="8">
        <v>43357</v>
      </c>
      <c r="B530" s="150" t="s">
        <v>5042</v>
      </c>
    </row>
    <row r="531" spans="1:2" ht="14">
      <c r="A531" s="8">
        <v>43362</v>
      </c>
      <c r="B531" s="150" t="s">
        <v>5043</v>
      </c>
    </row>
    <row r="532" spans="1:2" ht="14">
      <c r="A532" s="8">
        <v>43363</v>
      </c>
      <c r="B532" s="150" t="s">
        <v>5044</v>
      </c>
    </row>
    <row r="533" spans="1:2" ht="14">
      <c r="A533" s="8">
        <v>43365</v>
      </c>
      <c r="B533" s="150" t="s">
        <v>5045</v>
      </c>
    </row>
    <row r="534" spans="1:2" ht="14">
      <c r="A534" s="8">
        <v>43368</v>
      </c>
      <c r="B534" s="150" t="s">
        <v>5046</v>
      </c>
    </row>
    <row r="535" spans="1:2" ht="14">
      <c r="A535" s="8">
        <v>43373</v>
      </c>
      <c r="B535" s="150" t="s">
        <v>5047</v>
      </c>
    </row>
    <row r="536" spans="1:2" ht="14">
      <c r="A536" s="8">
        <v>43380</v>
      </c>
      <c r="B536" s="150" t="s">
        <v>5048</v>
      </c>
    </row>
    <row r="537" spans="1:2" ht="14">
      <c r="A537" s="8">
        <v>43381</v>
      </c>
      <c r="B537" s="150" t="s">
        <v>5049</v>
      </c>
    </row>
    <row r="538" spans="1:2" ht="14">
      <c r="A538" s="8">
        <v>43390</v>
      </c>
      <c r="B538" s="150" t="s">
        <v>5050</v>
      </c>
    </row>
    <row r="539" spans="1:2" ht="14">
      <c r="A539" s="8">
        <v>43396</v>
      </c>
      <c r="B539" s="150" t="s">
        <v>5051</v>
      </c>
    </row>
    <row r="540" spans="1:2" ht="14">
      <c r="A540" s="8">
        <v>43398</v>
      </c>
      <c r="B540" s="150" t="s">
        <v>5052</v>
      </c>
    </row>
    <row r="541" spans="1:2" ht="14">
      <c r="A541" s="8">
        <v>43402</v>
      </c>
      <c r="B541" s="150" t="s">
        <v>5053</v>
      </c>
    </row>
    <row r="542" spans="1:2" ht="14">
      <c r="A542" s="8">
        <v>43404</v>
      </c>
      <c r="B542" s="150" t="s">
        <v>5054</v>
      </c>
    </row>
    <row r="543" spans="1:2" ht="14">
      <c r="A543" s="8">
        <v>43410</v>
      </c>
      <c r="B543" s="150" t="s">
        <v>5055</v>
      </c>
    </row>
    <row r="544" spans="1:2" ht="14">
      <c r="A544" s="8">
        <v>43411</v>
      </c>
      <c r="B544" s="150" t="s">
        <v>5056</v>
      </c>
    </row>
    <row r="545" spans="1:2" ht="14">
      <c r="A545" s="8">
        <v>43413</v>
      </c>
      <c r="B545" s="150" t="s">
        <v>5057</v>
      </c>
    </row>
    <row r="546" spans="1:2" ht="14">
      <c r="A546" s="8">
        <v>43418</v>
      </c>
      <c r="B546" s="150" t="s">
        <v>5058</v>
      </c>
    </row>
    <row r="547" spans="1:2" ht="14">
      <c r="A547" s="8">
        <v>43430</v>
      </c>
      <c r="B547" s="150" t="s">
        <v>5059</v>
      </c>
    </row>
    <row r="548" spans="1:2" ht="14">
      <c r="A548" s="8">
        <v>43438</v>
      </c>
      <c r="B548" s="150" t="s">
        <v>5060</v>
      </c>
    </row>
    <row r="549" spans="1:2" ht="14">
      <c r="A549" s="8">
        <v>43456</v>
      </c>
      <c r="B549" s="150" t="s">
        <v>5061</v>
      </c>
    </row>
    <row r="550" spans="1:2" ht="14">
      <c r="A550" s="8">
        <v>43457</v>
      </c>
      <c r="B550" s="150" t="s">
        <v>5062</v>
      </c>
    </row>
    <row r="551" spans="1:2" ht="14">
      <c r="A551" s="8">
        <v>43482</v>
      </c>
      <c r="B551" s="150" t="s">
        <v>5063</v>
      </c>
    </row>
    <row r="552" spans="1:2" ht="14">
      <c r="A552" s="8">
        <v>43492</v>
      </c>
      <c r="B552" s="150" t="s">
        <v>5064</v>
      </c>
    </row>
    <row r="553" spans="1:2" ht="14">
      <c r="A553" s="8">
        <v>43496</v>
      </c>
      <c r="B553" s="150" t="s">
        <v>5065</v>
      </c>
    </row>
    <row r="554" spans="1:2" ht="14">
      <c r="A554" s="8">
        <v>43520</v>
      </c>
      <c r="B554" s="150" t="s">
        <v>5066</v>
      </c>
    </row>
    <row r="555" spans="1:2" ht="14">
      <c r="A555" s="8">
        <v>43529</v>
      </c>
      <c r="B555" s="150" t="s">
        <v>5067</v>
      </c>
    </row>
    <row r="556" spans="1:2" ht="14">
      <c r="A556" s="8">
        <v>43532</v>
      </c>
      <c r="B556" s="150" t="s">
        <v>5068</v>
      </c>
    </row>
    <row r="557" spans="1:2" ht="14">
      <c r="A557" s="8">
        <v>43536</v>
      </c>
      <c r="B557" s="150" t="s">
        <v>5069</v>
      </c>
    </row>
    <row r="558" spans="1:2" ht="14">
      <c r="A558" s="8">
        <v>43537</v>
      </c>
      <c r="B558" s="150" t="s">
        <v>5070</v>
      </c>
    </row>
    <row r="559" spans="1:2" ht="14">
      <c r="A559" s="8">
        <v>43539</v>
      </c>
      <c r="B559" s="150" t="s">
        <v>5071</v>
      </c>
    </row>
    <row r="560" spans="1:2" ht="14">
      <c r="A560" s="8">
        <v>43542</v>
      </c>
      <c r="B560" s="150" t="s">
        <v>5072</v>
      </c>
    </row>
    <row r="561" spans="1:2" ht="14">
      <c r="A561" s="8">
        <v>43544</v>
      </c>
      <c r="B561" s="150" t="s">
        <v>5073</v>
      </c>
    </row>
    <row r="562" spans="1:2" ht="14">
      <c r="A562" s="8">
        <v>43547</v>
      </c>
      <c r="B562" s="150" t="s">
        <v>5074</v>
      </c>
    </row>
    <row r="563" spans="1:2" ht="14">
      <c r="A563" s="8">
        <v>43549</v>
      </c>
      <c r="B563" s="150" t="s">
        <v>5075</v>
      </c>
    </row>
    <row r="564" spans="1:2" ht="14">
      <c r="A564" s="8">
        <v>43551</v>
      </c>
      <c r="B564" s="150" t="s">
        <v>5076</v>
      </c>
    </row>
    <row r="565" spans="1:2" ht="14">
      <c r="A565" s="8">
        <v>43555</v>
      </c>
      <c r="B565" s="150" t="s">
        <v>5077</v>
      </c>
    </row>
    <row r="566" spans="1:2" ht="14">
      <c r="A566" s="8">
        <v>43558</v>
      </c>
      <c r="B566" s="150" t="s">
        <v>5078</v>
      </c>
    </row>
    <row r="567" spans="1:2" ht="14">
      <c r="A567" s="8">
        <v>43562</v>
      </c>
      <c r="B567" s="150" t="s">
        <v>5079</v>
      </c>
    </row>
    <row r="568" spans="1:2" ht="14">
      <c r="A568" s="8">
        <v>43564</v>
      </c>
      <c r="B568" s="150" t="s">
        <v>5080</v>
      </c>
    </row>
    <row r="569" spans="1:2" ht="14">
      <c r="A569" s="8">
        <v>43565</v>
      </c>
      <c r="B569" s="150" t="s">
        <v>5081</v>
      </c>
    </row>
    <row r="570" spans="1:2" ht="14">
      <c r="A570" s="8">
        <v>43571</v>
      </c>
      <c r="B570" s="150" t="s">
        <v>5082</v>
      </c>
    </row>
    <row r="571" spans="1:2" ht="14">
      <c r="A571" s="8">
        <v>43577</v>
      </c>
      <c r="B571" s="150" t="s">
        <v>5083</v>
      </c>
    </row>
    <row r="572" spans="1:2" ht="14">
      <c r="A572" s="8">
        <v>43578</v>
      </c>
      <c r="B572" s="150" t="s">
        <v>5084</v>
      </c>
    </row>
    <row r="573" spans="1:2" ht="14">
      <c r="A573" s="8">
        <v>43583</v>
      </c>
      <c r="B573" s="150" t="s">
        <v>5085</v>
      </c>
    </row>
    <row r="574" spans="1:2" ht="14">
      <c r="A574" s="8">
        <v>43584</v>
      </c>
      <c r="B574" s="150" t="s">
        <v>5086</v>
      </c>
    </row>
    <row r="575" spans="1:2" ht="14">
      <c r="A575" s="8">
        <v>43585</v>
      </c>
      <c r="B575" s="150" t="s">
        <v>5087</v>
      </c>
    </row>
    <row r="576" spans="1:2" ht="14">
      <c r="A576" s="8">
        <v>43588</v>
      </c>
      <c r="B576" s="150" t="s">
        <v>5088</v>
      </c>
    </row>
    <row r="577" spans="1:2" ht="14">
      <c r="A577" s="8">
        <v>43590</v>
      </c>
      <c r="B577" s="150" t="s">
        <v>5089</v>
      </c>
    </row>
    <row r="578" spans="1:2" ht="14">
      <c r="A578" s="8">
        <v>43591</v>
      </c>
      <c r="B578" s="150" t="s">
        <v>5090</v>
      </c>
    </row>
    <row r="579" spans="1:2" ht="14">
      <c r="A579" s="8">
        <v>43594</v>
      </c>
      <c r="B579" s="150" t="s">
        <v>5091</v>
      </c>
    </row>
    <row r="580" spans="1:2" ht="14">
      <c r="A580" s="8">
        <v>43598</v>
      </c>
      <c r="B580" s="150" t="s">
        <v>5092</v>
      </c>
    </row>
    <row r="581" spans="1:2" ht="14">
      <c r="A581" s="8">
        <v>43600</v>
      </c>
      <c r="B581" s="150" t="s">
        <v>5093</v>
      </c>
    </row>
    <row r="582" spans="1:2" ht="14">
      <c r="A582" s="8">
        <v>43603</v>
      </c>
      <c r="B582" s="150" t="s">
        <v>5094</v>
      </c>
    </row>
    <row r="583" spans="1:2" ht="14">
      <c r="A583" s="8">
        <v>43608</v>
      </c>
      <c r="B583" s="150" t="s">
        <v>5095</v>
      </c>
    </row>
    <row r="584" spans="1:2" ht="14">
      <c r="A584" s="8">
        <v>43612</v>
      </c>
      <c r="B584" s="150" t="s">
        <v>5096</v>
      </c>
    </row>
    <row r="585" spans="1:2" ht="14">
      <c r="A585" s="8"/>
      <c r="B585" s="150" t="s">
        <v>5097</v>
      </c>
    </row>
    <row r="586" spans="1:2" ht="14">
      <c r="A586" s="8">
        <v>43614</v>
      </c>
      <c r="B586" s="150" t="s">
        <v>5098</v>
      </c>
    </row>
    <row r="587" spans="1:2" ht="14">
      <c r="A587" s="8">
        <v>43615</v>
      </c>
      <c r="B587" s="150" t="s">
        <v>5099</v>
      </c>
    </row>
    <row r="588" spans="1:2" ht="14">
      <c r="A588" s="8">
        <v>43616</v>
      </c>
      <c r="B588" s="150" t="s">
        <v>5100</v>
      </c>
    </row>
    <row r="589" spans="1:2" ht="14">
      <c r="A589" s="8">
        <v>43620</v>
      </c>
      <c r="B589" s="150" t="s">
        <v>5101</v>
      </c>
    </row>
    <row r="590" spans="1:2" ht="14">
      <c r="A590" s="8">
        <v>43626</v>
      </c>
      <c r="B590" s="150" t="s">
        <v>5102</v>
      </c>
    </row>
    <row r="591" spans="1:2" ht="14">
      <c r="A591" s="8">
        <v>43627</v>
      </c>
      <c r="B591" s="150" t="s">
        <v>5103</v>
      </c>
    </row>
    <row r="592" spans="1:2" ht="14">
      <c r="A592" s="8">
        <v>43631</v>
      </c>
      <c r="B592" s="150" t="s">
        <v>5104</v>
      </c>
    </row>
    <row r="593" spans="1:2" ht="14">
      <c r="A593" s="8">
        <v>43634</v>
      </c>
      <c r="B593" s="150" t="s">
        <v>5105</v>
      </c>
    </row>
    <row r="594" spans="1:2" ht="14">
      <c r="A594" s="8">
        <v>43637</v>
      </c>
      <c r="B594" s="150" t="s">
        <v>5106</v>
      </c>
    </row>
    <row r="595" spans="1:2" ht="14">
      <c r="A595" s="8">
        <v>43642</v>
      </c>
      <c r="B595" s="150" t="s">
        <v>5107</v>
      </c>
    </row>
    <row r="596" spans="1:2" ht="14">
      <c r="A596" s="8">
        <v>43643</v>
      </c>
      <c r="B596" s="150" t="s">
        <v>5108</v>
      </c>
    </row>
    <row r="597" spans="1:2" ht="14">
      <c r="A597" s="8">
        <v>43644</v>
      </c>
      <c r="B597" s="150" t="s">
        <v>5109</v>
      </c>
    </row>
    <row r="598" spans="1:2" ht="14">
      <c r="A598" s="8">
        <v>43645</v>
      </c>
      <c r="B598" s="150" t="s">
        <v>5110</v>
      </c>
    </row>
    <row r="599" spans="1:2" ht="14">
      <c r="A599" s="8">
        <v>43647</v>
      </c>
      <c r="B599" s="150" t="s">
        <v>5111</v>
      </c>
    </row>
    <row r="600" spans="1:2" ht="14">
      <c r="A600" s="8">
        <v>43653</v>
      </c>
      <c r="B600" s="150" t="s">
        <v>5112</v>
      </c>
    </row>
    <row r="601" spans="1:2" ht="14">
      <c r="A601" s="8">
        <v>43658</v>
      </c>
      <c r="B601" s="150" t="s">
        <v>5113</v>
      </c>
    </row>
    <row r="602" spans="1:2" ht="112">
      <c r="A602" s="8">
        <v>43666</v>
      </c>
      <c r="B602" s="150" t="s">
        <v>5114</v>
      </c>
    </row>
    <row r="603" spans="1:2" ht="14">
      <c r="A603" s="8">
        <v>43668</v>
      </c>
      <c r="B603" s="150" t="s">
        <v>5115</v>
      </c>
    </row>
    <row r="604" spans="1:2" ht="14">
      <c r="A604" s="8">
        <v>43669</v>
      </c>
      <c r="B604" s="150" t="s">
        <v>5116</v>
      </c>
    </row>
    <row r="605" spans="1:2" ht="14">
      <c r="A605" s="8">
        <v>43672</v>
      </c>
      <c r="B605" s="150" t="s">
        <v>5117</v>
      </c>
    </row>
    <row r="606" spans="1:2" ht="14">
      <c r="A606" s="8">
        <v>43674</v>
      </c>
      <c r="B606" s="150" t="s">
        <v>5118</v>
      </c>
    </row>
    <row r="607" spans="1:2" ht="14">
      <c r="A607" s="8">
        <v>43678</v>
      </c>
      <c r="B607" s="150" t="s">
        <v>5119</v>
      </c>
    </row>
    <row r="608" spans="1:2" ht="14">
      <c r="A608" s="8">
        <v>43679</v>
      </c>
      <c r="B608" s="150" t="s">
        <v>5120</v>
      </c>
    </row>
    <row r="609" spans="1:2" ht="14">
      <c r="A609" s="8">
        <v>43682</v>
      </c>
      <c r="B609" s="150" t="s">
        <v>5121</v>
      </c>
    </row>
    <row r="610" spans="1:2" ht="14">
      <c r="A610" s="8">
        <v>43684</v>
      </c>
      <c r="B610" s="150" t="s">
        <v>5122</v>
      </c>
    </row>
    <row r="611" spans="1:2" ht="14">
      <c r="A611" s="8">
        <v>43688</v>
      </c>
      <c r="B611" s="150" t="s">
        <v>5123</v>
      </c>
    </row>
    <row r="612" spans="1:2" ht="14">
      <c r="A612" s="8">
        <v>43691</v>
      </c>
      <c r="B612" s="150" t="s">
        <v>5124</v>
      </c>
    </row>
    <row r="613" spans="1:2" ht="14">
      <c r="A613" s="8">
        <v>43694</v>
      </c>
      <c r="B613" s="150" t="s">
        <v>5125</v>
      </c>
    </row>
    <row r="614" spans="1:2" ht="14">
      <c r="A614" s="8">
        <v>43697</v>
      </c>
      <c r="B614" s="150" t="s">
        <v>5126</v>
      </c>
    </row>
    <row r="615" spans="1:2" ht="14">
      <c r="A615" s="8">
        <v>43700</v>
      </c>
      <c r="B615" s="150" t="s">
        <v>5127</v>
      </c>
    </row>
    <row r="616" spans="1:2" ht="14">
      <c r="A616" s="8">
        <v>43701</v>
      </c>
      <c r="B616" s="150" t="s">
        <v>5128</v>
      </c>
    </row>
    <row r="617" spans="1:2" ht="14">
      <c r="A617" s="8">
        <v>43703</v>
      </c>
      <c r="B617" s="150" t="s">
        <v>5129</v>
      </c>
    </row>
    <row r="618" spans="1:2" ht="14">
      <c r="A618" s="8">
        <v>43712</v>
      </c>
      <c r="B618" s="150" t="s">
        <v>5130</v>
      </c>
    </row>
    <row r="619" spans="1:2" ht="14">
      <c r="A619" s="8">
        <v>43717</v>
      </c>
      <c r="B619" s="150" t="s">
        <v>5131</v>
      </c>
    </row>
    <row r="620" spans="1:2" ht="14">
      <c r="A620" s="8">
        <v>43726</v>
      </c>
      <c r="B620" s="150" t="s">
        <v>5132</v>
      </c>
    </row>
    <row r="621" spans="1:2" ht="14">
      <c r="A621" s="8">
        <v>43734</v>
      </c>
      <c r="B621" s="150" t="s">
        <v>5133</v>
      </c>
    </row>
    <row r="622" spans="1:2" ht="14">
      <c r="A622" s="8">
        <v>43737</v>
      </c>
      <c r="B622" s="150" t="s">
        <v>5134</v>
      </c>
    </row>
    <row r="623" spans="1:2" ht="14">
      <c r="A623" s="8">
        <v>43742</v>
      </c>
      <c r="B623" s="150" t="s">
        <v>5135</v>
      </c>
    </row>
    <row r="624" spans="1:2" ht="14">
      <c r="A624" s="8">
        <v>43744</v>
      </c>
      <c r="B624" s="150" t="s">
        <v>5136</v>
      </c>
    </row>
    <row r="625" spans="1:2" ht="14">
      <c r="A625" s="8">
        <v>43757</v>
      </c>
      <c r="B625" s="150" t="s">
        <v>5137</v>
      </c>
    </row>
    <row r="626" spans="1:2" ht="14">
      <c r="A626" s="8">
        <v>43758</v>
      </c>
      <c r="B626" s="150" t="s">
        <v>5138</v>
      </c>
    </row>
    <row r="627" spans="1:2" ht="14">
      <c r="A627" s="8">
        <v>43763</v>
      </c>
      <c r="B627" s="150" t="s">
        <v>5139</v>
      </c>
    </row>
    <row r="628" spans="1:2" ht="14">
      <c r="A628" s="8">
        <v>43769</v>
      </c>
      <c r="B628" s="150" t="s">
        <v>5140</v>
      </c>
    </row>
    <row r="629" spans="1:2" ht="14">
      <c r="A629" s="8">
        <v>43828</v>
      </c>
      <c r="B629" s="150" t="s">
        <v>5141</v>
      </c>
    </row>
    <row r="630" spans="1:2" ht="14">
      <c r="A630" s="8">
        <v>43837</v>
      </c>
      <c r="B630" s="150" t="s">
        <v>5142</v>
      </c>
    </row>
    <row r="631" spans="1:2" ht="14">
      <c r="A631" s="8">
        <v>43873</v>
      </c>
      <c r="B631" s="150" t="s">
        <v>5143</v>
      </c>
    </row>
    <row r="632" spans="1:2" ht="14">
      <c r="A632" s="8">
        <v>43874</v>
      </c>
      <c r="B632" s="150" t="s">
        <v>5144</v>
      </c>
    </row>
    <row r="633" spans="1:2" ht="14">
      <c r="A633" s="8">
        <v>43875</v>
      </c>
      <c r="B633" s="150" t="s">
        <v>5145</v>
      </c>
    </row>
    <row r="634" spans="1:2" ht="14">
      <c r="A634" s="8">
        <v>43877</v>
      </c>
      <c r="B634" s="150" t="s">
        <v>5146</v>
      </c>
    </row>
    <row r="635" spans="1:2" ht="14">
      <c r="A635" s="8">
        <v>43879</v>
      </c>
      <c r="B635" s="150" t="s">
        <v>5147</v>
      </c>
    </row>
    <row r="636" spans="1:2" ht="28">
      <c r="A636" s="8">
        <v>43882</v>
      </c>
      <c r="B636" s="150" t="s">
        <v>5148</v>
      </c>
    </row>
    <row r="637" spans="1:2" ht="14">
      <c r="A637" s="8">
        <v>43885</v>
      </c>
      <c r="B637" s="150" t="s">
        <v>5149</v>
      </c>
    </row>
    <row r="638" spans="1:2" ht="28">
      <c r="A638" s="8">
        <v>43886</v>
      </c>
      <c r="B638" s="150" t="s">
        <v>5150</v>
      </c>
    </row>
    <row r="639" spans="1:2" ht="28">
      <c r="A639" s="8">
        <v>43887</v>
      </c>
      <c r="B639" s="150" t="s">
        <v>5151</v>
      </c>
    </row>
    <row r="640" spans="1:2" ht="14">
      <c r="A640" s="8">
        <v>43893</v>
      </c>
      <c r="B640" s="150" t="s">
        <v>5152</v>
      </c>
    </row>
    <row r="641" spans="1:2" ht="14">
      <c r="A641" s="8">
        <v>43899</v>
      </c>
      <c r="B641" s="150" t="s">
        <v>5153</v>
      </c>
    </row>
    <row r="642" spans="1:2" ht="14">
      <c r="A642" s="8">
        <v>43901</v>
      </c>
      <c r="B642" s="150" t="s">
        <v>5154</v>
      </c>
    </row>
    <row r="643" spans="1:2" ht="14">
      <c r="A643" s="8">
        <v>43908</v>
      </c>
      <c r="B643" s="150" t="s">
        <v>5155</v>
      </c>
    </row>
    <row r="644" spans="1:2" ht="14">
      <c r="A644" s="8">
        <v>43909</v>
      </c>
      <c r="B644" s="150" t="s">
        <v>5156</v>
      </c>
    </row>
    <row r="645" spans="1:2" ht="14">
      <c r="A645" s="8">
        <v>43910</v>
      </c>
      <c r="B645" s="150" t="s">
        <v>5157</v>
      </c>
    </row>
    <row r="646" spans="1:2" ht="14">
      <c r="A646" s="8">
        <v>43914</v>
      </c>
      <c r="B646" s="150" t="s">
        <v>5158</v>
      </c>
    </row>
    <row r="647" spans="1:2" ht="14">
      <c r="A647" s="8">
        <v>43916</v>
      </c>
      <c r="B647" s="150" t="s">
        <v>5159</v>
      </c>
    </row>
    <row r="648" spans="1:2" ht="14">
      <c r="A648" s="8">
        <v>43918</v>
      </c>
      <c r="B648" s="150" t="s">
        <v>5160</v>
      </c>
    </row>
    <row r="649" spans="1:2" ht="14">
      <c r="A649" s="8">
        <v>43921</v>
      </c>
      <c r="B649" s="150" t="s">
        <v>5161</v>
      </c>
    </row>
    <row r="650" spans="1:2" ht="14">
      <c r="A650" s="8">
        <v>43926</v>
      </c>
      <c r="B650" s="150" t="s">
        <v>5162</v>
      </c>
    </row>
    <row r="651" spans="1:2" ht="14">
      <c r="A651" s="8">
        <v>43932</v>
      </c>
      <c r="B651" s="150" t="s">
        <v>5163</v>
      </c>
    </row>
    <row r="652" spans="1:2" ht="14">
      <c r="A652" s="8">
        <v>43944</v>
      </c>
      <c r="B652" s="150" t="s">
        <v>5164</v>
      </c>
    </row>
    <row r="653" spans="1:2" ht="14">
      <c r="A653" s="8">
        <v>43966</v>
      </c>
      <c r="B653" s="150" t="s">
        <v>5165</v>
      </c>
    </row>
    <row r="654" spans="1:2" ht="14">
      <c r="A654" s="8">
        <v>43985</v>
      </c>
      <c r="B654" s="150" t="s">
        <v>5166</v>
      </c>
    </row>
    <row r="655" spans="1:2" ht="14">
      <c r="A655" s="8">
        <v>44016</v>
      </c>
      <c r="B655" s="150" t="s">
        <v>5167</v>
      </c>
    </row>
    <row r="656" spans="1:2" ht="42">
      <c r="A656" s="8">
        <v>44017</v>
      </c>
      <c r="B656" s="150" t="s">
        <v>5168</v>
      </c>
    </row>
    <row r="657" spans="1:2" ht="13">
      <c r="A657" s="8">
        <v>44025</v>
      </c>
      <c r="B657" s="7" t="s">
        <v>5169</v>
      </c>
    </row>
    <row r="658" spans="1:2" ht="13">
      <c r="A658" s="8">
        <v>44032</v>
      </c>
      <c r="B658" s="7" t="s">
        <v>5170</v>
      </c>
    </row>
    <row r="659" spans="1:2" ht="13">
      <c r="A659" s="8">
        <v>44035</v>
      </c>
      <c r="B659" s="7" t="s">
        <v>5171</v>
      </c>
    </row>
    <row r="660" spans="1:2" ht="13">
      <c r="A660" s="8"/>
      <c r="B660" s="7"/>
    </row>
    <row r="661" spans="1:2" ht="13">
      <c r="A661" s="8"/>
      <c r="B661" s="43"/>
    </row>
    <row r="662" spans="1:2" ht="13">
      <c r="A662" s="8"/>
      <c r="B662" s="7"/>
    </row>
    <row r="663" spans="1:2" ht="13">
      <c r="A663" s="8"/>
      <c r="B663" s="7"/>
    </row>
    <row r="664" spans="1:2" ht="13">
      <c r="A664" s="8"/>
      <c r="B664" s="7"/>
    </row>
    <row r="665" spans="1:2" ht="13">
      <c r="A665" s="8"/>
      <c r="B665" s="7"/>
    </row>
    <row r="666" spans="1:2" ht="13">
      <c r="A666" s="8"/>
      <c r="B666" s="7"/>
    </row>
    <row r="667" spans="1:2" ht="13">
      <c r="A667" s="8"/>
      <c r="B667" s="7"/>
    </row>
    <row r="668" spans="1:2" ht="13">
      <c r="A668" s="8"/>
      <c r="B668" s="7"/>
    </row>
    <row r="669" spans="1:2" ht="13">
      <c r="A669" s="8"/>
      <c r="B669" s="7"/>
    </row>
    <row r="670" spans="1:2" ht="13">
      <c r="A670" s="8"/>
      <c r="B670"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X1846"/>
  <sheetViews>
    <sheetView workbookViewId="0"/>
  </sheetViews>
  <sheetFormatPr baseColWidth="10" defaultColWidth="14.5" defaultRowHeight="15.75" customHeight="1"/>
  <cols>
    <col min="1" max="1" width="15.5" customWidth="1"/>
    <col min="2" max="2" width="14.33203125" customWidth="1"/>
    <col min="3" max="3" width="17.6640625" customWidth="1"/>
    <col min="5" max="5" width="16.83203125" customWidth="1"/>
    <col min="6" max="6" width="12.6640625" hidden="1" customWidth="1"/>
    <col min="7" max="7" width="15.33203125" hidden="1" customWidth="1"/>
    <col min="8" max="8" width="12.33203125" customWidth="1"/>
    <col min="9" max="9" width="14" customWidth="1"/>
    <col min="10" max="10" width="15.6640625" hidden="1" customWidth="1"/>
    <col min="12" max="12" width="5.33203125" customWidth="1"/>
    <col min="13" max="13" width="12.5" customWidth="1"/>
    <col min="14" max="14" width="17" customWidth="1"/>
    <col min="21" max="21" width="14.5" customWidth="1"/>
  </cols>
  <sheetData>
    <row r="1" spans="1:24" ht="15.75" customHeight="1">
      <c r="A1" s="1" t="s">
        <v>7</v>
      </c>
      <c r="B1" s="2" t="s">
        <v>5172</v>
      </c>
      <c r="C1" s="2" t="s">
        <v>5173</v>
      </c>
      <c r="D1" s="7"/>
      <c r="E1" s="1" t="s">
        <v>5174</v>
      </c>
      <c r="F1" s="2" t="s">
        <v>5175</v>
      </c>
      <c r="G1" s="2" t="s">
        <v>5176</v>
      </c>
      <c r="H1" s="2" t="s">
        <v>5172</v>
      </c>
      <c r="I1" s="151" t="s">
        <v>5177</v>
      </c>
      <c r="J1" s="152" t="s">
        <v>5178</v>
      </c>
      <c r="K1" s="78"/>
      <c r="L1" s="2" t="s">
        <v>18</v>
      </c>
      <c r="M1" s="2" t="s">
        <v>5172</v>
      </c>
      <c r="N1" s="2" t="s">
        <v>5179</v>
      </c>
      <c r="X1" s="153"/>
    </row>
    <row r="2" spans="1:24" ht="15.75" customHeight="1">
      <c r="A2" s="7" t="s">
        <v>5180</v>
      </c>
      <c r="B2" s="26">
        <f>COUNTIF('TJ List'!K:K,"California")+COUNTIF('TJ List'!K:K,"Arizona")+COUNTIF('TJ List'!K:K,"New Mexico")+COUNTIF('TJ List'!K:K,"Texas")+COUNTIF('TJ List'!K:K,"Louisiana")+COUNTIF('TJ List'!K:K,"Mississippi")+COUNTIF('TJ List'!K:K,"Alabama")+COUNTIF('TJ List'!K:K,"Georgia")+COUNTIF('TJ List'!K:K,"South Carolina")+COUNTIF('TJ List'!K:K,"Florida")+COUNTIF('TJ List'!K:K,"Hawaii")</f>
        <v>757</v>
      </c>
      <c r="C2" s="154">
        <f>(SUMIF('TJ List'!K:K,"California",'TJ List'!M:M)+SUMIF('TJ List'!K:K,"Arizona",'TJ List'!M:M)+SUMIF('TJ List'!K:K,"New Mexico",'TJ List'!M:M)+SUMIF('TJ List'!K:K,"Texas",'TJ List'!M:M)+SUMIF('TJ List'!K:K,"Louisiana",'TJ List'!M:M)+SUMIF('TJ List'!K:K,"Mississippi",'TJ List'!M:M)+SUMIF('TJ List'!K:K,"Alabama",'TJ List'!M:M)+SUMIF('TJ List'!K:K,"Georgia",'TJ List'!M:M)+SUMIF('TJ List'!K:K,"South Carolina",'TJ List'!M:M)+SUMIF('TJ List'!K:K,"Florida",'TJ List'!M:M)+SUMIF('TJ List'!K:K,"Hawaii",'TJ List'!M:M))/(COUNTIF('TJ List'!K:K,"California")+COUNTIF('TJ List'!K:K,"Arizona")+COUNTIF('TJ List'!K:K,"New Mexico")+COUNTIF('TJ List'!K:K,"Texas")+COUNTIF('TJ List'!K:K,"Louisiana")+COUNTIF('TJ List'!K:K,"Mississippi")+COUNTIF('TJ List'!K:K,"Alabama")+COUNTIF('TJ List'!K:K,"Georgia")+COUNTIF('TJ List'!K:K,"South Carolina")+COUNTIF('TJ List'!K:K,"Florida")+COUNTIF('TJ List'!K:K,"Hawaii"))</f>
        <v>23.278731836195508</v>
      </c>
      <c r="E2" s="7" t="s">
        <v>49</v>
      </c>
      <c r="F2" s="9">
        <v>1</v>
      </c>
      <c r="G2" s="9">
        <v>1</v>
      </c>
      <c r="H2" s="26">
        <f>COUNTIF('TJ List'!K:K,E2)</f>
        <v>25</v>
      </c>
      <c r="I2" s="155">
        <f>COUNTIFS('TJ List'!K:K,E2,'TJ List'!H:H,"P")</f>
        <v>23</v>
      </c>
      <c r="J2" s="156">
        <v>4779736</v>
      </c>
      <c r="L2" s="9">
        <v>2020</v>
      </c>
      <c r="M2" s="26">
        <f>COUNTIFS('TJ List'!V:V,L2)</f>
        <v>22</v>
      </c>
      <c r="N2" s="26">
        <f>COUNTIFS('TJ List'!V:V,L2,'TJ List'!G:G,"MLB")</f>
        <v>11</v>
      </c>
      <c r="X2" s="153"/>
    </row>
    <row r="3" spans="1:24" ht="15.75" customHeight="1">
      <c r="A3" s="7" t="s">
        <v>5181</v>
      </c>
      <c r="B3" s="26">
        <f>COUNTIF('TJ List'!J:J,"United States")-B2</f>
        <v>751</v>
      </c>
      <c r="C3" s="102">
        <f>(SUM('TJ List'!M:M)-(B2*C2)-(B4*C4))/B3</f>
        <v>-32003.710262363751</v>
      </c>
      <c r="E3" s="7" t="s">
        <v>1432</v>
      </c>
      <c r="F3" s="9">
        <v>1</v>
      </c>
      <c r="G3" s="9">
        <v>0</v>
      </c>
      <c r="H3" s="26">
        <f>COUNTIF('TJ List'!K:K,E3)</f>
        <v>1</v>
      </c>
      <c r="I3" s="155">
        <f>COUNTIFS('TJ List'!K:K,E3,'TJ List'!H:H,"P")</f>
        <v>1</v>
      </c>
      <c r="J3" s="156">
        <v>710231</v>
      </c>
      <c r="L3" s="9">
        <v>2019</v>
      </c>
      <c r="M3" s="26">
        <f>COUNTIFS('TJ List'!V:V,L3)</f>
        <v>99</v>
      </c>
      <c r="N3" s="26">
        <f>COUNTIFS('TJ List'!V:V,L3,'TJ List'!G:G,"MLB")</f>
        <v>19</v>
      </c>
      <c r="X3" s="153"/>
    </row>
    <row r="4" spans="1:24" ht="15.75" customHeight="1">
      <c r="A4" s="7" t="s">
        <v>5182</v>
      </c>
      <c r="B4" s="26">
        <f>COUNTIF('TJ List'!J:J,"&lt;&gt;United States")</f>
        <v>1047068</v>
      </c>
      <c r="C4" s="102">
        <f>AVERAGEIF('TJ List'!J:J,"&lt;&gt;United States",'TJ List'!M:M)</f>
        <v>22.979899497487438</v>
      </c>
      <c r="E4" s="7" t="s">
        <v>220</v>
      </c>
      <c r="F4" s="9">
        <v>1</v>
      </c>
      <c r="G4" s="9">
        <v>1</v>
      </c>
      <c r="H4" s="26">
        <f>COUNTIF('TJ List'!K:K,E4)</f>
        <v>32</v>
      </c>
      <c r="I4" s="155">
        <f>COUNTIFS('TJ List'!K:K,E4,'TJ List'!H:H,"P")</f>
        <v>29</v>
      </c>
      <c r="J4" s="156">
        <v>6392017</v>
      </c>
      <c r="L4" s="9">
        <v>2018</v>
      </c>
      <c r="M4" s="26">
        <f>COUNTIFS('TJ List'!V:V,L4)</f>
        <v>134</v>
      </c>
      <c r="N4" s="26">
        <f>COUNTIFS('TJ List'!V:V,L4,'TJ List'!G:G,"MLB")</f>
        <v>27</v>
      </c>
      <c r="X4" s="153"/>
    </row>
    <row r="5" spans="1:24" ht="15.75" customHeight="1">
      <c r="B5" s="26"/>
      <c r="C5" s="26"/>
      <c r="E5" s="7" t="s">
        <v>689</v>
      </c>
      <c r="F5" s="9">
        <v>1</v>
      </c>
      <c r="G5" s="9">
        <v>0</v>
      </c>
      <c r="H5" s="26">
        <f>COUNTIF('TJ List'!K:K,E5)</f>
        <v>8</v>
      </c>
      <c r="I5" s="155">
        <f>COUNTIFS('TJ List'!K:K,E5,'TJ List'!H:H,"P")</f>
        <v>7</v>
      </c>
      <c r="J5" s="156">
        <v>2915918</v>
      </c>
      <c r="L5" s="9">
        <v>2017</v>
      </c>
      <c r="M5" s="26">
        <f>COUNTIFS('TJ List'!V:V,L5)</f>
        <v>151</v>
      </c>
      <c r="N5" s="26">
        <f>COUNTIFS('TJ List'!V:V,L5,'TJ List'!G:G,"MLB")</f>
        <v>20</v>
      </c>
      <c r="X5" s="153"/>
    </row>
    <row r="6" spans="1:24" ht="15.75" customHeight="1">
      <c r="A6" s="1" t="s">
        <v>5183</v>
      </c>
      <c r="B6" s="2" t="s">
        <v>15</v>
      </c>
      <c r="C6" s="2" t="s">
        <v>16</v>
      </c>
      <c r="E6" s="7" t="s">
        <v>45</v>
      </c>
      <c r="F6" s="9">
        <v>1</v>
      </c>
      <c r="G6" s="9">
        <v>1</v>
      </c>
      <c r="H6" s="26">
        <f>COUNTIF('TJ List'!K:K,E6)</f>
        <v>265</v>
      </c>
      <c r="I6" s="155">
        <f>COUNTIFS('TJ List'!K:K,E6,'TJ List'!H:H,"P")</f>
        <v>231</v>
      </c>
      <c r="J6" s="156">
        <v>37253956</v>
      </c>
      <c r="L6" s="9">
        <v>2016</v>
      </c>
      <c r="M6" s="26">
        <f>COUNTIFS('TJ List'!V:V,L6)</f>
        <v>151</v>
      </c>
      <c r="N6" s="26">
        <f>COUNTIFS('TJ List'!V:V,L6,'TJ List'!G:G,"MLB")</f>
        <v>19</v>
      </c>
      <c r="X6" s="153"/>
    </row>
    <row r="7" spans="1:24" ht="15.75" customHeight="1">
      <c r="A7" s="7" t="s">
        <v>3410</v>
      </c>
      <c r="B7" s="155">
        <f>SUMIFS('TJ List'!S:S,'TJ List'!H:H,"P")</f>
        <v>65987</v>
      </c>
      <c r="C7" s="155">
        <f>SUMIFS('TJ List'!T:T,'TJ List'!H:H,"P")</f>
        <v>143911.99799999993</v>
      </c>
      <c r="E7" s="7" t="s">
        <v>54</v>
      </c>
      <c r="F7" s="9">
        <v>1</v>
      </c>
      <c r="G7" s="9">
        <v>0</v>
      </c>
      <c r="H7" s="26">
        <f>COUNTIF('TJ List'!K:K,E7)</f>
        <v>21</v>
      </c>
      <c r="I7" s="155">
        <f>COUNTIFS('TJ List'!K:K,E7,'TJ List'!H:H,"P")</f>
        <v>21</v>
      </c>
      <c r="J7" s="156">
        <v>5029196</v>
      </c>
      <c r="K7" s="88"/>
      <c r="L7" s="9">
        <v>2015</v>
      </c>
      <c r="M7" s="26">
        <f>COUNTIFS('TJ List'!V:V,L7)</f>
        <v>168</v>
      </c>
      <c r="N7" s="26">
        <f>COUNTIFS('TJ List'!V:V,L7,'TJ List'!G:G,"MLB")</f>
        <v>26</v>
      </c>
      <c r="X7" s="153"/>
    </row>
    <row r="8" spans="1:24" ht="15.75" customHeight="1">
      <c r="A8" s="7" t="s">
        <v>5184</v>
      </c>
      <c r="B8" s="157">
        <f>SUM('TJ List'!S:S)-B7</f>
        <v>27944</v>
      </c>
      <c r="C8" s="157">
        <f>SUM('TJ List'!T:T)-C7</f>
        <v>101279.00000000003</v>
      </c>
      <c r="E8" s="7" t="s">
        <v>96</v>
      </c>
      <c r="F8" s="9">
        <v>1</v>
      </c>
      <c r="G8" s="9">
        <v>0</v>
      </c>
      <c r="H8" s="26">
        <f>COUNTIF('TJ List'!K:K,E8)</f>
        <v>19</v>
      </c>
      <c r="I8" s="155">
        <f>COUNTIFS('TJ List'!K:K,E8,'TJ List'!H:H,"P")</f>
        <v>17</v>
      </c>
      <c r="J8" s="156">
        <v>3574097</v>
      </c>
      <c r="K8" s="88"/>
      <c r="L8" s="9">
        <v>2014</v>
      </c>
      <c r="M8" s="26">
        <f>COUNTIFS('TJ List'!V:V,L8)</f>
        <v>153</v>
      </c>
      <c r="N8" s="26">
        <f>COUNTIFS('TJ List'!V:V,L8,'TJ List'!G:G,"MLB")</f>
        <v>31</v>
      </c>
      <c r="X8" s="153"/>
    </row>
    <row r="9" spans="1:24" ht="15.75" customHeight="1">
      <c r="B9" s="26"/>
      <c r="C9" s="26"/>
      <c r="E9" s="7" t="s">
        <v>335</v>
      </c>
      <c r="F9" s="9">
        <v>0</v>
      </c>
      <c r="G9" s="9">
        <v>0</v>
      </c>
      <c r="H9" s="26">
        <f>COUNTIF('TJ List'!K:K,E9)</f>
        <v>5</v>
      </c>
      <c r="I9" s="155">
        <f>COUNTIFS('TJ List'!K:K,E9,'TJ List'!H:H,"P")</f>
        <v>5</v>
      </c>
      <c r="J9" s="156">
        <v>897934</v>
      </c>
      <c r="L9" s="9">
        <v>2013</v>
      </c>
      <c r="M9" s="26">
        <f>COUNTIFS('TJ List'!V:V,L9)</f>
        <v>109</v>
      </c>
      <c r="N9" s="26">
        <f>COUNTIFS('TJ List'!V:V,L9,'TJ List'!G:G,"MLB")</f>
        <v>20</v>
      </c>
      <c r="X9" s="153"/>
    </row>
    <row r="10" spans="1:24" ht="15.75" customHeight="1">
      <c r="A10" s="1" t="s">
        <v>19</v>
      </c>
      <c r="B10" s="2" t="s">
        <v>5172</v>
      </c>
      <c r="C10" s="2" t="s">
        <v>5179</v>
      </c>
      <c r="E10" s="7" t="s">
        <v>58</v>
      </c>
      <c r="F10" s="9">
        <v>1</v>
      </c>
      <c r="G10" s="9">
        <v>0</v>
      </c>
      <c r="H10" s="26">
        <f>COUNTIF('TJ List'!K:K,E10)</f>
        <v>143</v>
      </c>
      <c r="I10" s="155">
        <f>COUNTIFS('TJ List'!K:K,E10,'TJ List'!H:H,"P")</f>
        <v>130</v>
      </c>
      <c r="J10" s="156">
        <v>18801310</v>
      </c>
      <c r="K10" s="88"/>
      <c r="L10" s="9">
        <v>2012</v>
      </c>
      <c r="M10" s="26">
        <f>COUNTIFS('TJ List'!V:V,L10)</f>
        <v>116</v>
      </c>
      <c r="N10" s="26">
        <f>COUNTIFS('TJ List'!V:V,L10,'TJ List'!G:G,"MLB")</f>
        <v>36</v>
      </c>
      <c r="O10" s="45"/>
      <c r="P10" s="13"/>
      <c r="X10" s="153"/>
    </row>
    <row r="11" spans="1:24" ht="15.75" customHeight="1">
      <c r="A11" s="71" t="s">
        <v>5185</v>
      </c>
      <c r="B11" s="26">
        <f>COUNTIFS('TJ List'!W:W,1,'TJ List'!X:X,"&gt;1")</f>
        <v>11</v>
      </c>
      <c r="C11" s="26">
        <f>COUNTIFS('TJ List'!W:W,1,'TJ List'!X:X,"&gt;1",'TJ List'!G:G,"MLB")</f>
        <v>2</v>
      </c>
      <c r="E11" s="7" t="s">
        <v>203</v>
      </c>
      <c r="F11" s="9">
        <v>1</v>
      </c>
      <c r="G11" s="9">
        <v>0</v>
      </c>
      <c r="H11" s="26">
        <f>COUNTIF('TJ List'!K:K,E11)</f>
        <v>55</v>
      </c>
      <c r="I11" s="155">
        <f>COUNTIFS('TJ List'!K:K,E11,'TJ List'!H:H,"P")</f>
        <v>50</v>
      </c>
      <c r="J11" s="156">
        <v>9687653</v>
      </c>
      <c r="K11" s="88"/>
      <c r="L11" s="9">
        <v>2011</v>
      </c>
      <c r="M11" s="26">
        <f>COUNTIFS('TJ List'!V:V,L11)</f>
        <v>80</v>
      </c>
      <c r="N11" s="26">
        <f>COUNTIFS('TJ List'!V:V,L11,'TJ List'!G:G,"MLB")</f>
        <v>17</v>
      </c>
      <c r="O11" s="158"/>
      <c r="P11" s="158"/>
      <c r="X11" s="153"/>
    </row>
    <row r="12" spans="1:24" ht="15.75" customHeight="1">
      <c r="A12" s="71" t="s">
        <v>5186</v>
      </c>
      <c r="B12" s="26">
        <f>COUNTIFS('TJ List'!W:W,2)</f>
        <v>36</v>
      </c>
      <c r="C12" s="26">
        <f>COUNTIFS('TJ List'!W:W,2,'TJ List'!G:G,"MLB")</f>
        <v>7</v>
      </c>
      <c r="E12" s="7" t="s">
        <v>138</v>
      </c>
      <c r="F12" s="9">
        <v>0</v>
      </c>
      <c r="G12" s="9">
        <v>0</v>
      </c>
      <c r="H12" s="26">
        <f>COUNTIF('TJ List'!K:K,E12)</f>
        <v>10</v>
      </c>
      <c r="I12" s="155">
        <f>COUNTIFS('TJ List'!K:K,E12,'TJ List'!H:H,"P")</f>
        <v>10</v>
      </c>
      <c r="J12" s="156">
        <v>1360301</v>
      </c>
      <c r="K12" s="88"/>
      <c r="L12" s="9">
        <v>2010</v>
      </c>
      <c r="M12" s="26">
        <f>COUNTIFS('TJ List'!V:V,L12)</f>
        <v>80</v>
      </c>
      <c r="N12" s="26">
        <f>COUNTIFS('TJ List'!V:V,L12,'TJ List'!G:G,"MLB")</f>
        <v>17</v>
      </c>
      <c r="O12" s="158"/>
      <c r="P12" s="158"/>
      <c r="X12" s="153"/>
    </row>
    <row r="13" spans="1:24" ht="15.75" customHeight="1">
      <c r="A13" s="71" t="s">
        <v>5187</v>
      </c>
      <c r="B13" s="26">
        <f>COUNTIFS('TJ List'!W:W,3)</f>
        <v>170</v>
      </c>
      <c r="C13" s="26">
        <f>COUNTIFS('TJ List'!W:W,3,'TJ List'!G:G,"MLB")</f>
        <v>57</v>
      </c>
      <c r="E13" s="7" t="s">
        <v>1662</v>
      </c>
      <c r="F13" s="9">
        <v>1</v>
      </c>
      <c r="G13" s="9">
        <v>0</v>
      </c>
      <c r="H13" s="26">
        <f>COUNTIF('TJ List'!K:K,E13)</f>
        <v>2</v>
      </c>
      <c r="I13" s="155">
        <f>COUNTIFS('TJ List'!K:K,E13,'TJ List'!H:H,"P")</f>
        <v>2</v>
      </c>
      <c r="J13" s="156">
        <v>1567582</v>
      </c>
      <c r="K13" s="88"/>
      <c r="L13" s="9">
        <v>2009</v>
      </c>
      <c r="M13" s="26">
        <f>COUNTIFS('TJ List'!V:V,L13)</f>
        <v>77</v>
      </c>
      <c r="N13" s="26">
        <f>COUNTIFS('TJ List'!V:V,L13,'TJ List'!G:G,"MLB")</f>
        <v>21</v>
      </c>
      <c r="O13" s="158"/>
      <c r="P13" s="158"/>
      <c r="X13" s="153"/>
    </row>
    <row r="14" spans="1:24" ht="15.75" customHeight="1">
      <c r="A14" s="71" t="s">
        <v>5188</v>
      </c>
      <c r="B14" s="26">
        <f>COUNTIFS('TJ List'!W:W,4)</f>
        <v>204</v>
      </c>
      <c r="C14" s="26">
        <f>COUNTIFS('TJ List'!W:W,4,'TJ List'!G:G,"MLB")</f>
        <v>68</v>
      </c>
      <c r="E14" s="7" t="s">
        <v>141</v>
      </c>
      <c r="F14" s="9">
        <v>1</v>
      </c>
      <c r="G14" s="9">
        <v>0</v>
      </c>
      <c r="H14" s="26">
        <f>COUNTIF('TJ List'!K:K,E14)</f>
        <v>53</v>
      </c>
      <c r="I14" s="155">
        <f>COUNTIFS('TJ List'!K:K,E14,'TJ List'!H:H,"P")</f>
        <v>51</v>
      </c>
      <c r="J14" s="156">
        <v>12830632</v>
      </c>
      <c r="K14" s="88"/>
      <c r="L14" s="9">
        <v>2008</v>
      </c>
      <c r="M14" s="26">
        <f>COUNTIFS('TJ List'!V:V,L14)</f>
        <v>50</v>
      </c>
      <c r="N14" s="26">
        <f>COUNTIFS('TJ List'!V:V,L14,'TJ List'!G:G,"MLB")</f>
        <v>15</v>
      </c>
      <c r="O14" s="158"/>
      <c r="P14" s="158"/>
      <c r="X14" s="153"/>
    </row>
    <row r="15" spans="1:24" ht="15.75" customHeight="1">
      <c r="A15" s="71" t="s">
        <v>5189</v>
      </c>
      <c r="B15" s="26">
        <f>COUNTIFS('TJ List'!W:W,5)</f>
        <v>209</v>
      </c>
      <c r="C15" s="26">
        <f>COUNTIFS('TJ List'!W:W,5,'TJ List'!G:G,"MLB")</f>
        <v>59</v>
      </c>
      <c r="E15" s="7" t="s">
        <v>198</v>
      </c>
      <c r="F15" s="9">
        <v>1</v>
      </c>
      <c r="G15" s="9">
        <v>0</v>
      </c>
      <c r="H15" s="26">
        <f>COUNTIF('TJ List'!K:K,E15)</f>
        <v>27</v>
      </c>
      <c r="I15" s="155">
        <f>COUNTIFS('TJ List'!K:K,E15,'TJ List'!H:H,"P")</f>
        <v>27</v>
      </c>
      <c r="J15" s="156">
        <v>6483802</v>
      </c>
      <c r="K15" s="88"/>
      <c r="L15" s="9">
        <v>2007</v>
      </c>
      <c r="M15" s="26">
        <f>COUNTIFS('TJ List'!V:V,L15)</f>
        <v>72</v>
      </c>
      <c r="N15" s="26">
        <f>COUNTIFS('TJ List'!V:V,L15,'TJ List'!G:G,"MLB")</f>
        <v>22</v>
      </c>
      <c r="O15" s="158"/>
      <c r="P15" s="158"/>
      <c r="X15" s="153"/>
    </row>
    <row r="16" spans="1:24" ht="15.75" customHeight="1">
      <c r="A16" s="71" t="s">
        <v>5190</v>
      </c>
      <c r="B16" s="26">
        <f>COUNTIFS('TJ List'!W:W,6)</f>
        <v>204</v>
      </c>
      <c r="C16" s="26">
        <f>COUNTIFS('TJ List'!W:W,6,'TJ List'!G:G,"MLB")</f>
        <v>66</v>
      </c>
      <c r="E16" s="7" t="s">
        <v>154</v>
      </c>
      <c r="F16" s="9">
        <v>1</v>
      </c>
      <c r="G16" s="9">
        <v>1</v>
      </c>
      <c r="H16" s="26">
        <f>COUNTIF('TJ List'!K:K,E16)</f>
        <v>12</v>
      </c>
      <c r="I16" s="155">
        <f>COUNTIFS('TJ List'!K:K,E16,'TJ List'!H:H,"P")</f>
        <v>12</v>
      </c>
      <c r="J16" s="156">
        <v>3046355</v>
      </c>
      <c r="K16" s="88"/>
      <c r="L16" s="9">
        <v>2006</v>
      </c>
      <c r="M16" s="26">
        <f>COUNTIFS('TJ List'!V:V,L16)</f>
        <v>54</v>
      </c>
      <c r="N16" s="26">
        <f>COUNTIFS('TJ List'!V:V,L16,'TJ List'!G:G,"MLB")</f>
        <v>20</v>
      </c>
      <c r="O16" s="158"/>
      <c r="P16" s="158"/>
      <c r="X16" s="153"/>
    </row>
    <row r="17" spans="1:24" ht="15.75" customHeight="1">
      <c r="A17" s="71" t="s">
        <v>5191</v>
      </c>
      <c r="B17" s="26">
        <f>COUNTIFS('TJ List'!W:W,7)</f>
        <v>202</v>
      </c>
      <c r="C17" s="26">
        <f>COUNTIFS('TJ List'!W:W,7,'TJ List'!G:G,"MLB")</f>
        <v>65</v>
      </c>
      <c r="E17" s="7" t="s">
        <v>88</v>
      </c>
      <c r="F17" s="9">
        <v>1</v>
      </c>
      <c r="G17" s="9">
        <v>0</v>
      </c>
      <c r="H17" s="26">
        <f>COUNTIF('TJ List'!K:K,E17)</f>
        <v>17</v>
      </c>
      <c r="I17" s="155">
        <f>COUNTIFS('TJ List'!K:K,E17,'TJ List'!H:H,"P")</f>
        <v>17</v>
      </c>
      <c r="J17" s="156">
        <v>2853118</v>
      </c>
      <c r="K17" s="88"/>
      <c r="L17" s="9">
        <v>2005</v>
      </c>
      <c r="M17" s="26">
        <f>COUNTIFS('TJ List'!V:V,L17)</f>
        <v>56</v>
      </c>
      <c r="N17" s="26">
        <f>COUNTIFS('TJ List'!V:V,L17,'TJ List'!G:G,"MLB")</f>
        <v>17</v>
      </c>
      <c r="O17" s="158"/>
      <c r="P17" s="158"/>
      <c r="X17" s="153"/>
    </row>
    <row r="18" spans="1:24" ht="13">
      <c r="A18" s="71" t="s">
        <v>5192</v>
      </c>
      <c r="B18" s="26">
        <f>COUNTIFS('TJ List'!W:W,8)</f>
        <v>157</v>
      </c>
      <c r="C18" s="26">
        <f>COUNTIFS('TJ List'!W:W,8,'TJ List'!G:G,"MLB")</f>
        <v>59</v>
      </c>
      <c r="E18" s="7" t="s">
        <v>337</v>
      </c>
      <c r="F18" s="9">
        <v>1</v>
      </c>
      <c r="G18" s="9">
        <v>1</v>
      </c>
      <c r="H18" s="26">
        <f>COUNTIF('TJ List'!K:K,E18)</f>
        <v>24</v>
      </c>
      <c r="I18" s="155">
        <f>COUNTIFS('TJ List'!K:K,E18,'TJ List'!H:H,"P")</f>
        <v>22</v>
      </c>
      <c r="J18" s="156">
        <v>4339367</v>
      </c>
      <c r="K18" s="88"/>
      <c r="L18" s="9">
        <v>2004</v>
      </c>
      <c r="M18" s="26">
        <f>COUNTIFS('TJ List'!V:V,L18)</f>
        <v>45</v>
      </c>
      <c r="N18" s="26">
        <f>COUNTIFS('TJ List'!V:V,L18,'TJ List'!G:G,"MLB")</f>
        <v>13</v>
      </c>
      <c r="O18" s="158"/>
      <c r="P18" s="158"/>
      <c r="X18" s="153"/>
    </row>
    <row r="19" spans="1:24" ht="13">
      <c r="A19" s="71" t="s">
        <v>5193</v>
      </c>
      <c r="B19" s="26">
        <f>COUNTIFS('TJ List'!W:W,9)</f>
        <v>108</v>
      </c>
      <c r="C19" s="26">
        <f>COUNTIFS('TJ List'!W:W,9,'TJ List'!G:G,"MLB")</f>
        <v>45</v>
      </c>
      <c r="E19" s="7" t="s">
        <v>575</v>
      </c>
      <c r="F19" s="9">
        <v>1</v>
      </c>
      <c r="G19" s="9">
        <v>0</v>
      </c>
      <c r="H19" s="26">
        <f>COUNTIF('TJ List'!K:K,E19)</f>
        <v>19</v>
      </c>
      <c r="I19" s="155">
        <f>COUNTIFS('TJ List'!K:K,E19,'TJ List'!H:H,"P")</f>
        <v>18</v>
      </c>
      <c r="J19" s="156">
        <v>4533372</v>
      </c>
      <c r="K19" s="88"/>
      <c r="L19" s="9">
        <v>2003</v>
      </c>
      <c r="M19" s="26">
        <f>COUNTIFS('TJ List'!V:V,L19)</f>
        <v>45</v>
      </c>
      <c r="N19" s="26">
        <f>COUNTIFS('TJ List'!V:V,L19,'TJ List'!G:G,"MLB")</f>
        <v>19</v>
      </c>
      <c r="O19" s="158"/>
      <c r="P19" s="158"/>
      <c r="X19" s="153"/>
    </row>
    <row r="20" spans="1:24" ht="13">
      <c r="A20" s="71" t="s">
        <v>5194</v>
      </c>
      <c r="B20" s="26">
        <f>COUNTIFS('TJ List'!W:W,10)</f>
        <v>73</v>
      </c>
      <c r="C20" s="26">
        <f>COUNTIFS('TJ List'!W:W,10,'TJ List'!G:G,"MLB")</f>
        <v>28</v>
      </c>
      <c r="E20" s="7" t="s">
        <v>2639</v>
      </c>
      <c r="F20" s="9">
        <v>1</v>
      </c>
      <c r="G20" s="9">
        <v>1</v>
      </c>
      <c r="H20" s="26">
        <f>COUNTIF('TJ List'!K:K,E20)</f>
        <v>2</v>
      </c>
      <c r="I20" s="155">
        <f>COUNTIFS('TJ List'!K:K,E20,'TJ List'!H:H,"P")</f>
        <v>2</v>
      </c>
      <c r="J20" s="156">
        <v>1328361</v>
      </c>
      <c r="K20" s="88"/>
      <c r="L20" s="9">
        <v>2002</v>
      </c>
      <c r="M20" s="26">
        <f>COUNTIFS('TJ List'!V:V,L20)</f>
        <v>35</v>
      </c>
      <c r="N20" s="26">
        <f>COUNTIFS('TJ List'!V:V,L20,'TJ List'!G:G,"MLB")</f>
        <v>15</v>
      </c>
      <c r="O20" s="158"/>
      <c r="P20" s="158"/>
      <c r="X20" s="153"/>
    </row>
    <row r="21" spans="1:24" ht="13">
      <c r="A21" s="71" t="s">
        <v>5195</v>
      </c>
      <c r="B21" s="26">
        <f>COUNTIFS('TJ List'!W:W,11)</f>
        <v>31</v>
      </c>
      <c r="C21" s="26">
        <f>COUNTIFS('TJ List'!W:W,11,'TJ List'!G:G,"MLB")</f>
        <v>7</v>
      </c>
      <c r="E21" s="7" t="s">
        <v>285</v>
      </c>
      <c r="F21" s="9">
        <v>1</v>
      </c>
      <c r="G21" s="9">
        <v>0</v>
      </c>
      <c r="H21" s="26">
        <f>COUNTIF('TJ List'!K:K,E21)</f>
        <v>21</v>
      </c>
      <c r="I21" s="155">
        <f>COUNTIFS('TJ List'!K:K,E21,'TJ List'!H:H,"P")</f>
        <v>20</v>
      </c>
      <c r="J21" s="156">
        <v>5773552</v>
      </c>
      <c r="K21" s="88"/>
      <c r="L21" s="9">
        <v>2001</v>
      </c>
      <c r="M21" s="26">
        <f>COUNTIFS('TJ List'!V:V,L21)</f>
        <v>33</v>
      </c>
      <c r="N21" s="26">
        <f>COUNTIFS('TJ List'!V:V,L21,'TJ List'!G:G,"MLB")</f>
        <v>15</v>
      </c>
      <c r="O21" s="158"/>
      <c r="P21" s="158"/>
      <c r="X21" s="153"/>
    </row>
    <row r="22" spans="1:24" ht="13">
      <c r="A22" s="71" t="s">
        <v>5196</v>
      </c>
      <c r="B22" s="26">
        <f>COUNTIFS('TJ List'!W:W,12)</f>
        <v>15</v>
      </c>
      <c r="C22" s="26">
        <f>COUNTIFS('TJ List'!W:W,12,'TJ List'!G:G,"MLB")</f>
        <v>5</v>
      </c>
      <c r="E22" s="7" t="s">
        <v>79</v>
      </c>
      <c r="F22" s="9">
        <v>0</v>
      </c>
      <c r="G22" s="9">
        <v>0</v>
      </c>
      <c r="H22" s="26">
        <f>COUNTIF('TJ List'!K:K,E22)</f>
        <v>27</v>
      </c>
      <c r="I22" s="155">
        <f>COUNTIFS('TJ List'!K:K,E22,'TJ List'!H:H,"P")</f>
        <v>27</v>
      </c>
      <c r="J22" s="156">
        <v>6547629</v>
      </c>
      <c r="L22" s="9">
        <v>2000</v>
      </c>
      <c r="M22" s="26">
        <f>COUNTIFS('TJ List'!V:V,L22)</f>
        <v>29</v>
      </c>
      <c r="N22" s="26">
        <f>COUNTIFS('TJ List'!V:V,L22,'TJ List'!G:G,"MLB")</f>
        <v>16</v>
      </c>
      <c r="X22" s="153"/>
    </row>
    <row r="23" spans="1:24" ht="13">
      <c r="B23" s="26"/>
      <c r="C23" s="26"/>
      <c r="E23" s="7" t="s">
        <v>188</v>
      </c>
      <c r="F23" s="9">
        <v>1</v>
      </c>
      <c r="G23" s="9">
        <v>1</v>
      </c>
      <c r="H23" s="26">
        <f>COUNTIF('TJ List'!K:K,E23)</f>
        <v>20</v>
      </c>
      <c r="I23" s="155">
        <f>COUNTIFS('TJ List'!K:K,E23,'TJ List'!H:H,"P")</f>
        <v>20</v>
      </c>
      <c r="J23" s="156">
        <v>9883640</v>
      </c>
      <c r="K23" s="88"/>
      <c r="L23" s="9">
        <v>1999</v>
      </c>
      <c r="M23" s="26">
        <f>COUNTIFS('TJ List'!V:V,L23)</f>
        <v>19</v>
      </c>
      <c r="N23" s="26">
        <f>COUNTIFS('TJ List'!V:V,L23,'TJ List'!G:G,"MLB")</f>
        <v>10</v>
      </c>
      <c r="O23" s="45"/>
      <c r="P23" s="13"/>
      <c r="X23" s="153"/>
    </row>
    <row r="24" spans="1:24" ht="13">
      <c r="B24" s="26"/>
      <c r="C24" s="26"/>
      <c r="E24" s="7" t="s">
        <v>179</v>
      </c>
      <c r="F24" s="9">
        <v>1</v>
      </c>
      <c r="G24" s="9">
        <v>0</v>
      </c>
      <c r="H24" s="26">
        <f>COUNTIF('TJ List'!K:K,E24)</f>
        <v>14</v>
      </c>
      <c r="I24" s="155">
        <f>COUNTIFS('TJ List'!K:K,E24,'TJ List'!H:H,"P")</f>
        <v>12</v>
      </c>
      <c r="J24" s="156">
        <v>5303925</v>
      </c>
      <c r="K24" s="158"/>
      <c r="L24" s="9">
        <v>1998</v>
      </c>
      <c r="M24" s="26">
        <f>COUNTIFS('TJ List'!V:V,L24)</f>
        <v>15</v>
      </c>
      <c r="N24" s="26">
        <f>COUNTIFS('TJ List'!V:V,L24,'TJ List'!G:G,"MLB")</f>
        <v>8</v>
      </c>
      <c r="O24" s="158"/>
      <c r="P24" s="158"/>
      <c r="S24" s="158"/>
      <c r="X24" s="153"/>
    </row>
    <row r="25" spans="1:24" ht="13">
      <c r="B25" s="26"/>
      <c r="C25" s="26"/>
      <c r="E25" s="7" t="s">
        <v>104</v>
      </c>
      <c r="F25" s="9">
        <v>1</v>
      </c>
      <c r="G25" s="9">
        <v>0</v>
      </c>
      <c r="H25" s="26">
        <f>COUNTIF('TJ List'!K:K,E25)</f>
        <v>15</v>
      </c>
      <c r="I25" s="155">
        <f>COUNTIFS('TJ List'!K:K,E25,'TJ List'!H:H,"P")</f>
        <v>14</v>
      </c>
      <c r="J25" s="156">
        <v>2967297</v>
      </c>
      <c r="K25" s="158"/>
      <c r="L25" s="9">
        <v>1997</v>
      </c>
      <c r="M25" s="26">
        <f>COUNTIFS('TJ List'!V:V,L25)</f>
        <v>11</v>
      </c>
      <c r="N25" s="26">
        <f>COUNTIFS('TJ List'!V:V,L25,'TJ List'!G:G,"MLB")</f>
        <v>5</v>
      </c>
      <c r="O25" s="158"/>
      <c r="P25" s="158"/>
      <c r="S25" s="158"/>
      <c r="X25" s="153"/>
    </row>
    <row r="26" spans="1:24" ht="13">
      <c r="B26" s="26"/>
      <c r="C26" s="26"/>
      <c r="E26" s="7" t="s">
        <v>553</v>
      </c>
      <c r="F26" s="9">
        <v>1</v>
      </c>
      <c r="G26" s="9">
        <v>0</v>
      </c>
      <c r="H26" s="26">
        <f>COUNTIF('TJ List'!K:K,E26)</f>
        <v>25</v>
      </c>
      <c r="I26" s="155">
        <f>COUNTIFS('TJ List'!K:K,E26,'TJ List'!H:H,"P")</f>
        <v>23</v>
      </c>
      <c r="J26" s="156">
        <v>5988927</v>
      </c>
      <c r="K26" s="158"/>
      <c r="L26" s="9">
        <v>1996</v>
      </c>
      <c r="M26" s="26">
        <f>COUNTIFS('TJ List'!V:V,L26)</f>
        <v>11</v>
      </c>
      <c r="N26" s="26">
        <f>COUNTIFS('TJ List'!V:V,L26,'TJ List'!G:G,"MLB")</f>
        <v>5</v>
      </c>
      <c r="O26" s="158"/>
      <c r="P26" s="158"/>
      <c r="S26" s="158"/>
      <c r="X26" s="153"/>
    </row>
    <row r="27" spans="1:24" ht="13">
      <c r="B27" s="26"/>
      <c r="C27" s="26"/>
      <c r="E27" s="7" t="s">
        <v>509</v>
      </c>
      <c r="F27" s="9">
        <v>0</v>
      </c>
      <c r="G27" s="9">
        <v>0</v>
      </c>
      <c r="H27" s="26">
        <f>COUNTIF('TJ List'!K:K,E27)</f>
        <v>3</v>
      </c>
      <c r="I27" s="155">
        <f>COUNTIFS('TJ List'!K:K,E27,'TJ List'!H:H,"P")</f>
        <v>3</v>
      </c>
      <c r="J27" s="156">
        <v>989415</v>
      </c>
      <c r="K27" s="158"/>
      <c r="L27" s="9">
        <v>1995</v>
      </c>
      <c r="M27" s="26">
        <f>COUNTIFS('TJ List'!V:V,L27)</f>
        <v>12</v>
      </c>
      <c r="N27" s="26">
        <f>COUNTIFS('TJ List'!V:V,L27,'TJ List'!G:G,"MLB")</f>
        <v>10</v>
      </c>
      <c r="O27" s="158"/>
      <c r="P27" s="158"/>
      <c r="S27" s="158"/>
      <c r="X27" s="153"/>
    </row>
    <row r="28" spans="1:24" ht="13">
      <c r="B28" s="26"/>
      <c r="C28" s="26"/>
      <c r="E28" s="7" t="s">
        <v>207</v>
      </c>
      <c r="F28" s="9">
        <v>1</v>
      </c>
      <c r="G28" s="9">
        <v>0</v>
      </c>
      <c r="H28" s="26">
        <f>COUNTIF('TJ List'!K:K,E28)</f>
        <v>14</v>
      </c>
      <c r="I28" s="155">
        <f>COUNTIFS('TJ List'!K:K,E28,'TJ List'!H:H,"P")</f>
        <v>13</v>
      </c>
      <c r="J28" s="156">
        <v>1826341</v>
      </c>
      <c r="K28" s="158"/>
      <c r="L28" s="9">
        <v>1994</v>
      </c>
      <c r="M28" s="26">
        <f>COUNTIFS('TJ List'!V:V,L28)</f>
        <v>9</v>
      </c>
      <c r="N28" s="26">
        <f>COUNTIFS('TJ List'!V:V,L28,'TJ List'!G:G,"MLB")</f>
        <v>6</v>
      </c>
      <c r="O28" s="158"/>
      <c r="P28" s="158"/>
      <c r="S28" s="158"/>
      <c r="X28" s="153"/>
    </row>
    <row r="29" spans="1:24" ht="13">
      <c r="B29" s="26"/>
      <c r="C29" s="26"/>
      <c r="E29" s="7" t="s">
        <v>173</v>
      </c>
      <c r="F29" s="9">
        <v>1</v>
      </c>
      <c r="G29" s="9">
        <v>0</v>
      </c>
      <c r="H29" s="26">
        <f>COUNTIF('TJ List'!K:K,E29)</f>
        <v>16</v>
      </c>
      <c r="I29" s="155">
        <f>COUNTIFS('TJ List'!K:K,E29,'TJ List'!H:H,"P")</f>
        <v>15</v>
      </c>
      <c r="J29" s="156">
        <v>2700551</v>
      </c>
      <c r="K29" s="158"/>
      <c r="L29" s="9">
        <v>1993</v>
      </c>
      <c r="M29" s="26">
        <f>COUNTIFS('TJ List'!V:V,L29)</f>
        <v>7</v>
      </c>
      <c r="N29" s="26">
        <f>COUNTIFS('TJ List'!V:V,L29,'TJ List'!G:G,"MLB")</f>
        <v>6</v>
      </c>
      <c r="O29" s="158"/>
      <c r="P29" s="158"/>
      <c r="S29" s="158"/>
      <c r="X29" s="153"/>
    </row>
    <row r="30" spans="1:24" ht="13">
      <c r="B30" s="26"/>
      <c r="C30" s="26"/>
      <c r="E30" s="7" t="s">
        <v>998</v>
      </c>
      <c r="F30" s="9">
        <v>0</v>
      </c>
      <c r="G30" s="9">
        <v>0</v>
      </c>
      <c r="H30" s="26">
        <f>COUNTIF('TJ List'!K:K,E30)</f>
        <v>4</v>
      </c>
      <c r="I30" s="155">
        <f>COUNTIFS('TJ List'!K:K,E30,'TJ List'!H:H,"P")</f>
        <v>4</v>
      </c>
      <c r="J30" s="156">
        <v>1316470</v>
      </c>
      <c r="K30" s="158"/>
      <c r="L30" s="9">
        <v>1992</v>
      </c>
      <c r="M30" s="26">
        <f>COUNTIFS('TJ List'!V:V,L30)</f>
        <v>8</v>
      </c>
      <c r="N30" s="26">
        <f>COUNTIFS('TJ List'!V:V,L30,'TJ List'!G:G,"MLB")</f>
        <v>4</v>
      </c>
      <c r="O30" s="158"/>
      <c r="P30" s="158"/>
      <c r="S30" s="158"/>
      <c r="X30" s="153"/>
    </row>
    <row r="31" spans="1:24" ht="13">
      <c r="B31" s="26"/>
      <c r="C31" s="26"/>
      <c r="E31" s="7" t="s">
        <v>277</v>
      </c>
      <c r="F31" s="9">
        <v>1</v>
      </c>
      <c r="G31" s="9">
        <v>0</v>
      </c>
      <c r="H31" s="26">
        <f>COUNTIF('TJ List'!K:K,E31)</f>
        <v>32</v>
      </c>
      <c r="I31" s="155">
        <f>COUNTIFS('TJ List'!K:K,E31,'TJ List'!H:H,"P")</f>
        <v>30</v>
      </c>
      <c r="J31" s="156">
        <v>8791894</v>
      </c>
      <c r="K31" s="158"/>
      <c r="L31" s="9">
        <v>1991</v>
      </c>
      <c r="M31" s="26">
        <f>COUNTIFS('TJ List'!V:V,L31)</f>
        <v>10</v>
      </c>
      <c r="N31" s="26">
        <f>COUNTIFS('TJ List'!V:V,L31,'TJ List'!G:G,"MLB")</f>
        <v>6</v>
      </c>
      <c r="O31" s="158"/>
      <c r="P31" s="158"/>
      <c r="S31" s="158"/>
      <c r="X31" s="153"/>
    </row>
    <row r="32" spans="1:24" ht="13">
      <c r="B32" s="26"/>
      <c r="C32" s="26"/>
      <c r="E32" s="7" t="s">
        <v>1389</v>
      </c>
      <c r="F32" s="9">
        <v>1</v>
      </c>
      <c r="G32" s="9">
        <v>0</v>
      </c>
      <c r="H32" s="26">
        <f>COUNTIF('TJ List'!K:K,E32)</f>
        <v>6</v>
      </c>
      <c r="I32" s="155">
        <f>COUNTIFS('TJ List'!K:K,E32,'TJ List'!H:H,"P")</f>
        <v>5</v>
      </c>
      <c r="J32" s="156">
        <v>2059179</v>
      </c>
      <c r="K32" s="158"/>
      <c r="L32" s="9">
        <v>1990</v>
      </c>
      <c r="M32" s="26">
        <f>COUNTIFS('TJ List'!V:V,L32)</f>
        <v>8</v>
      </c>
      <c r="N32" s="26">
        <f>COUNTIFS('TJ List'!V:V,L32,'TJ List'!G:G,"MLB")</f>
        <v>3</v>
      </c>
      <c r="O32" s="158"/>
      <c r="P32" s="158"/>
      <c r="S32" s="158"/>
      <c r="X32" s="153"/>
    </row>
    <row r="33" spans="2:24" ht="13">
      <c r="B33" s="26"/>
      <c r="C33" s="26"/>
      <c r="E33" s="7" t="s">
        <v>101</v>
      </c>
      <c r="F33" s="9">
        <v>1</v>
      </c>
      <c r="G33" s="9">
        <v>1</v>
      </c>
      <c r="H33" s="26">
        <f>COUNTIF('TJ List'!K:K,E33)</f>
        <v>60</v>
      </c>
      <c r="I33" s="155">
        <f>COUNTIFS('TJ List'!K:K,E33,'TJ List'!H:H,"P")</f>
        <v>49</v>
      </c>
      <c r="J33" s="156">
        <v>19378102</v>
      </c>
      <c r="K33" s="158"/>
      <c r="L33" s="9">
        <v>1989</v>
      </c>
      <c r="M33" s="26">
        <f>COUNTIFS('TJ List'!V:V,L33)</f>
        <v>6</v>
      </c>
      <c r="N33" s="26">
        <f>COUNTIFS('TJ List'!V:V,L33,'TJ List'!G:G,"MLB")</f>
        <v>4</v>
      </c>
      <c r="O33" s="158"/>
      <c r="P33" s="158"/>
      <c r="S33" s="158"/>
      <c r="X33" s="153"/>
    </row>
    <row r="34" spans="2:24" ht="13">
      <c r="B34" s="26"/>
      <c r="C34" s="26"/>
      <c r="E34" s="7" t="s">
        <v>152</v>
      </c>
      <c r="F34" s="9">
        <v>1</v>
      </c>
      <c r="G34" s="9">
        <v>0</v>
      </c>
      <c r="H34" s="26">
        <f>COUNTIF('TJ List'!K:K,E34)</f>
        <v>47</v>
      </c>
      <c r="I34" s="155">
        <f>COUNTIFS('TJ List'!K:K,E34,'TJ List'!H:H,"P")</f>
        <v>42</v>
      </c>
      <c r="J34" s="156">
        <v>9535483</v>
      </c>
      <c r="K34" s="158"/>
      <c r="L34" s="9">
        <v>1988</v>
      </c>
      <c r="M34" s="26">
        <f>COUNTIFS('TJ List'!V:V,L34)</f>
        <v>6</v>
      </c>
      <c r="N34" s="26">
        <f>COUNTIFS('TJ List'!V:V,L34,'TJ List'!G:G,"MLB")</f>
        <v>3</v>
      </c>
      <c r="O34" s="158"/>
      <c r="P34" s="158"/>
      <c r="S34" s="158"/>
      <c r="X34" s="153"/>
    </row>
    <row r="35" spans="2:24" ht="13">
      <c r="B35" s="26"/>
      <c r="C35" s="26"/>
      <c r="E35" s="7" t="s">
        <v>1933</v>
      </c>
      <c r="F35" s="9">
        <v>1</v>
      </c>
      <c r="G35" s="9">
        <v>0</v>
      </c>
      <c r="H35" s="26">
        <f>COUNTIF('TJ List'!K:K,E35)</f>
        <v>1</v>
      </c>
      <c r="I35" s="155">
        <f>COUNTIFS('TJ List'!K:K,E35,'TJ List'!H:H,"P")</f>
        <v>1</v>
      </c>
      <c r="J35" s="156">
        <v>672591</v>
      </c>
      <c r="L35" s="9">
        <v>1987</v>
      </c>
      <c r="M35" s="26">
        <f>COUNTIFS('TJ List'!V:V,L35)</f>
        <v>2</v>
      </c>
      <c r="N35" s="26">
        <f>COUNTIFS('TJ List'!V:V,L35,'TJ List'!G:G,"MLB")</f>
        <v>0</v>
      </c>
      <c r="X35" s="153"/>
    </row>
    <row r="36" spans="2:24" ht="13">
      <c r="B36" s="26"/>
      <c r="C36" s="26"/>
      <c r="E36" s="7" t="s">
        <v>253</v>
      </c>
      <c r="F36" s="9">
        <v>1</v>
      </c>
      <c r="G36" s="9">
        <v>0</v>
      </c>
      <c r="H36" s="26">
        <f>COUNTIF('TJ List'!K:K,E36)</f>
        <v>58</v>
      </c>
      <c r="I36" s="155">
        <f>COUNTIFS('TJ List'!K:K,E36,'TJ List'!H:H,"P")</f>
        <v>50</v>
      </c>
      <c r="J36" s="156">
        <v>11536504</v>
      </c>
      <c r="K36" s="88"/>
      <c r="L36" s="9">
        <v>1986</v>
      </c>
      <c r="M36" s="26">
        <f>COUNTIFS('TJ List'!V:V,L36)</f>
        <v>5</v>
      </c>
      <c r="N36" s="26">
        <f>COUNTIFS('TJ List'!V:V,L36,'TJ List'!G:G,"MLB")</f>
        <v>4</v>
      </c>
      <c r="O36" s="45"/>
      <c r="P36" s="13"/>
      <c r="X36" s="153"/>
    </row>
    <row r="37" spans="2:24" ht="13">
      <c r="B37" s="26"/>
      <c r="C37" s="26"/>
      <c r="E37" s="7" t="s">
        <v>122</v>
      </c>
      <c r="F37" s="9">
        <v>1</v>
      </c>
      <c r="G37" s="9">
        <v>1</v>
      </c>
      <c r="H37" s="26">
        <f>COUNTIF('TJ List'!K:K,E37)</f>
        <v>38</v>
      </c>
      <c r="I37" s="155">
        <f>COUNTIFS('TJ List'!K:K,E37,'TJ List'!H:H,"P")</f>
        <v>35</v>
      </c>
      <c r="J37" s="156">
        <v>3751351</v>
      </c>
      <c r="K37" s="158"/>
      <c r="L37" s="9">
        <v>1985</v>
      </c>
      <c r="M37" s="26">
        <f>COUNTIFS('TJ List'!V:V,L37)</f>
        <v>3</v>
      </c>
      <c r="N37" s="26">
        <f>COUNTIFS('TJ List'!V:V,L37,'TJ List'!G:G,"MLB")</f>
        <v>0</v>
      </c>
      <c r="O37" s="158"/>
      <c r="P37" s="158"/>
      <c r="S37" s="158"/>
      <c r="X37" s="153"/>
    </row>
    <row r="38" spans="2:24" ht="13">
      <c r="B38" s="26"/>
      <c r="C38" s="26"/>
      <c r="E38" s="7" t="s">
        <v>64</v>
      </c>
      <c r="F38" s="9">
        <v>1</v>
      </c>
      <c r="G38" s="9">
        <v>0</v>
      </c>
      <c r="H38" s="26">
        <f>COUNTIF('TJ List'!K:K,E38)</f>
        <v>12</v>
      </c>
      <c r="I38" s="155">
        <f>COUNTIFS('TJ List'!K:K,E38,'TJ List'!H:H,"P")</f>
        <v>11</v>
      </c>
      <c r="J38" s="156">
        <v>3831074</v>
      </c>
      <c r="K38" s="158"/>
      <c r="L38" s="9">
        <v>1984</v>
      </c>
      <c r="M38" s="26">
        <f>COUNTIFS('TJ List'!V:V,L38)</f>
        <v>2</v>
      </c>
      <c r="N38" s="26">
        <f>COUNTIFS('TJ List'!V:V,L38,'TJ List'!G:G,"MLB")</f>
        <v>2</v>
      </c>
      <c r="O38" s="158"/>
      <c r="P38" s="158"/>
      <c r="S38" s="158"/>
      <c r="X38" s="153"/>
    </row>
    <row r="39" spans="2:24" ht="13">
      <c r="B39" s="26"/>
      <c r="C39" s="26"/>
      <c r="E39" s="7" t="s">
        <v>110</v>
      </c>
      <c r="F39" s="9">
        <v>1</v>
      </c>
      <c r="G39" s="9">
        <v>1</v>
      </c>
      <c r="H39" s="26">
        <f>COUNTIF('TJ List'!K:K,E39)</f>
        <v>36</v>
      </c>
      <c r="I39" s="155">
        <f>COUNTIFS('TJ List'!K:K,E39,'TJ List'!H:H,"P")</f>
        <v>29</v>
      </c>
      <c r="J39" s="156">
        <v>12702379</v>
      </c>
      <c r="K39" s="158"/>
      <c r="L39" s="9">
        <v>1983</v>
      </c>
      <c r="M39" s="26">
        <f>COUNTIFS('TJ List'!V:V,L39)</f>
        <v>3</v>
      </c>
      <c r="N39" s="26">
        <f>COUNTIFS('TJ List'!V:V,L39,'TJ List'!G:G,"MLB")</f>
        <v>1</v>
      </c>
      <c r="O39" s="158"/>
      <c r="P39" s="158"/>
      <c r="S39" s="158"/>
      <c r="X39" s="153"/>
    </row>
    <row r="40" spans="2:24" ht="13">
      <c r="B40" s="26"/>
      <c r="C40" s="26"/>
      <c r="E40" s="7" t="s">
        <v>368</v>
      </c>
      <c r="F40" s="9">
        <v>1</v>
      </c>
      <c r="G40" s="9">
        <v>0</v>
      </c>
      <c r="H40" s="26">
        <f>COUNTIF('TJ List'!K:K,E40)</f>
        <v>3</v>
      </c>
      <c r="I40" s="155">
        <f>COUNTIFS('TJ List'!K:K,E40,'TJ List'!H:H,"P")</f>
        <v>2</v>
      </c>
      <c r="J40" s="156">
        <v>1052567</v>
      </c>
      <c r="K40" s="158"/>
      <c r="L40" s="9">
        <v>1982</v>
      </c>
      <c r="M40" s="26">
        <f>COUNTIFS('TJ List'!V:V,L40)</f>
        <v>4</v>
      </c>
      <c r="N40" s="26">
        <f>COUNTIFS('TJ List'!V:V,L40,'TJ List'!G:G,"MLB")</f>
        <v>3</v>
      </c>
      <c r="O40" s="158"/>
      <c r="P40" s="158"/>
      <c r="S40" s="158"/>
      <c r="X40" s="153"/>
    </row>
    <row r="41" spans="2:24" ht="13">
      <c r="B41" s="26"/>
      <c r="C41" s="26"/>
      <c r="E41" s="7" t="s">
        <v>415</v>
      </c>
      <c r="F41" s="9">
        <v>1</v>
      </c>
      <c r="G41" s="9">
        <v>0</v>
      </c>
      <c r="H41" s="26">
        <f>COUNTIF('TJ List'!K:K,E41)</f>
        <v>12</v>
      </c>
      <c r="I41" s="155">
        <f>COUNTIFS('TJ List'!K:K,E41,'TJ List'!H:H,"P")</f>
        <v>10</v>
      </c>
      <c r="J41" s="156">
        <v>4625364</v>
      </c>
      <c r="K41" s="158"/>
      <c r="L41" s="9">
        <v>1981</v>
      </c>
      <c r="M41" s="26">
        <f>COUNTIFS('TJ List'!V:V,L41)</f>
        <v>3</v>
      </c>
      <c r="N41" s="26">
        <f>COUNTIFS('TJ List'!V:V,L41,'TJ List'!G:G,"MLB")</f>
        <v>1</v>
      </c>
      <c r="O41" s="158"/>
      <c r="P41" s="158"/>
      <c r="S41" s="158"/>
      <c r="X41" s="153"/>
    </row>
    <row r="42" spans="2:24" ht="13">
      <c r="B42" s="26"/>
      <c r="C42" s="26"/>
      <c r="E42" s="7" t="s">
        <v>2420</v>
      </c>
      <c r="F42" s="9">
        <v>1</v>
      </c>
      <c r="G42" s="9">
        <v>1</v>
      </c>
      <c r="H42" s="26">
        <f>COUNTIF('TJ List'!K:K,E42)</f>
        <v>1</v>
      </c>
      <c r="I42" s="155">
        <f>COUNTIFS('TJ List'!K:K,E42,'TJ List'!H:H,"P")</f>
        <v>1</v>
      </c>
      <c r="J42" s="156">
        <v>814180</v>
      </c>
      <c r="K42" s="158"/>
      <c r="L42" s="9">
        <v>1980</v>
      </c>
      <c r="M42" s="26">
        <f>COUNTIFS('TJ List'!V:V,L42)</f>
        <v>0</v>
      </c>
      <c r="N42" s="26">
        <f>COUNTIFS('TJ List'!V:V,L42,'TJ List'!G:G,"MLB")</f>
        <v>0</v>
      </c>
      <c r="O42" s="158"/>
      <c r="P42" s="158"/>
      <c r="S42" s="158"/>
      <c r="X42" s="153"/>
    </row>
    <row r="43" spans="2:24" ht="13">
      <c r="B43" s="26"/>
      <c r="C43" s="26"/>
      <c r="E43" s="7" t="s">
        <v>312</v>
      </c>
      <c r="F43" s="9">
        <v>1</v>
      </c>
      <c r="G43" s="9">
        <v>1</v>
      </c>
      <c r="H43" s="26">
        <f>COUNTIF('TJ List'!K:K,E43)</f>
        <v>31</v>
      </c>
      <c r="I43" s="155">
        <f>COUNTIFS('TJ List'!K:K,E43,'TJ List'!H:H,"P")</f>
        <v>29</v>
      </c>
      <c r="J43" s="156">
        <v>6346105</v>
      </c>
      <c r="K43" s="158"/>
      <c r="L43" s="9">
        <v>1979</v>
      </c>
      <c r="M43" s="26">
        <f>COUNTIFS('TJ List'!V:V,L43)</f>
        <v>0</v>
      </c>
      <c r="N43" s="26">
        <f>COUNTIFS('TJ List'!V:V,L43,'TJ List'!G:G,"MLB")</f>
        <v>0</v>
      </c>
      <c r="O43" s="158"/>
      <c r="P43" s="158"/>
      <c r="S43" s="158"/>
      <c r="X43" s="153"/>
    </row>
    <row r="44" spans="2:24" ht="13">
      <c r="B44" s="26"/>
      <c r="C44" s="26"/>
      <c r="E44" s="7" t="s">
        <v>40</v>
      </c>
      <c r="F44" s="9">
        <v>1</v>
      </c>
      <c r="G44" s="9">
        <v>0</v>
      </c>
      <c r="H44" s="26">
        <f>COUNTIF('TJ List'!K:K,E44)</f>
        <v>175</v>
      </c>
      <c r="I44" s="155">
        <f>COUNTIFS('TJ List'!K:K,E44,'TJ List'!H:H,"P")</f>
        <v>160</v>
      </c>
      <c r="J44" s="156">
        <v>25145561</v>
      </c>
      <c r="K44" s="158"/>
      <c r="L44" s="9">
        <v>1978</v>
      </c>
      <c r="M44" s="26">
        <f>COUNTIFS('TJ List'!V:V,L44)</f>
        <v>1</v>
      </c>
      <c r="N44" s="26">
        <f>COUNTIFS('TJ List'!V:V,L44,'TJ List'!G:G,"MLB")</f>
        <v>1</v>
      </c>
      <c r="O44" s="158"/>
      <c r="P44" s="158"/>
      <c r="S44" s="158"/>
      <c r="X44" s="153"/>
    </row>
    <row r="45" spans="2:24" ht="13">
      <c r="B45" s="26"/>
      <c r="C45" s="26"/>
      <c r="E45" s="7" t="s">
        <v>546</v>
      </c>
      <c r="F45" s="9">
        <v>1</v>
      </c>
      <c r="G45" s="9">
        <v>0</v>
      </c>
      <c r="H45" s="26">
        <f>COUNTIF('TJ List'!K:K,E45)</f>
        <v>4</v>
      </c>
      <c r="I45" s="155">
        <f>COUNTIFS('TJ List'!K:K,E45,'TJ List'!H:H,"P")</f>
        <v>4</v>
      </c>
      <c r="J45" s="156">
        <v>2763885</v>
      </c>
      <c r="K45" s="158"/>
      <c r="L45" s="9">
        <v>1977</v>
      </c>
      <c r="M45" s="26">
        <f>COUNTIFS('TJ List'!V:V,L45)</f>
        <v>0</v>
      </c>
      <c r="N45" s="26">
        <f>COUNTIFS('TJ List'!V:V,L45,'TJ List'!G:G,"MLB")</f>
        <v>0</v>
      </c>
      <c r="O45" s="158"/>
      <c r="P45" s="158"/>
      <c r="S45" s="158"/>
      <c r="X45" s="153"/>
    </row>
    <row r="46" spans="2:24" ht="13">
      <c r="B46" s="26"/>
      <c r="C46" s="26"/>
      <c r="E46" s="7" t="s">
        <v>5197</v>
      </c>
      <c r="F46" s="9">
        <v>1</v>
      </c>
      <c r="G46" s="9">
        <v>1</v>
      </c>
      <c r="H46" s="26">
        <f>COUNTIF('TJ List'!K:K,E46)</f>
        <v>0</v>
      </c>
      <c r="I46" s="155">
        <f>COUNTIFS('TJ List'!K:K,E46,'TJ List'!H:H,"P")</f>
        <v>0</v>
      </c>
      <c r="J46" s="156">
        <v>625741</v>
      </c>
      <c r="K46" s="158"/>
      <c r="L46" s="9">
        <v>1976</v>
      </c>
      <c r="M46" s="26">
        <f>COUNTIFS('TJ List'!V:V,L46)</f>
        <v>0</v>
      </c>
      <c r="N46" s="26">
        <f>COUNTIFS('TJ List'!V:V,L46,'TJ List'!G:G,"MLB")</f>
        <v>0</v>
      </c>
      <c r="O46" s="158"/>
      <c r="P46" s="158"/>
      <c r="S46" s="158"/>
      <c r="X46" s="153"/>
    </row>
    <row r="47" spans="2:24" ht="13">
      <c r="B47" s="26"/>
      <c r="C47" s="26"/>
      <c r="E47" s="7" t="s">
        <v>302</v>
      </c>
      <c r="F47" s="9">
        <v>1</v>
      </c>
      <c r="G47" s="9">
        <v>0</v>
      </c>
      <c r="H47" s="26">
        <f>COUNTIF('TJ List'!K:K,E47)</f>
        <v>31</v>
      </c>
      <c r="I47" s="155">
        <f>COUNTIFS('TJ List'!K:K,E47,'TJ List'!H:H,"P")</f>
        <v>28</v>
      </c>
      <c r="J47" s="156">
        <v>8001024</v>
      </c>
      <c r="K47" s="158"/>
      <c r="L47" s="9">
        <v>1975</v>
      </c>
      <c r="M47" s="26">
        <f>COUNTIFS('TJ List'!V:V,L47)</f>
        <v>0</v>
      </c>
      <c r="N47" s="26">
        <f>COUNTIFS('TJ List'!V:V,L47,'TJ List'!G:G,"MLB")</f>
        <v>0</v>
      </c>
      <c r="O47" s="158"/>
      <c r="P47" s="158"/>
      <c r="S47" s="158"/>
      <c r="X47" s="153"/>
    </row>
    <row r="48" spans="2:24" ht="13">
      <c r="B48" s="26"/>
      <c r="C48" s="26"/>
      <c r="E48" s="7" t="s">
        <v>74</v>
      </c>
      <c r="F48" s="9">
        <v>1</v>
      </c>
      <c r="G48" s="9">
        <v>1</v>
      </c>
      <c r="H48" s="26">
        <f>COUNTIF('TJ List'!K:K,E48)</f>
        <v>39</v>
      </c>
      <c r="I48" s="155">
        <f>COUNTIFS('TJ List'!K:K,E48,'TJ List'!H:H,"P")</f>
        <v>37</v>
      </c>
      <c r="J48" s="156">
        <v>6724540</v>
      </c>
      <c r="L48" s="9">
        <v>1974</v>
      </c>
      <c r="M48" s="26">
        <f>COUNTIFS('TJ List'!V:V,L48)</f>
        <v>1</v>
      </c>
      <c r="N48" s="26">
        <f>COUNTIFS('TJ List'!V:V,L48,'TJ List'!G:G,"MLB")</f>
        <v>1</v>
      </c>
      <c r="X48" s="153"/>
    </row>
    <row r="49" spans="2:24" ht="13">
      <c r="B49" s="26"/>
      <c r="C49" s="26"/>
      <c r="E49" s="7" t="s">
        <v>482</v>
      </c>
      <c r="F49" s="9">
        <v>0</v>
      </c>
      <c r="G49" s="9">
        <v>0</v>
      </c>
      <c r="H49" s="26">
        <f>COUNTIF('TJ List'!K:K,E49)</f>
        <v>5</v>
      </c>
      <c r="I49" s="155">
        <f>COUNTIFS('TJ List'!K:K,E49,'TJ List'!H:H,"P")</f>
        <v>5</v>
      </c>
      <c r="J49" s="156">
        <v>1852994</v>
      </c>
      <c r="L49" s="26"/>
      <c r="M49" s="26"/>
      <c r="N49" s="26"/>
      <c r="X49" s="153"/>
    </row>
    <row r="50" spans="2:24" ht="13">
      <c r="B50" s="26"/>
      <c r="C50" s="26"/>
      <c r="E50" s="7" t="s">
        <v>429</v>
      </c>
      <c r="F50" s="9">
        <v>1</v>
      </c>
      <c r="G50" s="9">
        <v>1</v>
      </c>
      <c r="H50" s="26">
        <f>COUNTIF('TJ List'!K:K,E50)</f>
        <v>12</v>
      </c>
      <c r="I50" s="155">
        <f>COUNTIFS('TJ List'!K:K,E50,'TJ List'!H:H,"P")</f>
        <v>12</v>
      </c>
      <c r="J50" s="156">
        <v>5686986</v>
      </c>
      <c r="L50" s="26"/>
      <c r="M50" s="26"/>
      <c r="N50" s="26"/>
      <c r="X50" s="153"/>
    </row>
    <row r="51" spans="2:24" ht="13">
      <c r="B51" s="26"/>
      <c r="C51" s="26"/>
      <c r="E51" s="7" t="s">
        <v>1682</v>
      </c>
      <c r="F51" s="9">
        <v>0</v>
      </c>
      <c r="G51" s="9">
        <v>0</v>
      </c>
      <c r="H51" s="26">
        <f>COUNTIF('TJ List'!K:K,E51)</f>
        <v>1</v>
      </c>
      <c r="I51" s="155">
        <f>COUNTIFS('TJ List'!K:K,E51,'TJ List'!H:H,"P")</f>
        <v>1</v>
      </c>
      <c r="J51" s="156">
        <v>563626</v>
      </c>
      <c r="L51" s="26"/>
      <c r="M51" s="26"/>
      <c r="N51" s="26"/>
      <c r="O51" s="159"/>
      <c r="P51" s="158"/>
      <c r="X51" s="153"/>
    </row>
    <row r="52" spans="2:24" ht="13">
      <c r="B52" s="26"/>
      <c r="C52" s="26"/>
      <c r="F52" s="26"/>
      <c r="G52" s="26"/>
      <c r="H52" s="26"/>
      <c r="I52" s="155"/>
      <c r="J52" s="156"/>
      <c r="L52" s="26"/>
      <c r="M52" s="26"/>
      <c r="N52" s="26"/>
      <c r="O52" s="159"/>
      <c r="P52" s="158"/>
    </row>
    <row r="53" spans="2:24" ht="13">
      <c r="B53" s="26"/>
      <c r="C53" s="26"/>
      <c r="F53" s="26"/>
      <c r="G53" s="26"/>
      <c r="H53" s="26"/>
      <c r="I53" s="155"/>
      <c r="J53" s="156"/>
      <c r="L53" s="26"/>
      <c r="M53" s="26"/>
      <c r="N53" s="26"/>
      <c r="O53" s="159"/>
      <c r="P53" s="158"/>
    </row>
    <row r="54" spans="2:24" ht="13">
      <c r="B54" s="26"/>
      <c r="C54" s="26"/>
      <c r="F54" s="26"/>
      <c r="G54" s="26"/>
      <c r="H54" s="26"/>
      <c r="I54" s="155"/>
      <c r="J54" s="156"/>
      <c r="L54" s="26"/>
      <c r="M54" s="26"/>
      <c r="N54" s="26"/>
      <c r="O54" s="159"/>
      <c r="P54" s="158"/>
    </row>
    <row r="55" spans="2:24" ht="13">
      <c r="B55" s="26"/>
      <c r="C55" s="26"/>
      <c r="F55" s="26"/>
      <c r="G55" s="26"/>
      <c r="H55" s="26"/>
      <c r="I55" s="155"/>
      <c r="J55" s="156"/>
      <c r="L55" s="26"/>
      <c r="M55" s="26"/>
      <c r="N55" s="26"/>
      <c r="O55" s="159"/>
      <c r="P55" s="158"/>
    </row>
    <row r="56" spans="2:24" ht="13">
      <c r="B56" s="26"/>
      <c r="C56" s="26"/>
      <c r="F56" s="26"/>
      <c r="G56" s="26"/>
      <c r="H56" s="26"/>
      <c r="I56" s="155"/>
      <c r="J56" s="156"/>
      <c r="L56" s="26"/>
      <c r="M56" s="26"/>
      <c r="N56" s="26"/>
      <c r="O56" s="159"/>
      <c r="P56" s="158"/>
    </row>
    <row r="57" spans="2:24" ht="13">
      <c r="B57" s="26"/>
      <c r="C57" s="26"/>
      <c r="F57" s="26"/>
      <c r="G57" s="26"/>
      <c r="H57" s="26"/>
      <c r="I57" s="155"/>
      <c r="J57" s="156"/>
      <c r="L57" s="26"/>
      <c r="M57" s="26"/>
      <c r="N57" s="26"/>
      <c r="O57" s="159"/>
      <c r="P57" s="158"/>
    </row>
    <row r="58" spans="2:24" ht="13">
      <c r="B58" s="26"/>
      <c r="C58" s="26"/>
      <c r="F58" s="26"/>
      <c r="G58" s="26"/>
      <c r="H58" s="26"/>
      <c r="I58" s="155"/>
      <c r="J58" s="156"/>
      <c r="L58" s="26"/>
      <c r="M58" s="26"/>
      <c r="N58" s="26"/>
      <c r="O58" s="159"/>
      <c r="P58" s="158"/>
    </row>
    <row r="59" spans="2:24" ht="13">
      <c r="B59" s="26"/>
      <c r="C59" s="26"/>
      <c r="F59" s="26"/>
      <c r="G59" s="26"/>
      <c r="H59" s="26"/>
      <c r="I59" s="155"/>
      <c r="J59" s="156"/>
      <c r="L59" s="26"/>
      <c r="M59" s="26"/>
      <c r="N59" s="26"/>
      <c r="O59" s="159"/>
      <c r="P59" s="158"/>
    </row>
    <row r="60" spans="2:24" ht="13">
      <c r="B60" s="26"/>
      <c r="C60" s="26"/>
      <c r="F60" s="26"/>
      <c r="G60" s="26"/>
      <c r="H60" s="26"/>
      <c r="I60" s="155"/>
      <c r="J60" s="156"/>
      <c r="L60" s="26"/>
      <c r="M60" s="26"/>
      <c r="N60" s="26"/>
      <c r="O60" s="159"/>
      <c r="P60" s="158"/>
    </row>
    <row r="61" spans="2:24" ht="13">
      <c r="B61" s="26"/>
      <c r="C61" s="26"/>
      <c r="F61" s="26"/>
      <c r="G61" s="26"/>
      <c r="H61" s="26"/>
      <c r="I61" s="155"/>
      <c r="J61" s="156"/>
      <c r="L61" s="26"/>
      <c r="M61" s="26"/>
      <c r="N61" s="26"/>
      <c r="O61" s="159"/>
      <c r="P61" s="158"/>
    </row>
    <row r="62" spans="2:24" ht="13">
      <c r="B62" s="26"/>
      <c r="C62" s="26"/>
      <c r="F62" s="26"/>
      <c r="G62" s="26"/>
      <c r="H62" s="26"/>
      <c r="I62" s="155"/>
      <c r="J62" s="156"/>
      <c r="L62" s="26"/>
      <c r="M62" s="26"/>
      <c r="N62" s="26"/>
    </row>
    <row r="63" spans="2:24" ht="13">
      <c r="B63" s="26"/>
      <c r="C63" s="26"/>
      <c r="F63" s="26"/>
      <c r="G63" s="26"/>
      <c r="H63" s="26"/>
      <c r="I63" s="155"/>
      <c r="J63" s="156"/>
      <c r="L63" s="26"/>
      <c r="M63" s="26"/>
      <c r="N63" s="26"/>
    </row>
    <row r="64" spans="2:24" ht="13">
      <c r="B64" s="26"/>
      <c r="C64" s="26"/>
      <c r="F64" s="26"/>
      <c r="G64" s="26"/>
      <c r="H64" s="26"/>
      <c r="I64" s="155"/>
      <c r="J64" s="156"/>
      <c r="L64" s="26"/>
      <c r="M64" s="26"/>
      <c r="N64" s="26"/>
      <c r="O64" s="159"/>
      <c r="P64" s="158"/>
    </row>
    <row r="65" spans="2:16" ht="13">
      <c r="B65" s="26"/>
      <c r="C65" s="26"/>
      <c r="F65" s="26"/>
      <c r="G65" s="26"/>
      <c r="H65" s="26"/>
      <c r="I65" s="155"/>
      <c r="J65" s="156"/>
      <c r="L65" s="26"/>
      <c r="M65" s="26"/>
      <c r="N65" s="26"/>
      <c r="O65" s="159"/>
      <c r="P65" s="158"/>
    </row>
    <row r="66" spans="2:16" ht="13">
      <c r="B66" s="26"/>
      <c r="C66" s="26"/>
      <c r="F66" s="26"/>
      <c r="G66" s="26"/>
      <c r="H66" s="26"/>
      <c r="I66" s="155"/>
      <c r="J66" s="156"/>
      <c r="L66" s="26"/>
      <c r="M66" s="26"/>
      <c r="N66" s="26"/>
      <c r="O66" s="159"/>
      <c r="P66" s="158"/>
    </row>
    <row r="67" spans="2:16" ht="13">
      <c r="B67" s="26"/>
      <c r="C67" s="26"/>
      <c r="F67" s="26"/>
      <c r="G67" s="26"/>
      <c r="H67" s="26"/>
      <c r="I67" s="155"/>
      <c r="J67" s="156"/>
      <c r="L67" s="26"/>
      <c r="M67" s="26"/>
      <c r="N67" s="26"/>
      <c r="O67" s="159"/>
      <c r="P67" s="158"/>
    </row>
    <row r="68" spans="2:16" ht="13">
      <c r="B68" s="26"/>
      <c r="C68" s="26"/>
      <c r="F68" s="26"/>
      <c r="G68" s="26"/>
      <c r="H68" s="26"/>
      <c r="I68" s="155"/>
      <c r="J68" s="156"/>
      <c r="L68" s="26"/>
      <c r="M68" s="26"/>
      <c r="N68" s="26"/>
      <c r="O68" s="159"/>
      <c r="P68" s="158"/>
    </row>
    <row r="69" spans="2:16" ht="13">
      <c r="B69" s="26"/>
      <c r="C69" s="26"/>
      <c r="F69" s="26"/>
      <c r="G69" s="26"/>
      <c r="H69" s="26"/>
      <c r="I69" s="155"/>
      <c r="J69" s="156"/>
      <c r="L69" s="26"/>
      <c r="M69" s="26"/>
      <c r="N69" s="26"/>
      <c r="O69" s="159"/>
      <c r="P69" s="158"/>
    </row>
    <row r="70" spans="2:16" ht="13">
      <c r="B70" s="26"/>
      <c r="C70" s="26"/>
      <c r="F70" s="26"/>
      <c r="G70" s="26"/>
      <c r="H70" s="26"/>
      <c r="I70" s="155"/>
      <c r="J70" s="156"/>
      <c r="L70" s="26"/>
      <c r="M70" s="26"/>
      <c r="N70" s="26"/>
      <c r="O70" s="159"/>
      <c r="P70" s="158"/>
    </row>
    <row r="71" spans="2:16" ht="13">
      <c r="B71" s="26"/>
      <c r="C71" s="26"/>
      <c r="F71" s="26"/>
      <c r="G71" s="26"/>
      <c r="H71" s="26"/>
      <c r="I71" s="155"/>
      <c r="J71" s="156"/>
      <c r="L71" s="26"/>
      <c r="M71" s="26"/>
      <c r="N71" s="26"/>
      <c r="O71" s="159"/>
      <c r="P71" s="158"/>
    </row>
    <row r="72" spans="2:16" ht="13">
      <c r="B72" s="26"/>
      <c r="C72" s="26"/>
      <c r="F72" s="26"/>
      <c r="G72" s="26"/>
      <c r="H72" s="26"/>
      <c r="I72" s="155"/>
      <c r="J72" s="156"/>
      <c r="L72" s="26"/>
      <c r="M72" s="26"/>
      <c r="N72" s="26"/>
      <c r="O72" s="159"/>
      <c r="P72" s="158"/>
    </row>
    <row r="73" spans="2:16" ht="13">
      <c r="B73" s="26"/>
      <c r="C73" s="26"/>
      <c r="F73" s="26"/>
      <c r="G73" s="26"/>
      <c r="H73" s="26"/>
      <c r="I73" s="155"/>
      <c r="J73" s="156"/>
      <c r="L73" s="26"/>
      <c r="M73" s="26"/>
      <c r="N73" s="26"/>
      <c r="O73" s="159"/>
      <c r="P73" s="158"/>
    </row>
    <row r="74" spans="2:16" ht="13">
      <c r="B74" s="26"/>
      <c r="C74" s="26"/>
      <c r="F74" s="26"/>
      <c r="G74" s="26"/>
      <c r="H74" s="26"/>
      <c r="I74" s="155"/>
      <c r="J74" s="156"/>
      <c r="L74" s="26"/>
      <c r="M74" s="26"/>
      <c r="N74" s="26"/>
      <c r="O74" s="159"/>
      <c r="P74" s="158"/>
    </row>
    <row r="75" spans="2:16" ht="13">
      <c r="B75" s="26"/>
      <c r="C75" s="26"/>
      <c r="F75" s="26"/>
      <c r="G75" s="26"/>
      <c r="H75" s="26"/>
      <c r="I75" s="155"/>
      <c r="J75" s="156"/>
      <c r="L75" s="26"/>
      <c r="M75" s="26"/>
      <c r="N75" s="26"/>
    </row>
    <row r="76" spans="2:16" ht="13">
      <c r="B76" s="26"/>
      <c r="C76" s="26"/>
      <c r="F76" s="26"/>
      <c r="G76" s="26"/>
      <c r="H76" s="26"/>
      <c r="I76" s="155"/>
      <c r="J76" s="156"/>
      <c r="L76" s="26"/>
      <c r="M76" s="26"/>
      <c r="N76" s="26"/>
    </row>
    <row r="77" spans="2:16" ht="13">
      <c r="B77" s="26"/>
      <c r="C77" s="26"/>
      <c r="F77" s="26"/>
      <c r="G77" s="26"/>
      <c r="H77" s="26"/>
      <c r="I77" s="155"/>
      <c r="J77" s="156"/>
      <c r="L77" s="26"/>
      <c r="M77" s="26"/>
      <c r="N77" s="26"/>
      <c r="O77" s="159"/>
      <c r="P77" s="158"/>
    </row>
    <row r="78" spans="2:16" ht="13">
      <c r="B78" s="26"/>
      <c r="C78" s="26"/>
      <c r="F78" s="26"/>
      <c r="G78" s="26"/>
      <c r="H78" s="26"/>
      <c r="I78" s="155"/>
      <c r="J78" s="156"/>
      <c r="L78" s="26"/>
      <c r="M78" s="26"/>
      <c r="N78" s="26"/>
      <c r="O78" s="159"/>
      <c r="P78" s="158"/>
    </row>
    <row r="79" spans="2:16" ht="13">
      <c r="B79" s="26"/>
      <c r="C79" s="26"/>
      <c r="F79" s="26"/>
      <c r="G79" s="26"/>
      <c r="H79" s="26"/>
      <c r="I79" s="155"/>
      <c r="J79" s="156"/>
      <c r="L79" s="26"/>
      <c r="M79" s="26"/>
      <c r="N79" s="26"/>
      <c r="O79" s="159"/>
      <c r="P79" s="158"/>
    </row>
    <row r="80" spans="2:16" ht="13">
      <c r="B80" s="26"/>
      <c r="C80" s="26"/>
      <c r="F80" s="26"/>
      <c r="G80" s="26"/>
      <c r="H80" s="26"/>
      <c r="I80" s="155"/>
      <c r="J80" s="156"/>
      <c r="L80" s="26"/>
      <c r="M80" s="26"/>
      <c r="N80" s="26"/>
      <c r="O80" s="159"/>
      <c r="P80" s="158"/>
    </row>
    <row r="81" spans="2:16" ht="13">
      <c r="B81" s="26"/>
      <c r="C81" s="26"/>
      <c r="F81" s="26"/>
      <c r="G81" s="26"/>
      <c r="H81" s="26"/>
      <c r="I81" s="155"/>
      <c r="J81" s="156"/>
      <c r="L81" s="26"/>
      <c r="M81" s="26"/>
      <c r="N81" s="26"/>
      <c r="O81" s="159"/>
      <c r="P81" s="158"/>
    </row>
    <row r="82" spans="2:16" ht="13">
      <c r="B82" s="26"/>
      <c r="C82" s="26"/>
      <c r="F82" s="26"/>
      <c r="G82" s="26"/>
      <c r="H82" s="26"/>
      <c r="I82" s="155"/>
      <c r="J82" s="156"/>
      <c r="L82" s="26"/>
      <c r="M82" s="26"/>
      <c r="N82" s="26"/>
      <c r="O82" s="159"/>
      <c r="P82" s="158"/>
    </row>
    <row r="83" spans="2:16" ht="13">
      <c r="B83" s="26"/>
      <c r="C83" s="26"/>
      <c r="F83" s="26"/>
      <c r="G83" s="26"/>
      <c r="H83" s="26"/>
      <c r="I83" s="155"/>
      <c r="J83" s="156"/>
      <c r="L83" s="26"/>
      <c r="M83" s="26"/>
      <c r="N83" s="26"/>
      <c r="O83" s="159"/>
      <c r="P83" s="158"/>
    </row>
    <row r="84" spans="2:16" ht="13">
      <c r="B84" s="26"/>
      <c r="C84" s="26"/>
      <c r="F84" s="26"/>
      <c r="G84" s="26"/>
      <c r="H84" s="26"/>
      <c r="I84" s="155"/>
      <c r="J84" s="156"/>
      <c r="L84" s="26"/>
      <c r="M84" s="26"/>
      <c r="N84" s="26"/>
      <c r="O84" s="159"/>
      <c r="P84" s="158"/>
    </row>
    <row r="85" spans="2:16" ht="13">
      <c r="B85" s="26"/>
      <c r="C85" s="26"/>
      <c r="F85" s="26"/>
      <c r="G85" s="26"/>
      <c r="H85" s="26"/>
      <c r="I85" s="155"/>
      <c r="J85" s="156"/>
      <c r="L85" s="26"/>
      <c r="M85" s="26"/>
      <c r="N85" s="26"/>
      <c r="O85" s="159"/>
      <c r="P85" s="158"/>
    </row>
    <row r="86" spans="2:16" ht="13">
      <c r="B86" s="26"/>
      <c r="C86" s="26"/>
      <c r="F86" s="26"/>
      <c r="G86" s="26"/>
      <c r="H86" s="26"/>
      <c r="I86" s="155"/>
      <c r="J86" s="156"/>
      <c r="L86" s="26"/>
      <c r="M86" s="26"/>
      <c r="N86" s="26"/>
      <c r="O86" s="159"/>
      <c r="P86" s="158"/>
    </row>
    <row r="87" spans="2:16" ht="13">
      <c r="B87" s="26"/>
      <c r="C87" s="26"/>
      <c r="F87" s="26"/>
      <c r="G87" s="26"/>
      <c r="H87" s="26"/>
      <c r="I87" s="155"/>
      <c r="J87" s="156"/>
      <c r="L87" s="26"/>
      <c r="M87" s="26"/>
      <c r="N87" s="26"/>
      <c r="O87" s="159"/>
      <c r="P87" s="158"/>
    </row>
    <row r="88" spans="2:16" ht="13">
      <c r="B88" s="26"/>
      <c r="C88" s="26"/>
      <c r="F88" s="26"/>
      <c r="G88" s="26"/>
      <c r="H88" s="26"/>
      <c r="I88" s="155"/>
      <c r="J88" s="156"/>
      <c r="L88" s="26"/>
      <c r="M88" s="26"/>
      <c r="N88" s="26"/>
    </row>
    <row r="89" spans="2:16" ht="13">
      <c r="B89" s="26"/>
      <c r="C89" s="26"/>
      <c r="F89" s="26"/>
      <c r="G89" s="26"/>
      <c r="H89" s="26"/>
      <c r="I89" s="155"/>
      <c r="J89" s="156"/>
      <c r="L89" s="26"/>
      <c r="M89" s="26"/>
      <c r="N89" s="26"/>
    </row>
    <row r="90" spans="2:16" ht="13">
      <c r="B90" s="26"/>
      <c r="C90" s="26"/>
      <c r="F90" s="26"/>
      <c r="G90" s="26"/>
      <c r="H90" s="26"/>
      <c r="I90" s="155"/>
      <c r="J90" s="156"/>
      <c r="L90" s="26"/>
      <c r="M90" s="26"/>
      <c r="N90" s="26"/>
      <c r="O90" s="159"/>
      <c r="P90" s="158"/>
    </row>
    <row r="91" spans="2:16" ht="13">
      <c r="B91" s="26"/>
      <c r="C91" s="26"/>
      <c r="F91" s="26"/>
      <c r="G91" s="26"/>
      <c r="H91" s="26"/>
      <c r="I91" s="155"/>
      <c r="J91" s="156"/>
      <c r="L91" s="26"/>
      <c r="M91" s="26"/>
      <c r="N91" s="26"/>
      <c r="O91" s="159"/>
      <c r="P91" s="158"/>
    </row>
    <row r="92" spans="2:16" ht="13">
      <c r="B92" s="26"/>
      <c r="C92" s="26"/>
      <c r="F92" s="26"/>
      <c r="G92" s="26"/>
      <c r="H92" s="26"/>
      <c r="I92" s="155"/>
      <c r="J92" s="156"/>
      <c r="L92" s="26"/>
      <c r="M92" s="26"/>
      <c r="N92" s="26"/>
      <c r="O92" s="159"/>
      <c r="P92" s="158"/>
    </row>
    <row r="93" spans="2:16" ht="13">
      <c r="B93" s="26"/>
      <c r="C93" s="26"/>
      <c r="F93" s="26"/>
      <c r="G93" s="26"/>
      <c r="H93" s="26"/>
      <c r="I93" s="155"/>
      <c r="J93" s="156"/>
      <c r="L93" s="26"/>
      <c r="M93" s="26"/>
      <c r="N93" s="26"/>
      <c r="O93" s="159"/>
      <c r="P93" s="158"/>
    </row>
    <row r="94" spans="2:16" ht="13">
      <c r="B94" s="26"/>
      <c r="C94" s="26"/>
      <c r="F94" s="26"/>
      <c r="G94" s="26"/>
      <c r="H94" s="26"/>
      <c r="I94" s="155"/>
      <c r="J94" s="156"/>
      <c r="L94" s="26"/>
      <c r="M94" s="26"/>
      <c r="N94" s="26"/>
      <c r="O94" s="159"/>
      <c r="P94" s="158"/>
    </row>
    <row r="95" spans="2:16" ht="13">
      <c r="B95" s="26"/>
      <c r="C95" s="26"/>
      <c r="F95" s="26"/>
      <c r="G95" s="26"/>
      <c r="H95" s="26"/>
      <c r="I95" s="155"/>
      <c r="J95" s="156"/>
      <c r="L95" s="26"/>
      <c r="M95" s="26"/>
      <c r="N95" s="26"/>
      <c r="O95" s="159"/>
      <c r="P95" s="158"/>
    </row>
    <row r="96" spans="2:16" ht="13">
      <c r="B96" s="26"/>
      <c r="C96" s="26"/>
      <c r="F96" s="26"/>
      <c r="G96" s="26"/>
      <c r="H96" s="26"/>
      <c r="I96" s="155"/>
      <c r="J96" s="156"/>
      <c r="L96" s="26"/>
      <c r="M96" s="26"/>
      <c r="N96" s="26"/>
      <c r="O96" s="159"/>
      <c r="P96" s="158"/>
    </row>
    <row r="97" spans="2:16" ht="13">
      <c r="B97" s="26"/>
      <c r="C97" s="26"/>
      <c r="F97" s="26"/>
      <c r="G97" s="26"/>
      <c r="H97" s="26"/>
      <c r="I97" s="155"/>
      <c r="J97" s="156"/>
      <c r="L97" s="26"/>
      <c r="M97" s="26"/>
      <c r="N97" s="26"/>
      <c r="O97" s="159"/>
      <c r="P97" s="158"/>
    </row>
    <row r="98" spans="2:16" ht="13">
      <c r="B98" s="26"/>
      <c r="C98" s="26"/>
      <c r="F98" s="26"/>
      <c r="G98" s="26"/>
      <c r="H98" s="26"/>
      <c r="I98" s="155"/>
      <c r="J98" s="156"/>
      <c r="L98" s="26"/>
      <c r="M98" s="26"/>
      <c r="N98" s="26"/>
      <c r="O98" s="159"/>
      <c r="P98" s="158"/>
    </row>
    <row r="99" spans="2:16" ht="13">
      <c r="B99" s="26"/>
      <c r="C99" s="26"/>
      <c r="F99" s="26"/>
      <c r="G99" s="26"/>
      <c r="H99" s="26"/>
      <c r="I99" s="155"/>
      <c r="J99" s="156"/>
      <c r="L99" s="26"/>
      <c r="M99" s="26"/>
      <c r="N99" s="26"/>
      <c r="O99" s="159"/>
      <c r="P99" s="158"/>
    </row>
    <row r="100" spans="2:16" ht="13">
      <c r="B100" s="26"/>
      <c r="C100" s="26"/>
      <c r="F100" s="26"/>
      <c r="G100" s="26"/>
      <c r="H100" s="26"/>
      <c r="I100" s="155"/>
      <c r="J100" s="156"/>
      <c r="L100" s="26"/>
      <c r="M100" s="26"/>
      <c r="N100" s="26"/>
      <c r="O100" s="159"/>
      <c r="P100" s="158"/>
    </row>
    <row r="101" spans="2:16" ht="13">
      <c r="B101" s="26"/>
      <c r="C101" s="26"/>
      <c r="F101" s="26"/>
      <c r="G101" s="26"/>
      <c r="H101" s="26"/>
      <c r="I101" s="155"/>
      <c r="J101" s="156"/>
      <c r="L101" s="26"/>
      <c r="M101" s="26"/>
      <c r="N101" s="26"/>
    </row>
    <row r="102" spans="2:16" ht="13">
      <c r="B102" s="26"/>
      <c r="C102" s="26"/>
      <c r="F102" s="26"/>
      <c r="G102" s="26"/>
      <c r="H102" s="26"/>
      <c r="I102" s="155"/>
      <c r="J102" s="156"/>
      <c r="L102" s="26"/>
      <c r="M102" s="26"/>
      <c r="N102" s="26"/>
    </row>
    <row r="103" spans="2:16" ht="13">
      <c r="B103" s="26"/>
      <c r="C103" s="26"/>
      <c r="F103" s="26"/>
      <c r="G103" s="26"/>
      <c r="H103" s="26"/>
      <c r="I103" s="155"/>
      <c r="J103" s="156"/>
      <c r="L103" s="26"/>
      <c r="M103" s="26"/>
      <c r="N103" s="26"/>
      <c r="O103" s="159"/>
      <c r="P103" s="158"/>
    </row>
    <row r="104" spans="2:16" ht="13">
      <c r="B104" s="26"/>
      <c r="C104" s="26"/>
      <c r="F104" s="26"/>
      <c r="G104" s="26"/>
      <c r="H104" s="26"/>
      <c r="I104" s="155"/>
      <c r="J104" s="156"/>
      <c r="L104" s="26"/>
      <c r="M104" s="26"/>
      <c r="N104" s="26"/>
      <c r="O104" s="159"/>
      <c r="P104" s="158"/>
    </row>
    <row r="105" spans="2:16" ht="13">
      <c r="B105" s="26"/>
      <c r="C105" s="26"/>
      <c r="F105" s="26"/>
      <c r="G105" s="26"/>
      <c r="H105" s="26"/>
      <c r="I105" s="155"/>
      <c r="J105" s="156"/>
      <c r="L105" s="26"/>
      <c r="M105" s="26"/>
      <c r="N105" s="26"/>
      <c r="O105" s="159"/>
      <c r="P105" s="158"/>
    </row>
    <row r="106" spans="2:16" ht="13">
      <c r="B106" s="26"/>
      <c r="C106" s="26"/>
      <c r="F106" s="26"/>
      <c r="G106" s="26"/>
      <c r="H106" s="26"/>
      <c r="I106" s="155"/>
      <c r="J106" s="156"/>
      <c r="L106" s="26"/>
      <c r="M106" s="26"/>
      <c r="N106" s="26"/>
      <c r="O106" s="159"/>
      <c r="P106" s="158"/>
    </row>
    <row r="107" spans="2:16" ht="13">
      <c r="B107" s="26"/>
      <c r="C107" s="26"/>
      <c r="F107" s="26"/>
      <c r="G107" s="26"/>
      <c r="H107" s="26"/>
      <c r="I107" s="155"/>
      <c r="J107" s="156"/>
      <c r="L107" s="26"/>
      <c r="M107" s="26"/>
      <c r="N107" s="26"/>
      <c r="O107" s="159"/>
      <c r="P107" s="158"/>
    </row>
    <row r="108" spans="2:16" ht="13">
      <c r="B108" s="26"/>
      <c r="C108" s="26"/>
      <c r="F108" s="26"/>
      <c r="G108" s="26"/>
      <c r="H108" s="26"/>
      <c r="I108" s="155"/>
      <c r="J108" s="156"/>
      <c r="L108" s="26"/>
      <c r="M108" s="26"/>
      <c r="N108" s="26"/>
      <c r="O108" s="159"/>
      <c r="P108" s="158"/>
    </row>
    <row r="109" spans="2:16" ht="13">
      <c r="B109" s="26"/>
      <c r="C109" s="26"/>
      <c r="F109" s="26"/>
      <c r="G109" s="26"/>
      <c r="H109" s="26"/>
      <c r="I109" s="155"/>
      <c r="J109" s="156"/>
      <c r="L109" s="26"/>
      <c r="M109" s="26"/>
      <c r="N109" s="26"/>
      <c r="O109" s="159"/>
      <c r="P109" s="158"/>
    </row>
    <row r="110" spans="2:16" ht="13">
      <c r="B110" s="26"/>
      <c r="C110" s="26"/>
      <c r="F110" s="26"/>
      <c r="G110" s="26"/>
      <c r="H110" s="26"/>
      <c r="I110" s="155"/>
      <c r="J110" s="156"/>
      <c r="L110" s="26"/>
      <c r="M110" s="26"/>
      <c r="N110" s="26"/>
      <c r="O110" s="159"/>
      <c r="P110" s="158"/>
    </row>
    <row r="111" spans="2:16" ht="13">
      <c r="B111" s="26"/>
      <c r="C111" s="26"/>
      <c r="F111" s="26"/>
      <c r="G111" s="26"/>
      <c r="H111" s="26"/>
      <c r="I111" s="155"/>
      <c r="J111" s="156"/>
      <c r="L111" s="26"/>
      <c r="M111" s="26"/>
      <c r="N111" s="26"/>
      <c r="O111" s="159"/>
      <c r="P111" s="158"/>
    </row>
    <row r="112" spans="2:16" ht="13">
      <c r="B112" s="26"/>
      <c r="C112" s="26"/>
      <c r="F112" s="26"/>
      <c r="G112" s="26"/>
      <c r="H112" s="26"/>
      <c r="I112" s="155"/>
      <c r="J112" s="156"/>
      <c r="L112" s="26"/>
      <c r="M112" s="26"/>
      <c r="N112" s="26"/>
      <c r="O112" s="159"/>
      <c r="P112" s="158"/>
    </row>
    <row r="113" spans="2:16" ht="13">
      <c r="B113" s="26"/>
      <c r="C113" s="26"/>
      <c r="F113" s="26"/>
      <c r="G113" s="26"/>
      <c r="H113" s="26"/>
      <c r="I113" s="155"/>
      <c r="J113" s="156"/>
      <c r="L113" s="26"/>
      <c r="M113" s="26"/>
      <c r="N113" s="26"/>
      <c r="O113" s="159"/>
      <c r="P113" s="158"/>
    </row>
    <row r="114" spans="2:16" ht="13">
      <c r="B114" s="26"/>
      <c r="C114" s="26"/>
      <c r="F114" s="26"/>
      <c r="G114" s="26"/>
      <c r="H114" s="26"/>
      <c r="I114" s="155"/>
      <c r="J114" s="156"/>
      <c r="L114" s="26"/>
      <c r="M114" s="26"/>
      <c r="N114" s="26"/>
    </row>
    <row r="115" spans="2:16" ht="13">
      <c r="B115" s="26"/>
      <c r="C115" s="26"/>
      <c r="F115" s="26"/>
      <c r="G115" s="26"/>
      <c r="H115" s="26"/>
      <c r="I115" s="155"/>
      <c r="J115" s="156"/>
      <c r="L115" s="26"/>
      <c r="M115" s="26"/>
      <c r="N115" s="26"/>
    </row>
    <row r="116" spans="2:16" ht="13">
      <c r="B116" s="26"/>
      <c r="C116" s="26"/>
      <c r="F116" s="26"/>
      <c r="G116" s="26"/>
      <c r="H116" s="26"/>
      <c r="I116" s="155"/>
      <c r="J116" s="156"/>
      <c r="L116" s="26"/>
      <c r="M116" s="26"/>
      <c r="N116" s="26"/>
      <c r="O116" s="159"/>
      <c r="P116" s="158"/>
    </row>
    <row r="117" spans="2:16" ht="13">
      <c r="B117" s="26"/>
      <c r="C117" s="26"/>
      <c r="F117" s="26"/>
      <c r="G117" s="26"/>
      <c r="H117" s="26"/>
      <c r="I117" s="155"/>
      <c r="J117" s="156"/>
      <c r="L117" s="26"/>
      <c r="M117" s="26"/>
      <c r="N117" s="26"/>
      <c r="O117" s="159"/>
      <c r="P117" s="158"/>
    </row>
    <row r="118" spans="2:16" ht="13">
      <c r="B118" s="26"/>
      <c r="C118" s="26"/>
      <c r="F118" s="26"/>
      <c r="G118" s="26"/>
      <c r="H118" s="26"/>
      <c r="I118" s="155"/>
      <c r="J118" s="156"/>
      <c r="L118" s="26"/>
      <c r="M118" s="26"/>
      <c r="N118" s="26"/>
      <c r="O118" s="159"/>
      <c r="P118" s="158"/>
    </row>
    <row r="119" spans="2:16" ht="13">
      <c r="B119" s="26"/>
      <c r="C119" s="26"/>
      <c r="F119" s="26"/>
      <c r="G119" s="26"/>
      <c r="H119" s="26"/>
      <c r="I119" s="155"/>
      <c r="J119" s="156"/>
      <c r="L119" s="26"/>
      <c r="M119" s="26"/>
      <c r="N119" s="26"/>
      <c r="O119" s="159"/>
      <c r="P119" s="158"/>
    </row>
    <row r="120" spans="2:16" ht="13">
      <c r="B120" s="26"/>
      <c r="C120" s="26"/>
      <c r="F120" s="26"/>
      <c r="G120" s="26"/>
      <c r="H120" s="26"/>
      <c r="I120" s="155"/>
      <c r="J120" s="156"/>
      <c r="L120" s="26"/>
      <c r="M120" s="26"/>
      <c r="N120" s="26"/>
      <c r="O120" s="159"/>
      <c r="P120" s="158"/>
    </row>
    <row r="121" spans="2:16" ht="13">
      <c r="B121" s="26"/>
      <c r="C121" s="26"/>
      <c r="F121" s="26"/>
      <c r="G121" s="26"/>
      <c r="H121" s="26"/>
      <c r="I121" s="155"/>
      <c r="J121" s="156"/>
      <c r="L121" s="26"/>
      <c r="M121" s="26"/>
      <c r="N121" s="26"/>
      <c r="O121" s="159"/>
      <c r="P121" s="158"/>
    </row>
    <row r="122" spans="2:16" ht="13">
      <c r="B122" s="26"/>
      <c r="C122" s="26"/>
      <c r="F122" s="26"/>
      <c r="G122" s="26"/>
      <c r="H122" s="26"/>
      <c r="I122" s="155"/>
      <c r="J122" s="156"/>
      <c r="L122" s="26"/>
      <c r="M122" s="26"/>
      <c r="N122" s="26"/>
      <c r="O122" s="159"/>
      <c r="P122" s="158"/>
    </row>
    <row r="123" spans="2:16" ht="13">
      <c r="B123" s="26"/>
      <c r="C123" s="26"/>
      <c r="F123" s="26"/>
      <c r="G123" s="26"/>
      <c r="H123" s="26"/>
      <c r="I123" s="155"/>
      <c r="J123" s="156"/>
      <c r="L123" s="26"/>
      <c r="M123" s="26"/>
      <c r="N123" s="26"/>
      <c r="O123" s="159"/>
      <c r="P123" s="158"/>
    </row>
    <row r="124" spans="2:16" ht="13">
      <c r="B124" s="26"/>
      <c r="C124" s="26"/>
      <c r="F124" s="26"/>
      <c r="G124" s="26"/>
      <c r="H124" s="26"/>
      <c r="I124" s="155"/>
      <c r="J124" s="156"/>
      <c r="L124" s="26"/>
      <c r="M124" s="26"/>
      <c r="N124" s="26"/>
      <c r="O124" s="159"/>
      <c r="P124" s="158"/>
    </row>
    <row r="125" spans="2:16" ht="13">
      <c r="B125" s="26"/>
      <c r="C125" s="26"/>
      <c r="F125" s="26"/>
      <c r="G125" s="26"/>
      <c r="H125" s="26"/>
      <c r="I125" s="155"/>
      <c r="J125" s="156"/>
      <c r="L125" s="26"/>
      <c r="M125" s="26"/>
      <c r="N125" s="26"/>
      <c r="O125" s="159"/>
      <c r="P125" s="158"/>
    </row>
    <row r="126" spans="2:16" ht="13">
      <c r="B126" s="26"/>
      <c r="C126" s="26"/>
      <c r="F126" s="26"/>
      <c r="G126" s="26"/>
      <c r="H126" s="26"/>
      <c r="I126" s="155"/>
      <c r="J126" s="156"/>
      <c r="L126" s="26"/>
      <c r="M126" s="26"/>
      <c r="N126" s="26"/>
      <c r="O126" s="159"/>
      <c r="P126" s="158"/>
    </row>
    <row r="127" spans="2:16" ht="13">
      <c r="B127" s="26"/>
      <c r="C127" s="26"/>
      <c r="F127" s="26"/>
      <c r="G127" s="26"/>
      <c r="H127" s="26"/>
      <c r="I127" s="155"/>
      <c r="J127" s="156"/>
      <c r="L127" s="26"/>
      <c r="M127" s="26"/>
      <c r="N127" s="26"/>
    </row>
    <row r="128" spans="2:16" ht="13">
      <c r="B128" s="26"/>
      <c r="C128" s="26"/>
      <c r="F128" s="26"/>
      <c r="G128" s="26"/>
      <c r="H128" s="26"/>
      <c r="I128" s="155"/>
      <c r="J128" s="156"/>
      <c r="L128" s="26"/>
      <c r="M128" s="26"/>
      <c r="N128" s="26"/>
    </row>
    <row r="129" spans="2:16" ht="13">
      <c r="B129" s="26"/>
      <c r="C129" s="26"/>
      <c r="F129" s="26"/>
      <c r="G129" s="26"/>
      <c r="H129" s="26"/>
      <c r="I129" s="155"/>
      <c r="J129" s="156"/>
      <c r="L129" s="26"/>
      <c r="M129" s="26"/>
      <c r="N129" s="26"/>
      <c r="O129" s="159"/>
      <c r="P129" s="158"/>
    </row>
    <row r="130" spans="2:16" ht="13">
      <c r="B130" s="26"/>
      <c r="C130" s="26"/>
      <c r="F130" s="26"/>
      <c r="G130" s="26"/>
      <c r="H130" s="26"/>
      <c r="I130" s="155"/>
      <c r="J130" s="156"/>
      <c r="L130" s="26"/>
      <c r="M130" s="26"/>
      <c r="N130" s="26"/>
      <c r="O130" s="159"/>
      <c r="P130" s="158"/>
    </row>
    <row r="131" spans="2:16" ht="13">
      <c r="B131" s="26"/>
      <c r="C131" s="26"/>
      <c r="F131" s="26"/>
      <c r="G131" s="26"/>
      <c r="H131" s="26"/>
      <c r="I131" s="155"/>
      <c r="J131" s="156"/>
      <c r="L131" s="26"/>
      <c r="M131" s="26"/>
      <c r="N131" s="26"/>
      <c r="O131" s="159"/>
      <c r="P131" s="158"/>
    </row>
    <row r="132" spans="2:16" ht="13">
      <c r="B132" s="26"/>
      <c r="C132" s="26"/>
      <c r="F132" s="26"/>
      <c r="G132" s="26"/>
      <c r="H132" s="26"/>
      <c r="I132" s="155"/>
      <c r="J132" s="156"/>
      <c r="L132" s="26"/>
      <c r="M132" s="26"/>
      <c r="N132" s="26"/>
      <c r="O132" s="159"/>
      <c r="P132" s="158"/>
    </row>
    <row r="133" spans="2:16" ht="13">
      <c r="B133" s="26"/>
      <c r="C133" s="26"/>
      <c r="F133" s="26"/>
      <c r="G133" s="26"/>
      <c r="H133" s="26"/>
      <c r="I133" s="155"/>
      <c r="J133" s="156"/>
      <c r="L133" s="26"/>
      <c r="M133" s="26"/>
      <c r="N133" s="26"/>
      <c r="O133" s="159"/>
      <c r="P133" s="158"/>
    </row>
    <row r="134" spans="2:16" ht="13">
      <c r="B134" s="26"/>
      <c r="C134" s="26"/>
      <c r="F134" s="26"/>
      <c r="G134" s="26"/>
      <c r="H134" s="26"/>
      <c r="I134" s="155"/>
      <c r="J134" s="156"/>
      <c r="L134" s="26"/>
      <c r="M134" s="26"/>
      <c r="N134" s="26"/>
      <c r="O134" s="159"/>
      <c r="P134" s="158"/>
    </row>
    <row r="135" spans="2:16" ht="13">
      <c r="B135" s="26"/>
      <c r="C135" s="26"/>
      <c r="F135" s="26"/>
      <c r="G135" s="26"/>
      <c r="H135" s="26"/>
      <c r="I135" s="155"/>
      <c r="J135" s="156"/>
      <c r="L135" s="26"/>
      <c r="M135" s="26"/>
      <c r="N135" s="26"/>
      <c r="O135" s="159"/>
      <c r="P135" s="158"/>
    </row>
    <row r="136" spans="2:16" ht="13">
      <c r="B136" s="26"/>
      <c r="C136" s="26"/>
      <c r="F136" s="26"/>
      <c r="G136" s="26"/>
      <c r="H136" s="26"/>
      <c r="I136" s="155"/>
      <c r="J136" s="156"/>
      <c r="L136" s="26"/>
      <c r="M136" s="26"/>
      <c r="N136" s="26"/>
      <c r="O136" s="159"/>
      <c r="P136" s="158"/>
    </row>
    <row r="137" spans="2:16" ht="13">
      <c r="B137" s="26"/>
      <c r="C137" s="26"/>
      <c r="F137" s="26"/>
      <c r="G137" s="26"/>
      <c r="H137" s="26"/>
      <c r="I137" s="155"/>
      <c r="J137" s="156"/>
      <c r="L137" s="26"/>
      <c r="M137" s="26"/>
      <c r="N137" s="26"/>
      <c r="O137" s="159"/>
      <c r="P137" s="158"/>
    </row>
    <row r="138" spans="2:16" ht="13">
      <c r="B138" s="26"/>
      <c r="C138" s="26"/>
      <c r="F138" s="26"/>
      <c r="G138" s="26"/>
      <c r="H138" s="26"/>
      <c r="I138" s="155"/>
      <c r="J138" s="156"/>
      <c r="L138" s="26"/>
      <c r="M138" s="26"/>
      <c r="N138" s="26"/>
      <c r="O138" s="159"/>
      <c r="P138" s="158"/>
    </row>
    <row r="139" spans="2:16" ht="13">
      <c r="B139" s="26"/>
      <c r="C139" s="26"/>
      <c r="F139" s="26"/>
      <c r="G139" s="26"/>
      <c r="H139" s="26"/>
      <c r="I139" s="155"/>
      <c r="J139" s="156"/>
      <c r="L139" s="26"/>
      <c r="M139" s="26"/>
      <c r="N139" s="26"/>
      <c r="O139" s="159"/>
      <c r="P139" s="158"/>
    </row>
    <row r="140" spans="2:16" ht="13">
      <c r="B140" s="26"/>
      <c r="C140" s="26"/>
      <c r="F140" s="26"/>
      <c r="G140" s="26"/>
      <c r="H140" s="26"/>
      <c r="I140" s="155"/>
      <c r="J140" s="156"/>
      <c r="L140" s="26"/>
      <c r="M140" s="26"/>
      <c r="N140" s="26"/>
    </row>
    <row r="141" spans="2:16" ht="13">
      <c r="B141" s="26"/>
      <c r="C141" s="26"/>
      <c r="F141" s="26"/>
      <c r="G141" s="26"/>
      <c r="H141" s="26"/>
      <c r="I141" s="155"/>
      <c r="J141" s="156"/>
      <c r="L141" s="26"/>
      <c r="M141" s="26"/>
      <c r="N141" s="26"/>
    </row>
    <row r="142" spans="2:16" ht="13">
      <c r="B142" s="26"/>
      <c r="C142" s="26"/>
      <c r="F142" s="26"/>
      <c r="G142" s="26"/>
      <c r="H142" s="26"/>
      <c r="I142" s="155"/>
      <c r="J142" s="156"/>
      <c r="L142" s="26"/>
      <c r="M142" s="26"/>
      <c r="N142" s="26"/>
      <c r="O142" s="159"/>
      <c r="P142" s="158"/>
    </row>
    <row r="143" spans="2:16" ht="13">
      <c r="B143" s="26"/>
      <c r="C143" s="26"/>
      <c r="F143" s="26"/>
      <c r="G143" s="26"/>
      <c r="H143" s="26"/>
      <c r="I143" s="155"/>
      <c r="J143" s="156"/>
      <c r="L143" s="26"/>
      <c r="M143" s="26"/>
      <c r="N143" s="26"/>
      <c r="O143" s="159"/>
      <c r="P143" s="158"/>
    </row>
    <row r="144" spans="2:16" ht="13">
      <c r="B144" s="26"/>
      <c r="C144" s="26"/>
      <c r="F144" s="26"/>
      <c r="G144" s="26"/>
      <c r="H144" s="26"/>
      <c r="I144" s="155"/>
      <c r="J144" s="156"/>
      <c r="L144" s="26"/>
      <c r="M144" s="26"/>
      <c r="N144" s="26"/>
      <c r="O144" s="159"/>
      <c r="P144" s="158"/>
    </row>
    <row r="145" spans="2:16" ht="13">
      <c r="B145" s="26"/>
      <c r="C145" s="26"/>
      <c r="F145" s="26"/>
      <c r="G145" s="26"/>
      <c r="H145" s="26"/>
      <c r="I145" s="155"/>
      <c r="J145" s="156"/>
      <c r="L145" s="26"/>
      <c r="M145" s="26"/>
      <c r="N145" s="26"/>
      <c r="O145" s="159"/>
      <c r="P145" s="158"/>
    </row>
    <row r="146" spans="2:16" ht="13">
      <c r="B146" s="26"/>
      <c r="C146" s="26"/>
      <c r="F146" s="26"/>
      <c r="G146" s="26"/>
      <c r="H146" s="26"/>
      <c r="I146" s="155"/>
      <c r="J146" s="156"/>
      <c r="L146" s="26"/>
      <c r="M146" s="26"/>
      <c r="N146" s="26"/>
      <c r="O146" s="159"/>
      <c r="P146" s="158"/>
    </row>
    <row r="147" spans="2:16" ht="13">
      <c r="B147" s="26"/>
      <c r="C147" s="26"/>
      <c r="F147" s="26"/>
      <c r="G147" s="26"/>
      <c r="H147" s="26"/>
      <c r="I147" s="155"/>
      <c r="J147" s="156"/>
      <c r="L147" s="26"/>
      <c r="M147" s="26"/>
      <c r="N147" s="26"/>
      <c r="O147" s="159"/>
      <c r="P147" s="158"/>
    </row>
    <row r="148" spans="2:16" ht="13">
      <c r="B148" s="26"/>
      <c r="C148" s="26"/>
      <c r="F148" s="26"/>
      <c r="G148" s="26"/>
      <c r="H148" s="26"/>
      <c r="I148" s="155"/>
      <c r="J148" s="156"/>
      <c r="L148" s="26"/>
      <c r="M148" s="26"/>
      <c r="N148" s="26"/>
      <c r="O148" s="159"/>
      <c r="P148" s="158"/>
    </row>
    <row r="149" spans="2:16" ht="13">
      <c r="B149" s="26"/>
      <c r="C149" s="26"/>
      <c r="F149" s="26"/>
      <c r="G149" s="26"/>
      <c r="H149" s="26"/>
      <c r="I149" s="155"/>
      <c r="J149" s="156"/>
      <c r="L149" s="26"/>
      <c r="M149" s="26"/>
      <c r="N149" s="26"/>
      <c r="O149" s="159"/>
      <c r="P149" s="158"/>
    </row>
    <row r="150" spans="2:16" ht="13">
      <c r="B150" s="26"/>
      <c r="C150" s="26"/>
      <c r="F150" s="26"/>
      <c r="G150" s="26"/>
      <c r="H150" s="26"/>
      <c r="I150" s="155"/>
      <c r="J150" s="156"/>
      <c r="L150" s="26"/>
      <c r="M150" s="26"/>
      <c r="N150" s="26"/>
      <c r="O150" s="159"/>
      <c r="P150" s="158"/>
    </row>
    <row r="151" spans="2:16" ht="13">
      <c r="B151" s="26"/>
      <c r="C151" s="26"/>
      <c r="F151" s="26"/>
      <c r="G151" s="26"/>
      <c r="H151" s="26"/>
      <c r="I151" s="155"/>
      <c r="J151" s="156"/>
      <c r="L151" s="26"/>
      <c r="M151" s="26"/>
      <c r="N151" s="26"/>
      <c r="O151" s="159"/>
      <c r="P151" s="158"/>
    </row>
    <row r="152" spans="2:16" ht="13">
      <c r="B152" s="26"/>
      <c r="C152" s="26"/>
      <c r="F152" s="26"/>
      <c r="G152" s="26"/>
      <c r="H152" s="26"/>
      <c r="I152" s="155"/>
      <c r="J152" s="156"/>
      <c r="L152" s="26"/>
      <c r="M152" s="26"/>
      <c r="N152" s="26"/>
      <c r="O152" s="159"/>
      <c r="P152" s="158"/>
    </row>
    <row r="153" spans="2:16" ht="13">
      <c r="B153" s="26"/>
      <c r="C153" s="26"/>
      <c r="F153" s="26"/>
      <c r="G153" s="26"/>
      <c r="H153" s="26"/>
      <c r="I153" s="155"/>
      <c r="J153" s="156"/>
      <c r="L153" s="26"/>
      <c r="M153" s="26"/>
      <c r="N153" s="26"/>
    </row>
    <row r="154" spans="2:16" ht="13">
      <c r="B154" s="26"/>
      <c r="C154" s="26"/>
      <c r="F154" s="26"/>
      <c r="G154" s="26"/>
      <c r="H154" s="26"/>
      <c r="I154" s="155"/>
      <c r="J154" s="156"/>
      <c r="L154" s="26"/>
      <c r="M154" s="26"/>
      <c r="N154" s="26"/>
    </row>
    <row r="155" spans="2:16" ht="13">
      <c r="B155" s="26"/>
      <c r="C155" s="26"/>
      <c r="F155" s="26"/>
      <c r="G155" s="26"/>
      <c r="H155" s="26"/>
      <c r="I155" s="155"/>
      <c r="J155" s="156"/>
      <c r="L155" s="26"/>
      <c r="M155" s="26"/>
      <c r="N155" s="26"/>
      <c r="O155" s="159"/>
      <c r="P155" s="158"/>
    </row>
    <row r="156" spans="2:16" ht="13">
      <c r="B156" s="26"/>
      <c r="C156" s="26"/>
      <c r="F156" s="26"/>
      <c r="G156" s="26"/>
      <c r="H156" s="26"/>
      <c r="I156" s="155"/>
      <c r="J156" s="156"/>
      <c r="L156" s="26"/>
      <c r="M156" s="26"/>
      <c r="N156" s="26"/>
      <c r="O156" s="159"/>
      <c r="P156" s="158"/>
    </row>
    <row r="157" spans="2:16" ht="13">
      <c r="B157" s="26"/>
      <c r="C157" s="26"/>
      <c r="F157" s="26"/>
      <c r="G157" s="26"/>
      <c r="H157" s="26"/>
      <c r="I157" s="155"/>
      <c r="J157" s="156"/>
      <c r="L157" s="26"/>
      <c r="M157" s="26"/>
      <c r="N157" s="26"/>
      <c r="O157" s="159"/>
      <c r="P157" s="158"/>
    </row>
    <row r="158" spans="2:16" ht="13">
      <c r="B158" s="26"/>
      <c r="C158" s="26"/>
      <c r="F158" s="26"/>
      <c r="G158" s="26"/>
      <c r="H158" s="26"/>
      <c r="I158" s="155"/>
      <c r="J158" s="156"/>
      <c r="L158" s="26"/>
      <c r="M158" s="26"/>
      <c r="N158" s="26"/>
      <c r="O158" s="159"/>
      <c r="P158" s="158"/>
    </row>
    <row r="159" spans="2:16" ht="13">
      <c r="B159" s="26"/>
      <c r="C159" s="26"/>
      <c r="F159" s="26"/>
      <c r="G159" s="26"/>
      <c r="H159" s="26"/>
      <c r="I159" s="155"/>
      <c r="J159" s="156"/>
      <c r="L159" s="26"/>
      <c r="M159" s="26"/>
      <c r="N159" s="26"/>
      <c r="O159" s="159"/>
      <c r="P159" s="158"/>
    </row>
    <row r="160" spans="2:16" ht="13">
      <c r="B160" s="26"/>
      <c r="C160" s="26"/>
      <c r="F160" s="26"/>
      <c r="G160" s="26"/>
      <c r="H160" s="26"/>
      <c r="I160" s="155"/>
      <c r="J160" s="156"/>
      <c r="L160" s="26"/>
      <c r="M160" s="26"/>
      <c r="N160" s="26"/>
      <c r="O160" s="159"/>
      <c r="P160" s="158"/>
    </row>
    <row r="161" spans="2:16" ht="13">
      <c r="B161" s="26"/>
      <c r="C161" s="26"/>
      <c r="F161" s="26"/>
      <c r="G161" s="26"/>
      <c r="H161" s="26"/>
      <c r="I161" s="155"/>
      <c r="J161" s="156"/>
      <c r="L161" s="26"/>
      <c r="M161" s="26"/>
      <c r="N161" s="26"/>
      <c r="O161" s="159"/>
      <c r="P161" s="158"/>
    </row>
    <row r="162" spans="2:16" ht="13">
      <c r="B162" s="26"/>
      <c r="C162" s="26"/>
      <c r="F162" s="26"/>
      <c r="G162" s="26"/>
      <c r="H162" s="26"/>
      <c r="I162" s="155"/>
      <c r="J162" s="156"/>
      <c r="L162" s="26"/>
      <c r="M162" s="26"/>
      <c r="N162" s="26"/>
      <c r="O162" s="159"/>
      <c r="P162" s="158"/>
    </row>
    <row r="163" spans="2:16" ht="13">
      <c r="B163" s="26"/>
      <c r="C163" s="26"/>
      <c r="F163" s="26"/>
      <c r="G163" s="26"/>
      <c r="H163" s="26"/>
      <c r="I163" s="155"/>
      <c r="J163" s="156"/>
      <c r="L163" s="26"/>
      <c r="M163" s="26"/>
      <c r="N163" s="26"/>
      <c r="O163" s="159"/>
      <c r="P163" s="158"/>
    </row>
    <row r="164" spans="2:16" ht="13">
      <c r="B164" s="26"/>
      <c r="C164" s="26"/>
      <c r="F164" s="26"/>
      <c r="G164" s="26"/>
      <c r="H164" s="26"/>
      <c r="I164" s="155"/>
      <c r="J164" s="156"/>
      <c r="L164" s="26"/>
      <c r="M164" s="26"/>
      <c r="N164" s="26"/>
      <c r="O164" s="159"/>
      <c r="P164" s="158"/>
    </row>
    <row r="165" spans="2:16" ht="13">
      <c r="B165" s="26"/>
      <c r="C165" s="26"/>
      <c r="F165" s="26"/>
      <c r="G165" s="26"/>
      <c r="H165" s="26"/>
      <c r="I165" s="155"/>
      <c r="J165" s="156"/>
      <c r="L165" s="26"/>
      <c r="M165" s="26"/>
      <c r="N165" s="26"/>
      <c r="O165" s="159"/>
      <c r="P165" s="158"/>
    </row>
    <row r="166" spans="2:16" ht="13">
      <c r="B166" s="26"/>
      <c r="C166" s="26"/>
      <c r="F166" s="26"/>
      <c r="G166" s="26"/>
      <c r="H166" s="26"/>
      <c r="I166" s="155"/>
      <c r="J166" s="156"/>
      <c r="L166" s="26"/>
      <c r="M166" s="26"/>
      <c r="N166" s="26"/>
    </row>
    <row r="167" spans="2:16" ht="13">
      <c r="B167" s="26"/>
      <c r="C167" s="26"/>
      <c r="F167" s="26"/>
      <c r="G167" s="26"/>
      <c r="H167" s="26"/>
      <c r="I167" s="155"/>
      <c r="J167" s="156"/>
      <c r="L167" s="26"/>
      <c r="M167" s="26"/>
      <c r="N167" s="26"/>
    </row>
    <row r="168" spans="2:16" ht="13">
      <c r="B168" s="26"/>
      <c r="C168" s="26"/>
      <c r="F168" s="26"/>
      <c r="G168" s="26"/>
      <c r="H168" s="26"/>
      <c r="I168" s="155"/>
      <c r="J168" s="156"/>
      <c r="L168" s="26"/>
      <c r="M168" s="26"/>
      <c r="N168" s="26"/>
    </row>
    <row r="169" spans="2:16" ht="13">
      <c r="B169" s="26"/>
      <c r="C169" s="26"/>
      <c r="F169" s="26"/>
      <c r="G169" s="26"/>
      <c r="H169" s="26"/>
      <c r="I169" s="155"/>
      <c r="J169" s="156"/>
      <c r="L169" s="26"/>
      <c r="M169" s="26"/>
      <c r="N169" s="26"/>
    </row>
    <row r="170" spans="2:16" ht="13">
      <c r="B170" s="26"/>
      <c r="C170" s="26"/>
      <c r="F170" s="26"/>
      <c r="G170" s="26"/>
      <c r="H170" s="26"/>
      <c r="I170" s="155"/>
      <c r="J170" s="156"/>
      <c r="L170" s="26"/>
      <c r="M170" s="26"/>
      <c r="N170" s="26"/>
    </row>
    <row r="171" spans="2:16" ht="13">
      <c r="B171" s="26"/>
      <c r="C171" s="26"/>
      <c r="F171" s="26"/>
      <c r="G171" s="26"/>
      <c r="H171" s="26"/>
      <c r="I171" s="155"/>
      <c r="J171" s="156"/>
      <c r="L171" s="26"/>
      <c r="M171" s="26"/>
      <c r="N171" s="26"/>
    </row>
    <row r="172" spans="2:16" ht="13">
      <c r="B172" s="26"/>
      <c r="C172" s="26"/>
      <c r="F172" s="26"/>
      <c r="G172" s="26"/>
      <c r="H172" s="26"/>
      <c r="I172" s="155"/>
      <c r="J172" s="156"/>
      <c r="L172" s="26"/>
      <c r="M172" s="26"/>
      <c r="N172" s="26"/>
    </row>
    <row r="173" spans="2:16" ht="13">
      <c r="B173" s="26"/>
      <c r="C173" s="26"/>
      <c r="F173" s="26"/>
      <c r="G173" s="26"/>
      <c r="H173" s="26"/>
      <c r="I173" s="155"/>
      <c r="J173" s="156"/>
      <c r="L173" s="26"/>
      <c r="M173" s="26"/>
      <c r="N173" s="26"/>
    </row>
    <row r="174" spans="2:16" ht="13">
      <c r="B174" s="26"/>
      <c r="C174" s="26"/>
      <c r="F174" s="26"/>
      <c r="G174" s="26"/>
      <c r="H174" s="26"/>
      <c r="I174" s="155"/>
      <c r="J174" s="156"/>
      <c r="L174" s="26"/>
      <c r="M174" s="26"/>
      <c r="N174" s="26"/>
    </row>
    <row r="175" spans="2:16" ht="13">
      <c r="B175" s="26"/>
      <c r="C175" s="26"/>
      <c r="F175" s="26"/>
      <c r="G175" s="26"/>
      <c r="H175" s="26"/>
      <c r="I175" s="155"/>
      <c r="J175" s="156"/>
      <c r="L175" s="26"/>
      <c r="M175" s="26"/>
      <c r="N175" s="26"/>
    </row>
    <row r="176" spans="2:16" ht="13">
      <c r="B176" s="26"/>
      <c r="C176" s="26"/>
      <c r="F176" s="26"/>
      <c r="G176" s="26"/>
      <c r="H176" s="26"/>
      <c r="I176" s="155"/>
      <c r="J176" s="156"/>
      <c r="L176" s="26"/>
      <c r="M176" s="26"/>
      <c r="N176" s="26"/>
    </row>
    <row r="177" spans="2:14" ht="13">
      <c r="B177" s="26"/>
      <c r="C177" s="26"/>
      <c r="F177" s="26"/>
      <c r="G177" s="26"/>
      <c r="H177" s="26"/>
      <c r="I177" s="155"/>
      <c r="J177" s="156"/>
      <c r="L177" s="26"/>
      <c r="M177" s="26"/>
      <c r="N177" s="26"/>
    </row>
    <row r="178" spans="2:14" ht="13">
      <c r="B178" s="26"/>
      <c r="C178" s="26"/>
      <c r="F178" s="26"/>
      <c r="G178" s="26"/>
      <c r="H178" s="26"/>
      <c r="I178" s="155"/>
      <c r="J178" s="156"/>
      <c r="L178" s="26"/>
      <c r="M178" s="26"/>
      <c r="N178" s="26"/>
    </row>
    <row r="179" spans="2:14" ht="13">
      <c r="B179" s="26"/>
      <c r="C179" s="26"/>
      <c r="F179" s="26"/>
      <c r="G179" s="26"/>
      <c r="H179" s="26"/>
      <c r="I179" s="155"/>
      <c r="J179" s="156"/>
      <c r="L179" s="26"/>
      <c r="M179" s="26"/>
      <c r="N179" s="26"/>
    </row>
    <row r="180" spans="2:14" ht="13">
      <c r="B180" s="26"/>
      <c r="C180" s="26"/>
      <c r="F180" s="26"/>
      <c r="G180" s="26"/>
      <c r="H180" s="26"/>
      <c r="I180" s="155"/>
      <c r="J180" s="156"/>
      <c r="L180" s="26"/>
      <c r="M180" s="26"/>
      <c r="N180" s="26"/>
    </row>
    <row r="181" spans="2:14" ht="13">
      <c r="B181" s="26"/>
      <c r="C181" s="26"/>
      <c r="F181" s="26"/>
      <c r="G181" s="26"/>
      <c r="H181" s="26"/>
      <c r="I181" s="155"/>
      <c r="J181" s="156"/>
      <c r="L181" s="26"/>
      <c r="M181" s="26"/>
      <c r="N181" s="26"/>
    </row>
    <row r="182" spans="2:14" ht="13">
      <c r="B182" s="26"/>
      <c r="C182" s="26"/>
      <c r="F182" s="26"/>
      <c r="G182" s="26"/>
      <c r="H182" s="26"/>
      <c r="I182" s="155"/>
      <c r="J182" s="156"/>
      <c r="L182" s="26"/>
      <c r="M182" s="26"/>
      <c r="N182" s="26"/>
    </row>
    <row r="183" spans="2:14" ht="13">
      <c r="B183" s="26"/>
      <c r="C183" s="26"/>
      <c r="F183" s="26"/>
      <c r="G183" s="26"/>
      <c r="H183" s="26"/>
      <c r="I183" s="155"/>
      <c r="J183" s="156"/>
      <c r="L183" s="26"/>
      <c r="M183" s="26"/>
      <c r="N183" s="26"/>
    </row>
    <row r="184" spans="2:14" ht="13">
      <c r="B184" s="26"/>
      <c r="C184" s="26"/>
      <c r="F184" s="26"/>
      <c r="G184" s="26"/>
      <c r="H184" s="26"/>
      <c r="I184" s="155"/>
      <c r="J184" s="156"/>
      <c r="L184" s="26"/>
      <c r="M184" s="26"/>
      <c r="N184" s="26"/>
    </row>
    <row r="185" spans="2:14" ht="13">
      <c r="B185" s="26"/>
      <c r="C185" s="26"/>
      <c r="F185" s="26"/>
      <c r="G185" s="26"/>
      <c r="H185" s="26"/>
      <c r="I185" s="155"/>
      <c r="J185" s="156"/>
      <c r="L185" s="26"/>
      <c r="M185" s="26"/>
      <c r="N185" s="26"/>
    </row>
    <row r="186" spans="2:14" ht="13">
      <c r="B186" s="26"/>
      <c r="C186" s="26"/>
      <c r="F186" s="26"/>
      <c r="G186" s="26"/>
      <c r="H186" s="26"/>
      <c r="I186" s="155"/>
      <c r="J186" s="156"/>
      <c r="L186" s="26"/>
      <c r="M186" s="26"/>
      <c r="N186" s="26"/>
    </row>
    <row r="187" spans="2:14" ht="13">
      <c r="B187" s="26"/>
      <c r="C187" s="26"/>
      <c r="F187" s="26"/>
      <c r="G187" s="26"/>
      <c r="H187" s="26"/>
      <c r="I187" s="155"/>
      <c r="J187" s="156"/>
      <c r="L187" s="26"/>
      <c r="M187" s="26"/>
      <c r="N187" s="26"/>
    </row>
    <row r="188" spans="2:14" ht="13">
      <c r="B188" s="26"/>
      <c r="C188" s="26"/>
      <c r="F188" s="26"/>
      <c r="G188" s="26"/>
      <c r="H188" s="26"/>
      <c r="I188" s="155"/>
      <c r="J188" s="156"/>
      <c r="L188" s="26"/>
      <c r="M188" s="26"/>
      <c r="N188" s="26"/>
    </row>
    <row r="189" spans="2:14" ht="13">
      <c r="B189" s="26"/>
      <c r="C189" s="26"/>
      <c r="F189" s="26"/>
      <c r="G189" s="26"/>
      <c r="H189" s="26"/>
      <c r="I189" s="155"/>
      <c r="J189" s="156"/>
      <c r="L189" s="26"/>
      <c r="M189" s="26"/>
      <c r="N189" s="26"/>
    </row>
    <row r="190" spans="2:14" ht="13">
      <c r="B190" s="26"/>
      <c r="C190" s="26"/>
      <c r="F190" s="26"/>
      <c r="G190" s="26"/>
      <c r="H190" s="26"/>
      <c r="I190" s="155"/>
      <c r="J190" s="156"/>
      <c r="L190" s="26"/>
      <c r="M190" s="26"/>
      <c r="N190" s="26"/>
    </row>
    <row r="191" spans="2:14" ht="13">
      <c r="B191" s="26"/>
      <c r="C191" s="26"/>
      <c r="F191" s="26"/>
      <c r="G191" s="26"/>
      <c r="H191" s="26"/>
      <c r="I191" s="155"/>
      <c r="J191" s="156"/>
      <c r="L191" s="26"/>
      <c r="M191" s="26"/>
      <c r="N191" s="26"/>
    </row>
    <row r="192" spans="2:14" ht="13">
      <c r="B192" s="26"/>
      <c r="C192" s="26"/>
      <c r="F192" s="26"/>
      <c r="G192" s="26"/>
      <c r="H192" s="26"/>
      <c r="I192" s="155"/>
      <c r="J192" s="156"/>
      <c r="L192" s="26"/>
      <c r="M192" s="26"/>
      <c r="N192" s="26"/>
    </row>
    <row r="193" spans="2:14" ht="13">
      <c r="B193" s="26"/>
      <c r="C193" s="26"/>
      <c r="F193" s="26"/>
      <c r="G193" s="26"/>
      <c r="H193" s="26"/>
      <c r="I193" s="155"/>
      <c r="J193" s="156"/>
      <c r="L193" s="26"/>
      <c r="M193" s="26"/>
      <c r="N193" s="26"/>
    </row>
    <row r="194" spans="2:14" ht="13">
      <c r="B194" s="26"/>
      <c r="C194" s="26"/>
      <c r="F194" s="26"/>
      <c r="G194" s="26"/>
      <c r="H194" s="26"/>
      <c r="I194" s="155"/>
      <c r="J194" s="156"/>
      <c r="L194" s="26"/>
      <c r="M194" s="26"/>
      <c r="N194" s="26"/>
    </row>
    <row r="195" spans="2:14" ht="13">
      <c r="B195" s="26"/>
      <c r="C195" s="26"/>
      <c r="F195" s="26"/>
      <c r="G195" s="26"/>
      <c r="H195" s="26"/>
      <c r="I195" s="155"/>
      <c r="J195" s="156"/>
      <c r="L195" s="26"/>
      <c r="M195" s="26"/>
      <c r="N195" s="26"/>
    </row>
    <row r="196" spans="2:14" ht="13">
      <c r="B196" s="26"/>
      <c r="C196" s="26"/>
      <c r="F196" s="26"/>
      <c r="G196" s="26"/>
      <c r="H196" s="26"/>
      <c r="I196" s="155"/>
      <c r="J196" s="156"/>
      <c r="L196" s="26"/>
      <c r="M196" s="26"/>
      <c r="N196" s="26"/>
    </row>
    <row r="197" spans="2:14" ht="13">
      <c r="B197" s="26"/>
      <c r="C197" s="26"/>
      <c r="F197" s="26"/>
      <c r="G197" s="26"/>
      <c r="H197" s="26"/>
      <c r="I197" s="155"/>
      <c r="J197" s="156"/>
      <c r="L197" s="26"/>
      <c r="M197" s="26"/>
      <c r="N197" s="26"/>
    </row>
    <row r="198" spans="2:14" ht="13">
      <c r="B198" s="26"/>
      <c r="C198" s="26"/>
      <c r="F198" s="26"/>
      <c r="G198" s="26"/>
      <c r="H198" s="26"/>
      <c r="I198" s="155"/>
      <c r="J198" s="156"/>
      <c r="L198" s="26"/>
      <c r="M198" s="26"/>
      <c r="N198" s="26"/>
    </row>
    <row r="199" spans="2:14" ht="13">
      <c r="B199" s="26"/>
      <c r="C199" s="26"/>
      <c r="F199" s="26"/>
      <c r="G199" s="26"/>
      <c r="H199" s="26"/>
      <c r="I199" s="155"/>
      <c r="J199" s="156"/>
      <c r="L199" s="26"/>
      <c r="M199" s="26"/>
      <c r="N199" s="26"/>
    </row>
    <row r="200" spans="2:14" ht="13">
      <c r="B200" s="26"/>
      <c r="C200" s="26"/>
      <c r="F200" s="26"/>
      <c r="G200" s="26"/>
      <c r="H200" s="26"/>
      <c r="I200" s="155"/>
      <c r="J200" s="156"/>
      <c r="L200" s="26"/>
      <c r="M200" s="26"/>
      <c r="N200" s="26"/>
    </row>
    <row r="201" spans="2:14" ht="13">
      <c r="B201" s="26"/>
      <c r="C201" s="26"/>
      <c r="F201" s="26"/>
      <c r="G201" s="26"/>
      <c r="H201" s="26"/>
      <c r="I201" s="155"/>
      <c r="J201" s="156"/>
      <c r="L201" s="26"/>
      <c r="M201" s="26"/>
      <c r="N201" s="26"/>
    </row>
    <row r="202" spans="2:14" ht="13">
      <c r="B202" s="26"/>
      <c r="C202" s="26"/>
      <c r="F202" s="26"/>
      <c r="G202" s="26"/>
      <c r="H202" s="26"/>
      <c r="I202" s="155"/>
      <c r="J202" s="156"/>
      <c r="L202" s="26"/>
      <c r="M202" s="26"/>
      <c r="N202" s="26"/>
    </row>
    <row r="203" spans="2:14" ht="13">
      <c r="B203" s="26"/>
      <c r="C203" s="26"/>
      <c r="F203" s="26"/>
      <c r="G203" s="26"/>
      <c r="H203" s="26"/>
      <c r="I203" s="155"/>
      <c r="J203" s="156"/>
      <c r="L203" s="26"/>
      <c r="M203" s="26"/>
      <c r="N203" s="26"/>
    </row>
    <row r="204" spans="2:14" ht="13">
      <c r="B204" s="26"/>
      <c r="C204" s="26"/>
      <c r="F204" s="26"/>
      <c r="G204" s="26"/>
      <c r="H204" s="26"/>
      <c r="I204" s="155"/>
      <c r="J204" s="156"/>
      <c r="L204" s="26"/>
      <c r="M204" s="26"/>
      <c r="N204" s="26"/>
    </row>
    <row r="205" spans="2:14" ht="13">
      <c r="B205" s="26"/>
      <c r="C205" s="26"/>
      <c r="F205" s="26"/>
      <c r="G205" s="26"/>
      <c r="H205" s="26"/>
      <c r="I205" s="155"/>
      <c r="J205" s="156"/>
      <c r="L205" s="26"/>
      <c r="M205" s="26"/>
      <c r="N205" s="26"/>
    </row>
    <row r="206" spans="2:14" ht="13">
      <c r="B206" s="26"/>
      <c r="C206" s="26"/>
      <c r="F206" s="26"/>
      <c r="G206" s="26"/>
      <c r="H206" s="26"/>
      <c r="I206" s="155"/>
      <c r="J206" s="156"/>
      <c r="L206" s="26"/>
      <c r="M206" s="26"/>
      <c r="N206" s="26"/>
    </row>
    <row r="207" spans="2:14" ht="13">
      <c r="B207" s="26"/>
      <c r="C207" s="26"/>
      <c r="F207" s="26"/>
      <c r="G207" s="26"/>
      <c r="H207" s="26"/>
      <c r="I207" s="155"/>
      <c r="J207" s="156"/>
      <c r="L207" s="26"/>
      <c r="M207" s="26"/>
      <c r="N207" s="26"/>
    </row>
    <row r="208" spans="2:14" ht="13">
      <c r="B208" s="26"/>
      <c r="C208" s="26"/>
      <c r="F208" s="26"/>
      <c r="G208" s="26"/>
      <c r="H208" s="26"/>
      <c r="I208" s="155"/>
      <c r="J208" s="156"/>
      <c r="L208" s="26"/>
      <c r="M208" s="26"/>
      <c r="N208" s="26"/>
    </row>
    <row r="209" spans="2:14" ht="13">
      <c r="B209" s="26"/>
      <c r="C209" s="26"/>
      <c r="F209" s="26"/>
      <c r="G209" s="26"/>
      <c r="H209" s="26"/>
      <c r="I209" s="155"/>
      <c r="J209" s="156"/>
      <c r="L209" s="26"/>
      <c r="M209" s="26"/>
      <c r="N209" s="26"/>
    </row>
    <row r="210" spans="2:14" ht="13">
      <c r="B210" s="26"/>
      <c r="C210" s="26"/>
      <c r="F210" s="26"/>
      <c r="G210" s="26"/>
      <c r="H210" s="26"/>
      <c r="I210" s="155"/>
      <c r="J210" s="156"/>
      <c r="L210" s="26"/>
      <c r="M210" s="26"/>
      <c r="N210" s="26"/>
    </row>
    <row r="211" spans="2:14" ht="13">
      <c r="B211" s="26"/>
      <c r="C211" s="26"/>
      <c r="F211" s="26"/>
      <c r="G211" s="26"/>
      <c r="H211" s="26"/>
      <c r="I211" s="155"/>
      <c r="J211" s="156"/>
      <c r="L211" s="26"/>
      <c r="M211" s="26"/>
      <c r="N211" s="26"/>
    </row>
    <row r="212" spans="2:14" ht="13">
      <c r="B212" s="26"/>
      <c r="C212" s="26"/>
      <c r="F212" s="26"/>
      <c r="G212" s="26"/>
      <c r="H212" s="26"/>
      <c r="I212" s="155"/>
      <c r="J212" s="156"/>
      <c r="L212" s="26"/>
      <c r="M212" s="26"/>
      <c r="N212" s="26"/>
    </row>
    <row r="213" spans="2:14" ht="13">
      <c r="B213" s="26"/>
      <c r="C213" s="26"/>
      <c r="F213" s="26"/>
      <c r="G213" s="26"/>
      <c r="H213" s="26"/>
      <c r="I213" s="155"/>
      <c r="J213" s="156"/>
      <c r="L213" s="26"/>
      <c r="M213" s="26"/>
      <c r="N213" s="26"/>
    </row>
    <row r="214" spans="2:14" ht="13">
      <c r="B214" s="26"/>
      <c r="C214" s="26"/>
      <c r="F214" s="26"/>
      <c r="G214" s="26"/>
      <c r="H214" s="26"/>
      <c r="I214" s="155"/>
      <c r="J214" s="156"/>
      <c r="L214" s="26"/>
      <c r="M214" s="26"/>
      <c r="N214" s="26"/>
    </row>
    <row r="215" spans="2:14" ht="13">
      <c r="B215" s="26"/>
      <c r="C215" s="26"/>
      <c r="F215" s="26"/>
      <c r="G215" s="26"/>
      <c r="H215" s="26"/>
      <c r="I215" s="155"/>
      <c r="J215" s="156"/>
      <c r="L215" s="26"/>
      <c r="M215" s="26"/>
      <c r="N215" s="26"/>
    </row>
    <row r="216" spans="2:14" ht="13">
      <c r="B216" s="26"/>
      <c r="C216" s="26"/>
      <c r="F216" s="26"/>
      <c r="G216" s="26"/>
      <c r="H216" s="26"/>
      <c r="I216" s="155"/>
      <c r="J216" s="156"/>
      <c r="L216" s="26"/>
      <c r="M216" s="26"/>
      <c r="N216" s="26"/>
    </row>
    <row r="217" spans="2:14" ht="13">
      <c r="B217" s="26"/>
      <c r="C217" s="26"/>
      <c r="F217" s="26"/>
      <c r="G217" s="26"/>
      <c r="H217" s="26"/>
      <c r="I217" s="155"/>
      <c r="J217" s="156"/>
      <c r="L217" s="26"/>
      <c r="M217" s="26"/>
      <c r="N217" s="26"/>
    </row>
    <row r="218" spans="2:14" ht="13">
      <c r="B218" s="26"/>
      <c r="C218" s="26"/>
      <c r="F218" s="26"/>
      <c r="G218" s="26"/>
      <c r="H218" s="26"/>
      <c r="I218" s="155"/>
      <c r="J218" s="156"/>
      <c r="L218" s="26"/>
      <c r="M218" s="26"/>
      <c r="N218" s="26"/>
    </row>
    <row r="219" spans="2:14" ht="13">
      <c r="B219" s="26"/>
      <c r="C219" s="26"/>
      <c r="F219" s="26"/>
      <c r="G219" s="26"/>
      <c r="H219" s="26"/>
      <c r="I219" s="155"/>
      <c r="J219" s="156"/>
      <c r="L219" s="26"/>
      <c r="M219" s="26"/>
      <c r="N219" s="26"/>
    </row>
    <row r="220" spans="2:14" ht="13">
      <c r="B220" s="26"/>
      <c r="C220" s="26"/>
      <c r="F220" s="26"/>
      <c r="G220" s="26"/>
      <c r="H220" s="26"/>
      <c r="I220" s="155"/>
      <c r="J220" s="156"/>
      <c r="L220" s="26"/>
      <c r="M220" s="26"/>
      <c r="N220" s="26"/>
    </row>
    <row r="221" spans="2:14" ht="13">
      <c r="B221" s="26"/>
      <c r="C221" s="26"/>
      <c r="F221" s="26"/>
      <c r="G221" s="26"/>
      <c r="H221" s="26"/>
      <c r="I221" s="155"/>
      <c r="J221" s="156"/>
      <c r="L221" s="26"/>
      <c r="M221" s="26"/>
      <c r="N221" s="26"/>
    </row>
    <row r="222" spans="2:14" ht="13">
      <c r="B222" s="26"/>
      <c r="C222" s="26"/>
      <c r="F222" s="26"/>
      <c r="G222" s="26"/>
      <c r="H222" s="26"/>
      <c r="I222" s="155"/>
      <c r="J222" s="156"/>
      <c r="L222" s="26"/>
      <c r="M222" s="26"/>
      <c r="N222" s="26"/>
    </row>
    <row r="223" spans="2:14" ht="13">
      <c r="B223" s="26"/>
      <c r="C223" s="26"/>
      <c r="F223" s="26"/>
      <c r="G223" s="26"/>
      <c r="H223" s="26"/>
      <c r="I223" s="155"/>
      <c r="J223" s="156"/>
      <c r="L223" s="26"/>
      <c r="M223" s="26"/>
      <c r="N223" s="26"/>
    </row>
    <row r="224" spans="2:14" ht="13">
      <c r="B224" s="26"/>
      <c r="C224" s="26"/>
      <c r="F224" s="26"/>
      <c r="G224" s="26"/>
      <c r="H224" s="26"/>
      <c r="I224" s="155"/>
      <c r="J224" s="156"/>
      <c r="L224" s="26"/>
      <c r="M224" s="26"/>
      <c r="N224" s="26"/>
    </row>
    <row r="225" spans="2:14" ht="13">
      <c r="B225" s="26"/>
      <c r="C225" s="26"/>
      <c r="F225" s="26"/>
      <c r="G225" s="26"/>
      <c r="H225" s="26"/>
      <c r="I225" s="155"/>
      <c r="J225" s="156"/>
      <c r="L225" s="26"/>
      <c r="M225" s="26"/>
      <c r="N225" s="26"/>
    </row>
    <row r="226" spans="2:14" ht="13">
      <c r="B226" s="26"/>
      <c r="C226" s="26"/>
      <c r="F226" s="26"/>
      <c r="G226" s="26"/>
      <c r="H226" s="26"/>
      <c r="I226" s="155"/>
      <c r="J226" s="156"/>
      <c r="L226" s="26"/>
      <c r="M226" s="26"/>
      <c r="N226" s="26"/>
    </row>
    <row r="227" spans="2:14" ht="13">
      <c r="B227" s="26"/>
      <c r="C227" s="26"/>
      <c r="F227" s="26"/>
      <c r="G227" s="26"/>
      <c r="H227" s="26"/>
      <c r="I227" s="155"/>
      <c r="J227" s="156"/>
      <c r="L227" s="26"/>
      <c r="M227" s="26"/>
      <c r="N227" s="26"/>
    </row>
    <row r="228" spans="2:14" ht="13">
      <c r="B228" s="26"/>
      <c r="C228" s="26"/>
      <c r="F228" s="26"/>
      <c r="G228" s="26"/>
      <c r="H228" s="26"/>
      <c r="I228" s="155"/>
      <c r="J228" s="156"/>
      <c r="L228" s="26"/>
      <c r="M228" s="26"/>
      <c r="N228" s="26"/>
    </row>
    <row r="229" spans="2:14" ht="13">
      <c r="B229" s="26"/>
      <c r="C229" s="26"/>
      <c r="F229" s="26"/>
      <c r="G229" s="26"/>
      <c r="H229" s="26"/>
      <c r="I229" s="155"/>
      <c r="J229" s="156"/>
      <c r="L229" s="26"/>
      <c r="M229" s="26"/>
      <c r="N229" s="26"/>
    </row>
    <row r="230" spans="2:14" ht="13">
      <c r="B230" s="26"/>
      <c r="C230" s="26"/>
      <c r="F230" s="26"/>
      <c r="G230" s="26"/>
      <c r="H230" s="26"/>
      <c r="I230" s="155"/>
      <c r="J230" s="156"/>
      <c r="L230" s="26"/>
      <c r="M230" s="26"/>
      <c r="N230" s="26"/>
    </row>
    <row r="231" spans="2:14" ht="13">
      <c r="B231" s="26"/>
      <c r="C231" s="26"/>
      <c r="F231" s="26"/>
      <c r="G231" s="26"/>
      <c r="H231" s="26"/>
      <c r="I231" s="155"/>
      <c r="J231" s="156"/>
      <c r="L231" s="26"/>
      <c r="M231" s="26"/>
      <c r="N231" s="26"/>
    </row>
    <row r="232" spans="2:14" ht="13">
      <c r="B232" s="26"/>
      <c r="C232" s="26"/>
      <c r="F232" s="26"/>
      <c r="G232" s="26"/>
      <c r="H232" s="26"/>
      <c r="I232" s="155"/>
      <c r="J232" s="156"/>
      <c r="L232" s="26"/>
      <c r="M232" s="26"/>
      <c r="N232" s="26"/>
    </row>
    <row r="233" spans="2:14" ht="13">
      <c r="B233" s="26"/>
      <c r="C233" s="26"/>
      <c r="F233" s="26"/>
      <c r="G233" s="26"/>
      <c r="H233" s="26"/>
      <c r="I233" s="155"/>
      <c r="J233" s="156"/>
      <c r="L233" s="26"/>
      <c r="M233" s="26"/>
      <c r="N233" s="26"/>
    </row>
    <row r="234" spans="2:14" ht="13">
      <c r="B234" s="26"/>
      <c r="C234" s="26"/>
      <c r="F234" s="26"/>
      <c r="G234" s="26"/>
      <c r="H234" s="26"/>
      <c r="I234" s="155"/>
      <c r="J234" s="156"/>
      <c r="L234" s="26"/>
      <c r="M234" s="26"/>
      <c r="N234" s="26"/>
    </row>
    <row r="235" spans="2:14" ht="13">
      <c r="B235" s="26"/>
      <c r="C235" s="26"/>
      <c r="F235" s="26"/>
      <c r="G235" s="26"/>
      <c r="H235" s="26"/>
      <c r="I235" s="155"/>
      <c r="J235" s="156"/>
      <c r="L235" s="26"/>
      <c r="M235" s="26"/>
      <c r="N235" s="26"/>
    </row>
    <row r="236" spans="2:14" ht="13">
      <c r="B236" s="26"/>
      <c r="C236" s="26"/>
      <c r="F236" s="26"/>
      <c r="G236" s="26"/>
      <c r="H236" s="26"/>
      <c r="I236" s="155"/>
      <c r="J236" s="156"/>
      <c r="L236" s="26"/>
      <c r="M236" s="26"/>
      <c r="N236" s="26"/>
    </row>
    <row r="237" spans="2:14" ht="13">
      <c r="B237" s="26"/>
      <c r="C237" s="26"/>
      <c r="F237" s="26"/>
      <c r="G237" s="26"/>
      <c r="H237" s="26"/>
      <c r="I237" s="155"/>
      <c r="J237" s="156"/>
      <c r="L237" s="26"/>
      <c r="M237" s="26"/>
      <c r="N237" s="26"/>
    </row>
    <row r="238" spans="2:14" ht="13">
      <c r="B238" s="26"/>
      <c r="C238" s="26"/>
      <c r="F238" s="26"/>
      <c r="G238" s="26"/>
      <c r="H238" s="26"/>
      <c r="I238" s="155"/>
      <c r="J238" s="156"/>
      <c r="L238" s="26"/>
      <c r="M238" s="26"/>
      <c r="N238" s="26"/>
    </row>
    <row r="239" spans="2:14" ht="13">
      <c r="B239" s="26"/>
      <c r="C239" s="26"/>
      <c r="F239" s="26"/>
      <c r="G239" s="26"/>
      <c r="H239" s="26"/>
      <c r="I239" s="155"/>
      <c r="J239" s="156"/>
      <c r="L239" s="26"/>
      <c r="M239" s="26"/>
      <c r="N239" s="26"/>
    </row>
    <row r="240" spans="2:14" ht="13">
      <c r="B240" s="26"/>
      <c r="C240" s="26"/>
      <c r="F240" s="26"/>
      <c r="G240" s="26"/>
      <c r="H240" s="26"/>
      <c r="I240" s="155"/>
      <c r="J240" s="156"/>
      <c r="L240" s="26"/>
      <c r="M240" s="26"/>
      <c r="N240" s="26"/>
    </row>
    <row r="241" spans="2:14" ht="13">
      <c r="B241" s="26"/>
      <c r="C241" s="26"/>
      <c r="F241" s="26"/>
      <c r="G241" s="26"/>
      <c r="H241" s="26"/>
      <c r="I241" s="155"/>
      <c r="J241" s="156"/>
      <c r="L241" s="26"/>
      <c r="M241" s="26"/>
      <c r="N241" s="26"/>
    </row>
    <row r="242" spans="2:14" ht="13">
      <c r="B242" s="26"/>
      <c r="C242" s="26"/>
      <c r="F242" s="26"/>
      <c r="G242" s="26"/>
      <c r="H242" s="26"/>
      <c r="I242" s="155"/>
      <c r="J242" s="156"/>
      <c r="L242" s="26"/>
      <c r="M242" s="26"/>
      <c r="N242" s="26"/>
    </row>
    <row r="243" spans="2:14" ht="13">
      <c r="B243" s="26"/>
      <c r="C243" s="26"/>
      <c r="F243" s="26"/>
      <c r="G243" s="26"/>
      <c r="H243" s="26"/>
      <c r="I243" s="155"/>
      <c r="J243" s="156"/>
      <c r="L243" s="26"/>
      <c r="M243" s="26"/>
      <c r="N243" s="26"/>
    </row>
    <row r="244" spans="2:14" ht="13">
      <c r="B244" s="26"/>
      <c r="C244" s="26"/>
      <c r="F244" s="26"/>
      <c r="G244" s="26"/>
      <c r="H244" s="26"/>
      <c r="I244" s="155"/>
      <c r="J244" s="156"/>
      <c r="L244" s="26"/>
      <c r="M244" s="26"/>
      <c r="N244" s="26"/>
    </row>
    <row r="245" spans="2:14" ht="13">
      <c r="B245" s="26"/>
      <c r="C245" s="26"/>
      <c r="F245" s="26"/>
      <c r="G245" s="26"/>
      <c r="H245" s="26"/>
      <c r="I245" s="155"/>
      <c r="J245" s="156"/>
      <c r="L245" s="26"/>
      <c r="M245" s="26"/>
      <c r="N245" s="26"/>
    </row>
    <row r="246" spans="2:14" ht="13">
      <c r="B246" s="26"/>
      <c r="C246" s="26"/>
      <c r="F246" s="26"/>
      <c r="G246" s="26"/>
      <c r="H246" s="26"/>
      <c r="I246" s="155"/>
      <c r="J246" s="156"/>
      <c r="L246" s="26"/>
      <c r="M246" s="26"/>
      <c r="N246" s="26"/>
    </row>
    <row r="247" spans="2:14" ht="13">
      <c r="B247" s="26"/>
      <c r="C247" s="26"/>
      <c r="F247" s="26"/>
      <c r="G247" s="26"/>
      <c r="H247" s="26"/>
      <c r="I247" s="155"/>
      <c r="J247" s="156"/>
      <c r="L247" s="26"/>
      <c r="M247" s="26"/>
      <c r="N247" s="26"/>
    </row>
    <row r="248" spans="2:14" ht="13">
      <c r="B248" s="26"/>
      <c r="C248" s="26"/>
      <c r="F248" s="26"/>
      <c r="G248" s="26"/>
      <c r="H248" s="26"/>
      <c r="I248" s="155"/>
      <c r="J248" s="156"/>
      <c r="L248" s="26"/>
      <c r="M248" s="26"/>
      <c r="N248" s="26"/>
    </row>
    <row r="249" spans="2:14" ht="13">
      <c r="B249" s="26"/>
      <c r="C249" s="26"/>
      <c r="F249" s="26"/>
      <c r="G249" s="26"/>
      <c r="H249" s="26"/>
      <c r="I249" s="155"/>
      <c r="J249" s="156"/>
      <c r="L249" s="26"/>
      <c r="M249" s="26"/>
      <c r="N249" s="26"/>
    </row>
    <row r="250" spans="2:14" ht="13">
      <c r="B250" s="26"/>
      <c r="C250" s="26"/>
      <c r="F250" s="26"/>
      <c r="G250" s="26"/>
      <c r="H250" s="26"/>
      <c r="I250" s="155"/>
      <c r="J250" s="156"/>
      <c r="L250" s="26"/>
      <c r="M250" s="26"/>
      <c r="N250" s="26"/>
    </row>
    <row r="251" spans="2:14" ht="13">
      <c r="B251" s="26"/>
      <c r="C251" s="26"/>
      <c r="F251" s="26"/>
      <c r="G251" s="26"/>
      <c r="H251" s="26"/>
      <c r="I251" s="155"/>
      <c r="J251" s="156"/>
      <c r="L251" s="26"/>
      <c r="M251" s="26"/>
      <c r="N251" s="26"/>
    </row>
    <row r="252" spans="2:14" ht="13">
      <c r="B252" s="26"/>
      <c r="C252" s="26"/>
      <c r="F252" s="26"/>
      <c r="G252" s="26"/>
      <c r="H252" s="26"/>
      <c r="I252" s="155"/>
      <c r="J252" s="156"/>
      <c r="L252" s="26"/>
      <c r="M252" s="26"/>
      <c r="N252" s="26"/>
    </row>
    <row r="253" spans="2:14" ht="13">
      <c r="B253" s="26"/>
      <c r="C253" s="26"/>
      <c r="F253" s="26"/>
      <c r="G253" s="26"/>
      <c r="H253" s="26"/>
      <c r="I253" s="155"/>
      <c r="J253" s="156"/>
      <c r="L253" s="26"/>
      <c r="M253" s="26"/>
      <c r="N253" s="26"/>
    </row>
    <row r="254" spans="2:14" ht="13">
      <c r="B254" s="26"/>
      <c r="C254" s="26"/>
      <c r="F254" s="26"/>
      <c r="G254" s="26"/>
      <c r="H254" s="26"/>
      <c r="I254" s="155"/>
      <c r="J254" s="156"/>
      <c r="L254" s="26"/>
      <c r="M254" s="26"/>
      <c r="N254" s="26"/>
    </row>
    <row r="255" spans="2:14" ht="13">
      <c r="B255" s="26"/>
      <c r="C255" s="26"/>
      <c r="F255" s="26"/>
      <c r="G255" s="26"/>
      <c r="H255" s="26"/>
      <c r="I255" s="155"/>
      <c r="J255" s="156"/>
      <c r="L255" s="26"/>
      <c r="M255" s="26"/>
      <c r="N255" s="26"/>
    </row>
    <row r="256" spans="2:14" ht="13">
      <c r="B256" s="26"/>
      <c r="C256" s="26"/>
      <c r="F256" s="26"/>
      <c r="G256" s="26"/>
      <c r="H256" s="26"/>
      <c r="I256" s="155"/>
      <c r="J256" s="156"/>
      <c r="L256" s="26"/>
      <c r="M256" s="26"/>
      <c r="N256" s="26"/>
    </row>
    <row r="257" spans="2:14" ht="13">
      <c r="B257" s="26"/>
      <c r="C257" s="26"/>
      <c r="F257" s="26"/>
      <c r="G257" s="26"/>
      <c r="H257" s="26"/>
      <c r="I257" s="155"/>
      <c r="J257" s="156"/>
      <c r="L257" s="26"/>
      <c r="M257" s="26"/>
      <c r="N257" s="26"/>
    </row>
    <row r="258" spans="2:14" ht="13">
      <c r="B258" s="26"/>
      <c r="C258" s="26"/>
      <c r="F258" s="26"/>
      <c r="G258" s="26"/>
      <c r="H258" s="26"/>
      <c r="I258" s="155"/>
      <c r="J258" s="156"/>
      <c r="L258" s="26"/>
      <c r="M258" s="26"/>
      <c r="N258" s="26"/>
    </row>
    <row r="259" spans="2:14" ht="13">
      <c r="B259" s="26"/>
      <c r="C259" s="26"/>
      <c r="F259" s="26"/>
      <c r="G259" s="26"/>
      <c r="H259" s="26"/>
      <c r="I259" s="155"/>
      <c r="J259" s="156"/>
      <c r="L259" s="26"/>
      <c r="M259" s="26"/>
      <c r="N259" s="26"/>
    </row>
    <row r="260" spans="2:14" ht="13">
      <c r="B260" s="26"/>
      <c r="C260" s="26"/>
      <c r="F260" s="26"/>
      <c r="G260" s="26"/>
      <c r="H260" s="26"/>
      <c r="I260" s="155"/>
      <c r="J260" s="156"/>
      <c r="L260" s="26"/>
      <c r="M260" s="26"/>
      <c r="N260" s="26"/>
    </row>
    <row r="261" spans="2:14" ht="13">
      <c r="B261" s="26"/>
      <c r="C261" s="26"/>
      <c r="F261" s="26"/>
      <c r="G261" s="26"/>
      <c r="H261" s="26"/>
      <c r="I261" s="155"/>
      <c r="J261" s="156"/>
      <c r="L261" s="26"/>
      <c r="M261" s="26"/>
      <c r="N261" s="26"/>
    </row>
    <row r="262" spans="2:14" ht="13">
      <c r="B262" s="26"/>
      <c r="C262" s="26"/>
      <c r="F262" s="26"/>
      <c r="G262" s="26"/>
      <c r="H262" s="26"/>
      <c r="I262" s="155"/>
      <c r="J262" s="156"/>
      <c r="L262" s="26"/>
      <c r="M262" s="26"/>
      <c r="N262" s="26"/>
    </row>
    <row r="263" spans="2:14" ht="13">
      <c r="B263" s="26"/>
      <c r="C263" s="26"/>
      <c r="F263" s="26"/>
      <c r="G263" s="26"/>
      <c r="H263" s="26"/>
      <c r="I263" s="155"/>
      <c r="J263" s="156"/>
      <c r="L263" s="26"/>
      <c r="M263" s="26"/>
      <c r="N263" s="26"/>
    </row>
    <row r="264" spans="2:14" ht="13">
      <c r="B264" s="26"/>
      <c r="C264" s="26"/>
      <c r="F264" s="26"/>
      <c r="G264" s="26"/>
      <c r="H264" s="26"/>
      <c r="I264" s="155"/>
      <c r="J264" s="156"/>
      <c r="L264" s="26"/>
      <c r="M264" s="26"/>
      <c r="N264" s="26"/>
    </row>
    <row r="265" spans="2:14" ht="13">
      <c r="B265" s="26"/>
      <c r="C265" s="26"/>
      <c r="F265" s="26"/>
      <c r="G265" s="26"/>
      <c r="H265" s="26"/>
      <c r="I265" s="155"/>
      <c r="J265" s="156"/>
      <c r="L265" s="26"/>
      <c r="M265" s="26"/>
      <c r="N265" s="26"/>
    </row>
    <row r="266" spans="2:14" ht="13">
      <c r="B266" s="26"/>
      <c r="C266" s="26"/>
      <c r="F266" s="26"/>
      <c r="G266" s="26"/>
      <c r="H266" s="26"/>
      <c r="I266" s="155"/>
      <c r="J266" s="156"/>
      <c r="L266" s="26"/>
      <c r="M266" s="26"/>
      <c r="N266" s="26"/>
    </row>
    <row r="267" spans="2:14" ht="13">
      <c r="B267" s="26"/>
      <c r="C267" s="26"/>
      <c r="F267" s="26"/>
      <c r="G267" s="26"/>
      <c r="H267" s="26"/>
      <c r="I267" s="155"/>
      <c r="J267" s="156"/>
      <c r="L267" s="26"/>
      <c r="M267" s="26"/>
      <c r="N267" s="26"/>
    </row>
    <row r="268" spans="2:14" ht="13">
      <c r="B268" s="26"/>
      <c r="C268" s="26"/>
      <c r="F268" s="26"/>
      <c r="G268" s="26"/>
      <c r="H268" s="26"/>
      <c r="I268" s="155"/>
      <c r="J268" s="156"/>
      <c r="L268" s="26"/>
      <c r="M268" s="26"/>
      <c r="N268" s="26"/>
    </row>
    <row r="269" spans="2:14" ht="13">
      <c r="B269" s="26"/>
      <c r="C269" s="26"/>
      <c r="F269" s="26"/>
      <c r="G269" s="26"/>
      <c r="H269" s="26"/>
      <c r="I269" s="155"/>
      <c r="J269" s="156"/>
      <c r="L269" s="26"/>
      <c r="M269" s="26"/>
      <c r="N269" s="26"/>
    </row>
    <row r="270" spans="2:14" ht="13">
      <c r="B270" s="26"/>
      <c r="C270" s="26"/>
      <c r="F270" s="26"/>
      <c r="G270" s="26"/>
      <c r="H270" s="26"/>
      <c r="I270" s="155"/>
      <c r="J270" s="156"/>
      <c r="L270" s="26"/>
      <c r="M270" s="26"/>
      <c r="N270" s="26"/>
    </row>
    <row r="271" spans="2:14" ht="13">
      <c r="B271" s="26"/>
      <c r="C271" s="26"/>
      <c r="F271" s="26"/>
      <c r="G271" s="26"/>
      <c r="H271" s="26"/>
      <c r="I271" s="155"/>
      <c r="J271" s="156"/>
      <c r="L271" s="26"/>
      <c r="M271" s="26"/>
      <c r="N271" s="26"/>
    </row>
    <row r="272" spans="2:14" ht="13">
      <c r="B272" s="26"/>
      <c r="C272" s="26"/>
      <c r="F272" s="26"/>
      <c r="G272" s="26"/>
      <c r="H272" s="26"/>
      <c r="I272" s="155"/>
      <c r="J272" s="156"/>
      <c r="L272" s="26"/>
      <c r="M272" s="26"/>
      <c r="N272" s="26"/>
    </row>
    <row r="273" spans="2:14" ht="13">
      <c r="B273" s="26"/>
      <c r="C273" s="26"/>
      <c r="F273" s="26"/>
      <c r="G273" s="26"/>
      <c r="H273" s="26"/>
      <c r="I273" s="155"/>
      <c r="J273" s="156"/>
      <c r="L273" s="26"/>
      <c r="M273" s="26"/>
      <c r="N273" s="26"/>
    </row>
    <row r="274" spans="2:14" ht="13">
      <c r="B274" s="26"/>
      <c r="C274" s="26"/>
      <c r="F274" s="26"/>
      <c r="G274" s="26"/>
      <c r="H274" s="26"/>
      <c r="I274" s="155"/>
      <c r="J274" s="156"/>
      <c r="L274" s="26"/>
      <c r="M274" s="26"/>
      <c r="N274" s="26"/>
    </row>
    <row r="275" spans="2:14" ht="13">
      <c r="B275" s="26"/>
      <c r="C275" s="26"/>
      <c r="F275" s="26"/>
      <c r="G275" s="26"/>
      <c r="H275" s="26"/>
      <c r="I275" s="155"/>
      <c r="J275" s="156"/>
      <c r="L275" s="26"/>
      <c r="M275" s="26"/>
      <c r="N275" s="26"/>
    </row>
    <row r="276" spans="2:14" ht="13">
      <c r="B276" s="26"/>
      <c r="C276" s="26"/>
      <c r="F276" s="26"/>
      <c r="G276" s="26"/>
      <c r="H276" s="26"/>
      <c r="I276" s="155"/>
      <c r="J276" s="156"/>
      <c r="L276" s="26"/>
      <c r="M276" s="26"/>
      <c r="N276" s="26"/>
    </row>
    <row r="277" spans="2:14" ht="13">
      <c r="B277" s="26"/>
      <c r="C277" s="26"/>
      <c r="F277" s="26"/>
      <c r="G277" s="26"/>
      <c r="H277" s="26"/>
      <c r="I277" s="155"/>
      <c r="J277" s="156"/>
      <c r="L277" s="26"/>
      <c r="M277" s="26"/>
      <c r="N277" s="26"/>
    </row>
    <row r="278" spans="2:14" ht="13">
      <c r="B278" s="26"/>
      <c r="C278" s="26"/>
      <c r="F278" s="26"/>
      <c r="G278" s="26"/>
      <c r="H278" s="26"/>
      <c r="I278" s="155"/>
      <c r="J278" s="156"/>
      <c r="L278" s="26"/>
      <c r="M278" s="26"/>
      <c r="N278" s="26"/>
    </row>
    <row r="279" spans="2:14" ht="13">
      <c r="B279" s="26"/>
      <c r="C279" s="26"/>
      <c r="F279" s="26"/>
      <c r="G279" s="26"/>
      <c r="H279" s="26"/>
      <c r="I279" s="155"/>
      <c r="J279" s="156"/>
      <c r="L279" s="26"/>
      <c r="M279" s="26"/>
      <c r="N279" s="26"/>
    </row>
    <row r="280" spans="2:14" ht="13">
      <c r="B280" s="26"/>
      <c r="C280" s="26"/>
      <c r="F280" s="26"/>
      <c r="G280" s="26"/>
      <c r="H280" s="26"/>
      <c r="I280" s="155"/>
      <c r="J280" s="156"/>
      <c r="L280" s="26"/>
      <c r="M280" s="26"/>
      <c r="N280" s="26"/>
    </row>
    <row r="281" spans="2:14" ht="13">
      <c r="B281" s="26"/>
      <c r="C281" s="26"/>
      <c r="F281" s="26"/>
      <c r="G281" s="26"/>
      <c r="H281" s="26"/>
      <c r="I281" s="155"/>
      <c r="J281" s="156"/>
      <c r="L281" s="26"/>
      <c r="M281" s="26"/>
      <c r="N281" s="26"/>
    </row>
    <row r="282" spans="2:14" ht="13">
      <c r="B282" s="26"/>
      <c r="C282" s="26"/>
      <c r="F282" s="26"/>
      <c r="G282" s="26"/>
      <c r="H282" s="26"/>
      <c r="I282" s="155"/>
      <c r="J282" s="156"/>
      <c r="L282" s="26"/>
      <c r="M282" s="26"/>
      <c r="N282" s="26"/>
    </row>
    <row r="283" spans="2:14" ht="13">
      <c r="B283" s="26"/>
      <c r="C283" s="26"/>
      <c r="F283" s="26"/>
      <c r="G283" s="26"/>
      <c r="H283" s="26"/>
      <c r="I283" s="155"/>
      <c r="J283" s="156"/>
      <c r="L283" s="26"/>
      <c r="M283" s="26"/>
      <c r="N283" s="26"/>
    </row>
    <row r="284" spans="2:14" ht="13">
      <c r="B284" s="26"/>
      <c r="C284" s="26"/>
      <c r="F284" s="26"/>
      <c r="G284" s="26"/>
      <c r="H284" s="26"/>
      <c r="I284" s="155"/>
      <c r="J284" s="156"/>
      <c r="L284" s="26"/>
      <c r="M284" s="26"/>
      <c r="N284" s="26"/>
    </row>
    <row r="285" spans="2:14" ht="13">
      <c r="B285" s="26"/>
      <c r="C285" s="26"/>
      <c r="F285" s="26"/>
      <c r="G285" s="26"/>
      <c r="H285" s="26"/>
      <c r="I285" s="155"/>
      <c r="J285" s="156"/>
      <c r="L285" s="26"/>
      <c r="M285" s="26"/>
      <c r="N285" s="26"/>
    </row>
    <row r="286" spans="2:14" ht="13">
      <c r="B286" s="26"/>
      <c r="C286" s="26"/>
      <c r="F286" s="26"/>
      <c r="G286" s="26"/>
      <c r="H286" s="26"/>
      <c r="I286" s="155"/>
      <c r="J286" s="156"/>
      <c r="L286" s="26"/>
      <c r="M286" s="26"/>
      <c r="N286" s="26"/>
    </row>
    <row r="287" spans="2:14" ht="13">
      <c r="B287" s="26"/>
      <c r="C287" s="26"/>
      <c r="F287" s="26"/>
      <c r="G287" s="26"/>
      <c r="H287" s="26"/>
      <c r="I287" s="155"/>
      <c r="J287" s="156"/>
      <c r="L287" s="26"/>
      <c r="M287" s="26"/>
      <c r="N287" s="26"/>
    </row>
    <row r="288" spans="2:14" ht="13">
      <c r="B288" s="26"/>
      <c r="C288" s="26"/>
      <c r="F288" s="26"/>
      <c r="G288" s="26"/>
      <c r="H288" s="26"/>
      <c r="I288" s="155"/>
      <c r="J288" s="156"/>
      <c r="L288" s="26"/>
      <c r="M288" s="26"/>
      <c r="N288" s="26"/>
    </row>
    <row r="289" spans="2:14" ht="13">
      <c r="B289" s="26"/>
      <c r="C289" s="26"/>
      <c r="F289" s="26"/>
      <c r="G289" s="26"/>
      <c r="H289" s="26"/>
      <c r="I289" s="155"/>
      <c r="J289" s="156"/>
      <c r="L289" s="26"/>
      <c r="M289" s="26"/>
      <c r="N289" s="26"/>
    </row>
    <row r="290" spans="2:14" ht="13">
      <c r="B290" s="26"/>
      <c r="C290" s="26"/>
      <c r="F290" s="26"/>
      <c r="G290" s="26"/>
      <c r="H290" s="26"/>
      <c r="I290" s="155"/>
      <c r="J290" s="156"/>
      <c r="L290" s="26"/>
      <c r="M290" s="26"/>
      <c r="N290" s="26"/>
    </row>
    <row r="291" spans="2:14" ht="13">
      <c r="B291" s="26"/>
      <c r="C291" s="26"/>
      <c r="F291" s="26"/>
      <c r="G291" s="26"/>
      <c r="H291" s="26"/>
      <c r="I291" s="155"/>
      <c r="J291" s="156"/>
      <c r="L291" s="26"/>
      <c r="M291" s="26"/>
      <c r="N291" s="26"/>
    </row>
    <row r="292" spans="2:14" ht="13">
      <c r="B292" s="26"/>
      <c r="C292" s="26"/>
      <c r="F292" s="26"/>
      <c r="G292" s="26"/>
      <c r="H292" s="26"/>
      <c r="I292" s="155"/>
      <c r="J292" s="156"/>
      <c r="L292" s="26"/>
      <c r="M292" s="26"/>
      <c r="N292" s="26"/>
    </row>
    <row r="293" spans="2:14" ht="13">
      <c r="B293" s="26"/>
      <c r="C293" s="26"/>
      <c r="F293" s="26"/>
      <c r="G293" s="26"/>
      <c r="H293" s="26"/>
      <c r="I293" s="155"/>
      <c r="J293" s="156"/>
      <c r="L293" s="26"/>
      <c r="M293" s="26"/>
      <c r="N293" s="26"/>
    </row>
    <row r="294" spans="2:14" ht="13">
      <c r="B294" s="26"/>
      <c r="C294" s="26"/>
      <c r="F294" s="26"/>
      <c r="G294" s="26"/>
      <c r="H294" s="26"/>
      <c r="I294" s="155"/>
      <c r="J294" s="156"/>
      <c r="L294" s="26"/>
      <c r="M294" s="26"/>
      <c r="N294" s="26"/>
    </row>
    <row r="295" spans="2:14" ht="13">
      <c r="B295" s="26"/>
      <c r="C295" s="26"/>
      <c r="F295" s="26"/>
      <c r="G295" s="26"/>
      <c r="H295" s="26"/>
      <c r="I295" s="155"/>
      <c r="J295" s="156"/>
      <c r="L295" s="26"/>
      <c r="M295" s="26"/>
      <c r="N295" s="26"/>
    </row>
    <row r="296" spans="2:14" ht="13">
      <c r="B296" s="26"/>
      <c r="C296" s="26"/>
      <c r="F296" s="26"/>
      <c r="G296" s="26"/>
      <c r="H296" s="26"/>
      <c r="I296" s="155"/>
      <c r="J296" s="156"/>
      <c r="L296" s="26"/>
      <c r="M296" s="26"/>
      <c r="N296" s="26"/>
    </row>
    <row r="297" spans="2:14" ht="13">
      <c r="B297" s="26"/>
      <c r="C297" s="26"/>
      <c r="F297" s="26"/>
      <c r="G297" s="26"/>
      <c r="H297" s="26"/>
      <c r="I297" s="155"/>
      <c r="J297" s="156"/>
      <c r="L297" s="26"/>
      <c r="M297" s="26"/>
      <c r="N297" s="26"/>
    </row>
    <row r="298" spans="2:14" ht="13">
      <c r="B298" s="26"/>
      <c r="C298" s="26"/>
      <c r="F298" s="26"/>
      <c r="G298" s="26"/>
      <c r="H298" s="26"/>
      <c r="I298" s="155"/>
      <c r="J298" s="156"/>
      <c r="L298" s="26"/>
      <c r="M298" s="26"/>
      <c r="N298" s="26"/>
    </row>
    <row r="299" spans="2:14" ht="13">
      <c r="B299" s="26"/>
      <c r="C299" s="26"/>
      <c r="F299" s="26"/>
      <c r="G299" s="26"/>
      <c r="H299" s="26"/>
      <c r="I299" s="155"/>
      <c r="J299" s="156"/>
      <c r="L299" s="26"/>
      <c r="M299" s="26"/>
      <c r="N299" s="26"/>
    </row>
    <row r="300" spans="2:14" ht="13">
      <c r="B300" s="26"/>
      <c r="C300" s="26"/>
      <c r="F300" s="26"/>
      <c r="G300" s="26"/>
      <c r="H300" s="26"/>
      <c r="I300" s="155"/>
      <c r="J300" s="156"/>
      <c r="L300" s="26"/>
      <c r="M300" s="26"/>
      <c r="N300" s="26"/>
    </row>
    <row r="301" spans="2:14" ht="13">
      <c r="B301" s="26"/>
      <c r="C301" s="26"/>
      <c r="F301" s="26"/>
      <c r="G301" s="26"/>
      <c r="H301" s="26"/>
      <c r="I301" s="155"/>
      <c r="J301" s="156"/>
      <c r="L301" s="26"/>
      <c r="M301" s="26"/>
      <c r="N301" s="26"/>
    </row>
    <row r="302" spans="2:14" ht="13">
      <c r="B302" s="26"/>
      <c r="C302" s="26"/>
      <c r="F302" s="26"/>
      <c r="G302" s="26"/>
      <c r="H302" s="26"/>
      <c r="I302" s="155"/>
      <c r="J302" s="156"/>
      <c r="L302" s="26"/>
      <c r="M302" s="26"/>
      <c r="N302" s="26"/>
    </row>
    <row r="303" spans="2:14" ht="13">
      <c r="B303" s="26"/>
      <c r="C303" s="26"/>
      <c r="F303" s="26"/>
      <c r="G303" s="26"/>
      <c r="H303" s="26"/>
      <c r="I303" s="155"/>
      <c r="J303" s="156"/>
      <c r="L303" s="26"/>
      <c r="M303" s="26"/>
      <c r="N303" s="26"/>
    </row>
    <row r="304" spans="2:14" ht="13">
      <c r="B304" s="26"/>
      <c r="C304" s="26"/>
      <c r="F304" s="26"/>
      <c r="G304" s="26"/>
      <c r="H304" s="26"/>
      <c r="I304" s="155"/>
      <c r="J304" s="156"/>
      <c r="L304" s="26"/>
      <c r="M304" s="26"/>
      <c r="N304" s="26"/>
    </row>
    <row r="305" spans="2:14" ht="13">
      <c r="B305" s="26"/>
      <c r="C305" s="26"/>
      <c r="F305" s="26"/>
      <c r="G305" s="26"/>
      <c r="H305" s="26"/>
      <c r="I305" s="155"/>
      <c r="J305" s="156"/>
      <c r="L305" s="26"/>
      <c r="M305" s="26"/>
      <c r="N305" s="26"/>
    </row>
    <row r="306" spans="2:14" ht="13">
      <c r="B306" s="26"/>
      <c r="C306" s="26"/>
      <c r="F306" s="26"/>
      <c r="G306" s="26"/>
      <c r="H306" s="26"/>
      <c r="I306" s="155"/>
      <c r="J306" s="156"/>
      <c r="L306" s="26"/>
      <c r="M306" s="26"/>
      <c r="N306" s="26"/>
    </row>
    <row r="307" spans="2:14" ht="13">
      <c r="B307" s="26"/>
      <c r="C307" s="26"/>
      <c r="F307" s="26"/>
      <c r="G307" s="26"/>
      <c r="H307" s="26"/>
      <c r="I307" s="155"/>
      <c r="J307" s="156"/>
      <c r="L307" s="26"/>
      <c r="M307" s="26"/>
      <c r="N307" s="26"/>
    </row>
    <row r="308" spans="2:14" ht="13">
      <c r="B308" s="26"/>
      <c r="C308" s="26"/>
      <c r="F308" s="26"/>
      <c r="G308" s="26"/>
      <c r="H308" s="26"/>
      <c r="I308" s="155"/>
      <c r="J308" s="156"/>
      <c r="L308" s="26"/>
      <c r="M308" s="26"/>
      <c r="N308" s="26"/>
    </row>
    <row r="309" spans="2:14" ht="13">
      <c r="B309" s="26"/>
      <c r="C309" s="26"/>
      <c r="F309" s="26"/>
      <c r="G309" s="26"/>
      <c r="H309" s="26"/>
      <c r="I309" s="155"/>
      <c r="J309" s="156"/>
      <c r="L309" s="26"/>
      <c r="M309" s="26"/>
      <c r="N309" s="26"/>
    </row>
    <row r="310" spans="2:14" ht="13">
      <c r="B310" s="26"/>
      <c r="C310" s="26"/>
      <c r="F310" s="26"/>
      <c r="G310" s="26"/>
      <c r="H310" s="26"/>
      <c r="I310" s="155"/>
      <c r="J310" s="156"/>
      <c r="L310" s="26"/>
      <c r="M310" s="26"/>
      <c r="N310" s="26"/>
    </row>
    <row r="311" spans="2:14" ht="13">
      <c r="B311" s="26"/>
      <c r="C311" s="26"/>
      <c r="F311" s="26"/>
      <c r="G311" s="26"/>
      <c r="H311" s="26"/>
      <c r="I311" s="155"/>
      <c r="J311" s="156"/>
      <c r="L311" s="26"/>
      <c r="M311" s="26"/>
      <c r="N311" s="26"/>
    </row>
    <row r="312" spans="2:14" ht="13">
      <c r="B312" s="26"/>
      <c r="C312" s="26"/>
      <c r="F312" s="26"/>
      <c r="G312" s="26"/>
      <c r="H312" s="26"/>
      <c r="I312" s="155"/>
      <c r="J312" s="156"/>
      <c r="L312" s="26"/>
      <c r="M312" s="26"/>
      <c r="N312" s="26"/>
    </row>
    <row r="313" spans="2:14" ht="13">
      <c r="B313" s="26"/>
      <c r="C313" s="26"/>
      <c r="F313" s="26"/>
      <c r="G313" s="26"/>
      <c r="H313" s="26"/>
      <c r="I313" s="155"/>
      <c r="J313" s="156"/>
      <c r="L313" s="26"/>
      <c r="M313" s="26"/>
      <c r="N313" s="26"/>
    </row>
    <row r="314" spans="2:14" ht="13">
      <c r="B314" s="26"/>
      <c r="C314" s="26"/>
      <c r="F314" s="26"/>
      <c r="G314" s="26"/>
      <c r="H314" s="26"/>
      <c r="I314" s="155"/>
      <c r="J314" s="156"/>
      <c r="L314" s="26"/>
      <c r="M314" s="26"/>
      <c r="N314" s="26"/>
    </row>
    <row r="315" spans="2:14" ht="13">
      <c r="B315" s="26"/>
      <c r="C315" s="26"/>
      <c r="F315" s="26"/>
      <c r="G315" s="26"/>
      <c r="H315" s="26"/>
      <c r="I315" s="155"/>
      <c r="J315" s="156"/>
      <c r="L315" s="26"/>
      <c r="M315" s="26"/>
      <c r="N315" s="26"/>
    </row>
    <row r="316" spans="2:14" ht="13">
      <c r="B316" s="26"/>
      <c r="C316" s="26"/>
      <c r="F316" s="26"/>
      <c r="G316" s="26"/>
      <c r="H316" s="26"/>
      <c r="I316" s="155"/>
      <c r="J316" s="156"/>
      <c r="L316" s="26"/>
      <c r="M316" s="26"/>
      <c r="N316" s="26"/>
    </row>
    <row r="317" spans="2:14" ht="13">
      <c r="B317" s="26"/>
      <c r="C317" s="26"/>
      <c r="F317" s="26"/>
      <c r="G317" s="26"/>
      <c r="H317" s="26"/>
      <c r="I317" s="155"/>
      <c r="J317" s="156"/>
      <c r="L317" s="26"/>
      <c r="M317" s="26"/>
      <c r="N317" s="26"/>
    </row>
    <row r="318" spans="2:14" ht="13">
      <c r="B318" s="26"/>
      <c r="C318" s="26"/>
      <c r="F318" s="26"/>
      <c r="G318" s="26"/>
      <c r="H318" s="26"/>
      <c r="I318" s="155"/>
      <c r="J318" s="156"/>
      <c r="L318" s="26"/>
      <c r="M318" s="26"/>
      <c r="N318" s="26"/>
    </row>
    <row r="319" spans="2:14" ht="13">
      <c r="B319" s="26"/>
      <c r="C319" s="26"/>
      <c r="F319" s="26"/>
      <c r="G319" s="26"/>
      <c r="H319" s="26"/>
      <c r="I319" s="155"/>
      <c r="J319" s="156"/>
      <c r="L319" s="26"/>
      <c r="M319" s="26"/>
      <c r="N319" s="26"/>
    </row>
    <row r="320" spans="2:14" ht="13">
      <c r="B320" s="26"/>
      <c r="C320" s="26"/>
      <c r="F320" s="26"/>
      <c r="G320" s="26"/>
      <c r="H320" s="26"/>
      <c r="I320" s="155"/>
      <c r="J320" s="156"/>
      <c r="L320" s="26"/>
      <c r="M320" s="26"/>
      <c r="N320" s="26"/>
    </row>
    <row r="321" spans="2:14" ht="13">
      <c r="B321" s="26"/>
      <c r="C321" s="26"/>
      <c r="F321" s="26"/>
      <c r="G321" s="26"/>
      <c r="H321" s="26"/>
      <c r="I321" s="155"/>
      <c r="J321" s="156"/>
      <c r="L321" s="26"/>
      <c r="M321" s="26"/>
      <c r="N321" s="26"/>
    </row>
    <row r="322" spans="2:14" ht="13">
      <c r="B322" s="26"/>
      <c r="C322" s="26"/>
      <c r="F322" s="26"/>
      <c r="G322" s="26"/>
      <c r="H322" s="26"/>
      <c r="I322" s="155"/>
      <c r="J322" s="156"/>
      <c r="L322" s="26"/>
      <c r="M322" s="26"/>
      <c r="N322" s="26"/>
    </row>
    <row r="323" spans="2:14" ht="13">
      <c r="B323" s="26"/>
      <c r="C323" s="26"/>
      <c r="F323" s="26"/>
      <c r="G323" s="26"/>
      <c r="H323" s="26"/>
      <c r="I323" s="155"/>
      <c r="J323" s="156"/>
      <c r="L323" s="26"/>
      <c r="M323" s="26"/>
      <c r="N323" s="26"/>
    </row>
    <row r="324" spans="2:14" ht="13">
      <c r="B324" s="26"/>
      <c r="C324" s="26"/>
      <c r="F324" s="26"/>
      <c r="G324" s="26"/>
      <c r="H324" s="26"/>
      <c r="I324" s="155"/>
      <c r="J324" s="156"/>
      <c r="L324" s="26"/>
      <c r="M324" s="26"/>
      <c r="N324" s="26"/>
    </row>
    <row r="325" spans="2:14" ht="13">
      <c r="B325" s="26"/>
      <c r="C325" s="26"/>
      <c r="F325" s="26"/>
      <c r="G325" s="26"/>
      <c r="H325" s="26"/>
      <c r="I325" s="155"/>
      <c r="J325" s="156"/>
      <c r="L325" s="26"/>
      <c r="M325" s="26"/>
      <c r="N325" s="26"/>
    </row>
    <row r="326" spans="2:14" ht="13">
      <c r="B326" s="26"/>
      <c r="C326" s="26"/>
      <c r="F326" s="26"/>
      <c r="G326" s="26"/>
      <c r="H326" s="26"/>
      <c r="I326" s="155"/>
      <c r="J326" s="156"/>
      <c r="L326" s="26"/>
      <c r="M326" s="26"/>
      <c r="N326" s="26"/>
    </row>
    <row r="327" spans="2:14" ht="13">
      <c r="B327" s="26"/>
      <c r="C327" s="26"/>
      <c r="F327" s="26"/>
      <c r="G327" s="26"/>
      <c r="H327" s="26"/>
      <c r="I327" s="155"/>
      <c r="J327" s="156"/>
      <c r="L327" s="26"/>
      <c r="M327" s="26"/>
      <c r="N327" s="26"/>
    </row>
    <row r="328" spans="2:14" ht="13">
      <c r="B328" s="26"/>
      <c r="C328" s="26"/>
      <c r="F328" s="26"/>
      <c r="G328" s="26"/>
      <c r="H328" s="26"/>
      <c r="I328" s="155"/>
      <c r="J328" s="156"/>
      <c r="L328" s="26"/>
      <c r="M328" s="26"/>
      <c r="N328" s="26"/>
    </row>
    <row r="329" spans="2:14" ht="13">
      <c r="B329" s="26"/>
      <c r="C329" s="26"/>
      <c r="F329" s="26"/>
      <c r="G329" s="26"/>
      <c r="H329" s="26"/>
      <c r="I329" s="155"/>
      <c r="J329" s="156"/>
      <c r="L329" s="26"/>
      <c r="M329" s="26"/>
      <c r="N329" s="26"/>
    </row>
    <row r="330" spans="2:14" ht="13">
      <c r="B330" s="26"/>
      <c r="C330" s="26"/>
      <c r="F330" s="26"/>
      <c r="G330" s="26"/>
      <c r="H330" s="26"/>
      <c r="I330" s="155"/>
      <c r="J330" s="156"/>
      <c r="L330" s="26"/>
      <c r="M330" s="26"/>
      <c r="N330" s="26"/>
    </row>
    <row r="331" spans="2:14" ht="13">
      <c r="B331" s="26"/>
      <c r="C331" s="26"/>
      <c r="F331" s="26"/>
      <c r="G331" s="26"/>
      <c r="H331" s="26"/>
      <c r="I331" s="155"/>
      <c r="J331" s="156"/>
      <c r="L331" s="26"/>
      <c r="M331" s="26"/>
      <c r="N331" s="26"/>
    </row>
    <row r="332" spans="2:14" ht="13">
      <c r="B332" s="26"/>
      <c r="C332" s="26"/>
      <c r="F332" s="26"/>
      <c r="G332" s="26"/>
      <c r="H332" s="26"/>
      <c r="I332" s="155"/>
      <c r="J332" s="156"/>
      <c r="L332" s="26"/>
      <c r="M332" s="26"/>
      <c r="N332" s="26"/>
    </row>
    <row r="333" spans="2:14" ht="13">
      <c r="B333" s="26"/>
      <c r="C333" s="26"/>
      <c r="F333" s="26"/>
      <c r="G333" s="26"/>
      <c r="H333" s="26"/>
      <c r="I333" s="155"/>
      <c r="J333" s="156"/>
      <c r="L333" s="26"/>
      <c r="M333" s="26"/>
      <c r="N333" s="26"/>
    </row>
    <row r="334" spans="2:14" ht="13">
      <c r="B334" s="26"/>
      <c r="C334" s="26"/>
      <c r="F334" s="26"/>
      <c r="G334" s="26"/>
      <c r="H334" s="26"/>
      <c r="I334" s="155"/>
      <c r="J334" s="156"/>
      <c r="L334" s="26"/>
      <c r="M334" s="26"/>
      <c r="N334" s="26"/>
    </row>
    <row r="335" spans="2:14" ht="13">
      <c r="B335" s="26"/>
      <c r="C335" s="26"/>
      <c r="F335" s="26"/>
      <c r="G335" s="26"/>
      <c r="H335" s="26"/>
      <c r="I335" s="155"/>
      <c r="J335" s="156"/>
      <c r="L335" s="26"/>
      <c r="M335" s="26"/>
      <c r="N335" s="26"/>
    </row>
    <row r="336" spans="2:14" ht="13">
      <c r="B336" s="26"/>
      <c r="C336" s="26"/>
      <c r="F336" s="26"/>
      <c r="G336" s="26"/>
      <c r="H336" s="26"/>
      <c r="I336" s="155"/>
      <c r="J336" s="156"/>
      <c r="L336" s="26"/>
      <c r="M336" s="26"/>
      <c r="N336" s="26"/>
    </row>
    <row r="337" spans="2:14" ht="13">
      <c r="B337" s="26"/>
      <c r="C337" s="26"/>
      <c r="F337" s="26"/>
      <c r="G337" s="26"/>
      <c r="H337" s="26"/>
      <c r="I337" s="155"/>
      <c r="J337" s="156"/>
      <c r="L337" s="26"/>
      <c r="M337" s="26"/>
      <c r="N337" s="26"/>
    </row>
    <row r="338" spans="2:14" ht="13">
      <c r="B338" s="26"/>
      <c r="C338" s="26"/>
      <c r="F338" s="26"/>
      <c r="G338" s="26"/>
      <c r="H338" s="26"/>
      <c r="I338" s="155"/>
      <c r="J338" s="156"/>
      <c r="L338" s="26"/>
      <c r="M338" s="26"/>
      <c r="N338" s="26"/>
    </row>
    <row r="339" spans="2:14" ht="13">
      <c r="B339" s="26"/>
      <c r="C339" s="26"/>
      <c r="F339" s="26"/>
      <c r="G339" s="26"/>
      <c r="H339" s="26"/>
      <c r="I339" s="155"/>
      <c r="J339" s="156"/>
      <c r="L339" s="26"/>
      <c r="M339" s="26"/>
      <c r="N339" s="26"/>
    </row>
    <row r="340" spans="2:14" ht="13">
      <c r="B340" s="26"/>
      <c r="C340" s="26"/>
      <c r="F340" s="26"/>
      <c r="G340" s="26"/>
      <c r="H340" s="26"/>
      <c r="I340" s="155"/>
      <c r="J340" s="156"/>
      <c r="L340" s="26"/>
      <c r="M340" s="26"/>
      <c r="N340" s="26"/>
    </row>
    <row r="341" spans="2:14" ht="13">
      <c r="B341" s="26"/>
      <c r="C341" s="26"/>
      <c r="F341" s="26"/>
      <c r="G341" s="26"/>
      <c r="H341" s="26"/>
      <c r="I341" s="155"/>
      <c r="J341" s="156"/>
      <c r="L341" s="26"/>
      <c r="M341" s="26"/>
      <c r="N341" s="26"/>
    </row>
    <row r="342" spans="2:14" ht="13">
      <c r="B342" s="26"/>
      <c r="C342" s="26"/>
      <c r="F342" s="26"/>
      <c r="G342" s="26"/>
      <c r="H342" s="26"/>
      <c r="I342" s="155"/>
      <c r="J342" s="156"/>
      <c r="L342" s="26"/>
      <c r="M342" s="26"/>
      <c r="N342" s="26"/>
    </row>
    <row r="343" spans="2:14" ht="13">
      <c r="B343" s="26"/>
      <c r="C343" s="26"/>
      <c r="F343" s="26"/>
      <c r="G343" s="26"/>
      <c r="H343" s="26"/>
      <c r="I343" s="155"/>
      <c r="J343" s="156"/>
      <c r="L343" s="26"/>
      <c r="M343" s="26"/>
      <c r="N343" s="26"/>
    </row>
    <row r="344" spans="2:14" ht="13">
      <c r="B344" s="26"/>
      <c r="C344" s="26"/>
      <c r="F344" s="26"/>
      <c r="G344" s="26"/>
      <c r="H344" s="26"/>
      <c r="I344" s="155"/>
      <c r="J344" s="156"/>
      <c r="L344" s="26"/>
      <c r="M344" s="26"/>
      <c r="N344" s="26"/>
    </row>
    <row r="345" spans="2:14" ht="13">
      <c r="B345" s="26"/>
      <c r="C345" s="26"/>
      <c r="F345" s="26"/>
      <c r="G345" s="26"/>
      <c r="H345" s="26"/>
      <c r="I345" s="155"/>
      <c r="J345" s="156"/>
      <c r="L345" s="26"/>
      <c r="M345" s="26"/>
      <c r="N345" s="26"/>
    </row>
    <row r="346" spans="2:14" ht="13">
      <c r="B346" s="26"/>
      <c r="C346" s="26"/>
      <c r="F346" s="26"/>
      <c r="G346" s="26"/>
      <c r="H346" s="26"/>
      <c r="I346" s="155"/>
      <c r="J346" s="156"/>
      <c r="L346" s="26"/>
      <c r="M346" s="26"/>
      <c r="N346" s="26"/>
    </row>
    <row r="347" spans="2:14" ht="13">
      <c r="B347" s="26"/>
      <c r="C347" s="26"/>
      <c r="F347" s="26"/>
      <c r="G347" s="26"/>
      <c r="H347" s="26"/>
      <c r="I347" s="155"/>
      <c r="J347" s="156"/>
      <c r="L347" s="26"/>
      <c r="M347" s="26"/>
      <c r="N347" s="26"/>
    </row>
    <row r="348" spans="2:14" ht="13">
      <c r="B348" s="26"/>
      <c r="C348" s="26"/>
      <c r="F348" s="26"/>
      <c r="G348" s="26"/>
      <c r="H348" s="26"/>
      <c r="I348" s="155"/>
      <c r="J348" s="156"/>
      <c r="L348" s="26"/>
      <c r="M348" s="26"/>
      <c r="N348" s="26"/>
    </row>
    <row r="349" spans="2:14" ht="13">
      <c r="B349" s="26"/>
      <c r="C349" s="26"/>
      <c r="F349" s="26"/>
      <c r="G349" s="26"/>
      <c r="H349" s="26"/>
      <c r="I349" s="155"/>
      <c r="J349" s="156"/>
      <c r="L349" s="26"/>
      <c r="M349" s="26"/>
      <c r="N349" s="26"/>
    </row>
    <row r="350" spans="2:14" ht="13">
      <c r="B350" s="26"/>
      <c r="C350" s="26"/>
      <c r="F350" s="26"/>
      <c r="G350" s="26"/>
      <c r="H350" s="26"/>
      <c r="I350" s="155"/>
      <c r="J350" s="156"/>
      <c r="L350" s="26"/>
      <c r="M350" s="26"/>
      <c r="N350" s="26"/>
    </row>
    <row r="351" spans="2:14" ht="13">
      <c r="B351" s="26"/>
      <c r="C351" s="26"/>
      <c r="F351" s="26"/>
      <c r="G351" s="26"/>
      <c r="H351" s="26"/>
      <c r="I351" s="155"/>
      <c r="J351" s="156"/>
      <c r="L351" s="26"/>
      <c r="M351" s="26"/>
      <c r="N351" s="26"/>
    </row>
    <row r="352" spans="2:14" ht="13">
      <c r="B352" s="26"/>
      <c r="C352" s="26"/>
      <c r="F352" s="26"/>
      <c r="G352" s="26"/>
      <c r="H352" s="26"/>
      <c r="I352" s="155"/>
      <c r="J352" s="156"/>
      <c r="L352" s="26"/>
      <c r="M352" s="26"/>
      <c r="N352" s="26"/>
    </row>
    <row r="353" spans="2:14" ht="13">
      <c r="B353" s="26"/>
      <c r="C353" s="26"/>
      <c r="F353" s="26"/>
      <c r="G353" s="26"/>
      <c r="H353" s="26"/>
      <c r="I353" s="155"/>
      <c r="J353" s="156"/>
      <c r="L353" s="26"/>
      <c r="M353" s="26"/>
      <c r="N353" s="26"/>
    </row>
    <row r="354" spans="2:14" ht="13">
      <c r="B354" s="26"/>
      <c r="C354" s="26"/>
      <c r="F354" s="26"/>
      <c r="G354" s="26"/>
      <c r="H354" s="26"/>
      <c r="I354" s="155"/>
      <c r="J354" s="156"/>
      <c r="L354" s="26"/>
      <c r="M354" s="26"/>
      <c r="N354" s="26"/>
    </row>
    <row r="355" spans="2:14" ht="13">
      <c r="B355" s="26"/>
      <c r="C355" s="26"/>
      <c r="F355" s="26"/>
      <c r="G355" s="26"/>
      <c r="H355" s="26"/>
      <c r="I355" s="155"/>
      <c r="J355" s="156"/>
      <c r="L355" s="26"/>
      <c r="M355" s="26"/>
      <c r="N355" s="26"/>
    </row>
    <row r="356" spans="2:14" ht="13">
      <c r="B356" s="26"/>
      <c r="C356" s="26"/>
      <c r="F356" s="26"/>
      <c r="G356" s="26"/>
      <c r="H356" s="26"/>
      <c r="I356" s="155"/>
      <c r="J356" s="156"/>
      <c r="L356" s="26"/>
      <c r="M356" s="26"/>
      <c r="N356" s="26"/>
    </row>
    <row r="357" spans="2:14" ht="13">
      <c r="B357" s="26"/>
      <c r="C357" s="26"/>
      <c r="F357" s="26"/>
      <c r="G357" s="26"/>
      <c r="H357" s="26"/>
      <c r="I357" s="155"/>
      <c r="J357" s="156"/>
      <c r="L357" s="26"/>
      <c r="M357" s="26"/>
      <c r="N357" s="26"/>
    </row>
    <row r="358" spans="2:14" ht="13">
      <c r="B358" s="26"/>
      <c r="C358" s="26"/>
      <c r="F358" s="26"/>
      <c r="G358" s="26"/>
      <c r="H358" s="26"/>
      <c r="I358" s="155"/>
      <c r="J358" s="156"/>
      <c r="L358" s="26"/>
      <c r="M358" s="26"/>
      <c r="N358" s="26"/>
    </row>
    <row r="359" spans="2:14" ht="13">
      <c r="B359" s="26"/>
      <c r="C359" s="26"/>
      <c r="F359" s="26"/>
      <c r="G359" s="26"/>
      <c r="H359" s="26"/>
      <c r="I359" s="155"/>
      <c r="J359" s="156"/>
      <c r="L359" s="26"/>
      <c r="M359" s="26"/>
      <c r="N359" s="26"/>
    </row>
    <row r="360" spans="2:14" ht="13">
      <c r="B360" s="26"/>
      <c r="C360" s="26"/>
      <c r="F360" s="26"/>
      <c r="G360" s="26"/>
      <c r="H360" s="26"/>
      <c r="I360" s="155"/>
      <c r="J360" s="156"/>
      <c r="L360" s="26"/>
      <c r="M360" s="26"/>
      <c r="N360" s="26"/>
    </row>
    <row r="361" spans="2:14" ht="13">
      <c r="B361" s="26"/>
      <c r="C361" s="26"/>
      <c r="F361" s="26"/>
      <c r="G361" s="26"/>
      <c r="H361" s="26"/>
      <c r="I361" s="155"/>
      <c r="J361" s="156"/>
      <c r="L361" s="26"/>
      <c r="M361" s="26"/>
      <c r="N361" s="26"/>
    </row>
    <row r="362" spans="2:14" ht="13">
      <c r="B362" s="26"/>
      <c r="C362" s="26"/>
      <c r="F362" s="26"/>
      <c r="G362" s="26"/>
      <c r="H362" s="26"/>
      <c r="I362" s="155"/>
      <c r="J362" s="156"/>
      <c r="L362" s="26"/>
      <c r="M362" s="26"/>
      <c r="N362" s="26"/>
    </row>
    <row r="363" spans="2:14" ht="13">
      <c r="B363" s="26"/>
      <c r="C363" s="26"/>
      <c r="F363" s="26"/>
      <c r="G363" s="26"/>
      <c r="H363" s="26"/>
      <c r="I363" s="155"/>
      <c r="J363" s="156"/>
      <c r="L363" s="26"/>
      <c r="M363" s="26"/>
      <c r="N363" s="26"/>
    </row>
    <row r="364" spans="2:14" ht="13">
      <c r="B364" s="26"/>
      <c r="C364" s="26"/>
      <c r="F364" s="26"/>
      <c r="G364" s="26"/>
      <c r="H364" s="26"/>
      <c r="I364" s="155"/>
      <c r="J364" s="156"/>
      <c r="L364" s="26"/>
      <c r="M364" s="26"/>
      <c r="N364" s="26"/>
    </row>
    <row r="365" spans="2:14" ht="13">
      <c r="B365" s="26"/>
      <c r="C365" s="26"/>
      <c r="F365" s="26"/>
      <c r="G365" s="26"/>
      <c r="H365" s="26"/>
      <c r="I365" s="155"/>
      <c r="J365" s="156"/>
      <c r="L365" s="26"/>
      <c r="M365" s="26"/>
      <c r="N365" s="26"/>
    </row>
    <row r="366" spans="2:14" ht="13">
      <c r="B366" s="26"/>
      <c r="C366" s="26"/>
      <c r="F366" s="26"/>
      <c r="G366" s="26"/>
      <c r="H366" s="26"/>
      <c r="I366" s="155"/>
      <c r="J366" s="156"/>
      <c r="L366" s="26"/>
      <c r="M366" s="26"/>
      <c r="N366" s="26"/>
    </row>
    <row r="367" spans="2:14" ht="13">
      <c r="B367" s="26"/>
      <c r="C367" s="26"/>
      <c r="F367" s="26"/>
      <c r="G367" s="26"/>
      <c r="H367" s="26"/>
      <c r="I367" s="155"/>
      <c r="J367" s="156"/>
      <c r="L367" s="26"/>
      <c r="M367" s="26"/>
      <c r="N367" s="26"/>
    </row>
    <row r="368" spans="2:14" ht="13">
      <c r="B368" s="26"/>
      <c r="C368" s="26"/>
      <c r="F368" s="26"/>
      <c r="G368" s="26"/>
      <c r="H368" s="26"/>
      <c r="I368" s="155"/>
      <c r="J368" s="156"/>
      <c r="L368" s="26"/>
      <c r="M368" s="26"/>
      <c r="N368" s="26"/>
    </row>
    <row r="369" spans="2:14" ht="13">
      <c r="B369" s="26"/>
      <c r="C369" s="26"/>
      <c r="F369" s="26"/>
      <c r="G369" s="26"/>
      <c r="H369" s="26"/>
      <c r="I369" s="155"/>
      <c r="J369" s="156"/>
      <c r="L369" s="26"/>
      <c r="M369" s="26"/>
      <c r="N369" s="26"/>
    </row>
    <row r="370" spans="2:14" ht="13">
      <c r="B370" s="26"/>
      <c r="C370" s="26"/>
      <c r="F370" s="26"/>
      <c r="G370" s="26"/>
      <c r="H370" s="26"/>
      <c r="I370" s="155"/>
      <c r="J370" s="156"/>
      <c r="L370" s="26"/>
      <c r="M370" s="26"/>
      <c r="N370" s="26"/>
    </row>
    <row r="371" spans="2:14" ht="13">
      <c r="B371" s="26"/>
      <c r="C371" s="26"/>
      <c r="F371" s="26"/>
      <c r="G371" s="26"/>
      <c r="H371" s="26"/>
      <c r="I371" s="155"/>
      <c r="J371" s="156"/>
      <c r="L371" s="26"/>
      <c r="M371" s="26"/>
      <c r="N371" s="26"/>
    </row>
    <row r="372" spans="2:14" ht="13">
      <c r="B372" s="26"/>
      <c r="C372" s="26"/>
      <c r="F372" s="26"/>
      <c r="G372" s="26"/>
      <c r="H372" s="26"/>
      <c r="I372" s="155"/>
      <c r="J372" s="156"/>
      <c r="L372" s="26"/>
      <c r="M372" s="26"/>
      <c r="N372" s="26"/>
    </row>
    <row r="373" spans="2:14" ht="13">
      <c r="B373" s="26"/>
      <c r="C373" s="26"/>
      <c r="F373" s="26"/>
      <c r="G373" s="26"/>
      <c r="H373" s="26"/>
      <c r="I373" s="155"/>
      <c r="J373" s="156"/>
      <c r="L373" s="26"/>
      <c r="M373" s="26"/>
      <c r="N373" s="26"/>
    </row>
    <row r="374" spans="2:14" ht="13">
      <c r="B374" s="26"/>
      <c r="C374" s="26"/>
      <c r="F374" s="26"/>
      <c r="G374" s="26"/>
      <c r="H374" s="26"/>
      <c r="I374" s="155"/>
      <c r="J374" s="156"/>
      <c r="L374" s="26"/>
      <c r="M374" s="26"/>
      <c r="N374" s="26"/>
    </row>
    <row r="375" spans="2:14" ht="13">
      <c r="B375" s="26"/>
      <c r="C375" s="26"/>
      <c r="F375" s="26"/>
      <c r="G375" s="26"/>
      <c r="H375" s="26"/>
      <c r="I375" s="155"/>
      <c r="J375" s="156"/>
      <c r="L375" s="26"/>
      <c r="M375" s="26"/>
      <c r="N375" s="26"/>
    </row>
    <row r="376" spans="2:14" ht="13">
      <c r="B376" s="26"/>
      <c r="C376" s="26"/>
      <c r="F376" s="26"/>
      <c r="G376" s="26"/>
      <c r="H376" s="26"/>
      <c r="I376" s="155"/>
      <c r="J376" s="156"/>
      <c r="L376" s="26"/>
      <c r="M376" s="26"/>
      <c r="N376" s="26"/>
    </row>
    <row r="377" spans="2:14" ht="13">
      <c r="B377" s="26"/>
      <c r="C377" s="26"/>
      <c r="F377" s="26"/>
      <c r="G377" s="26"/>
      <c r="H377" s="26"/>
      <c r="I377" s="155"/>
      <c r="J377" s="156"/>
      <c r="L377" s="26"/>
      <c r="M377" s="26"/>
      <c r="N377" s="26"/>
    </row>
    <row r="378" spans="2:14" ht="13">
      <c r="B378" s="26"/>
      <c r="C378" s="26"/>
      <c r="F378" s="26"/>
      <c r="G378" s="26"/>
      <c r="H378" s="26"/>
      <c r="I378" s="155"/>
      <c r="J378" s="156"/>
      <c r="L378" s="26"/>
      <c r="M378" s="26"/>
      <c r="N378" s="26"/>
    </row>
    <row r="379" spans="2:14" ht="13">
      <c r="B379" s="26"/>
      <c r="C379" s="26"/>
      <c r="F379" s="26"/>
      <c r="G379" s="26"/>
      <c r="H379" s="26"/>
      <c r="I379" s="155"/>
      <c r="J379" s="156"/>
      <c r="L379" s="26"/>
      <c r="M379" s="26"/>
      <c r="N379" s="26"/>
    </row>
    <row r="380" spans="2:14" ht="13">
      <c r="B380" s="26"/>
      <c r="C380" s="26"/>
      <c r="F380" s="26"/>
      <c r="G380" s="26"/>
      <c r="H380" s="26"/>
      <c r="I380" s="155"/>
      <c r="J380" s="156"/>
      <c r="L380" s="26"/>
      <c r="M380" s="26"/>
      <c r="N380" s="26"/>
    </row>
    <row r="381" spans="2:14" ht="13">
      <c r="B381" s="26"/>
      <c r="C381" s="26"/>
      <c r="F381" s="26"/>
      <c r="G381" s="26"/>
      <c r="H381" s="26"/>
      <c r="I381" s="155"/>
      <c r="J381" s="156"/>
      <c r="L381" s="26"/>
      <c r="M381" s="26"/>
      <c r="N381" s="26"/>
    </row>
    <row r="382" spans="2:14" ht="13">
      <c r="B382" s="26"/>
      <c r="C382" s="26"/>
      <c r="F382" s="26"/>
      <c r="G382" s="26"/>
      <c r="H382" s="26"/>
      <c r="I382" s="155"/>
      <c r="J382" s="156"/>
      <c r="L382" s="26"/>
      <c r="M382" s="26"/>
      <c r="N382" s="26"/>
    </row>
    <row r="383" spans="2:14" ht="13">
      <c r="B383" s="26"/>
      <c r="C383" s="26"/>
      <c r="F383" s="26"/>
      <c r="G383" s="26"/>
      <c r="H383" s="26"/>
      <c r="I383" s="155"/>
      <c r="J383" s="156"/>
      <c r="L383" s="26"/>
      <c r="M383" s="26"/>
      <c r="N383" s="26"/>
    </row>
    <row r="384" spans="2:14" ht="13">
      <c r="B384" s="26"/>
      <c r="C384" s="26"/>
      <c r="F384" s="26"/>
      <c r="G384" s="26"/>
      <c r="H384" s="26"/>
      <c r="I384" s="155"/>
      <c r="J384" s="156"/>
      <c r="L384" s="26"/>
      <c r="M384" s="26"/>
      <c r="N384" s="26"/>
    </row>
    <row r="385" spans="2:14" ht="13">
      <c r="B385" s="26"/>
      <c r="C385" s="26"/>
      <c r="F385" s="26"/>
      <c r="G385" s="26"/>
      <c r="H385" s="26"/>
      <c r="I385" s="155"/>
      <c r="J385" s="156"/>
      <c r="L385" s="26"/>
      <c r="M385" s="26"/>
      <c r="N385" s="26"/>
    </row>
    <row r="386" spans="2:14" ht="13">
      <c r="B386" s="26"/>
      <c r="C386" s="26"/>
      <c r="F386" s="26"/>
      <c r="G386" s="26"/>
      <c r="H386" s="26"/>
      <c r="I386" s="155"/>
      <c r="J386" s="156"/>
      <c r="L386" s="26"/>
      <c r="M386" s="26"/>
      <c r="N386" s="26"/>
    </row>
    <row r="387" spans="2:14" ht="13">
      <c r="B387" s="26"/>
      <c r="C387" s="26"/>
      <c r="F387" s="26"/>
      <c r="G387" s="26"/>
      <c r="H387" s="26"/>
      <c r="I387" s="155"/>
      <c r="J387" s="156"/>
      <c r="L387" s="26"/>
      <c r="M387" s="26"/>
      <c r="N387" s="26"/>
    </row>
    <row r="388" spans="2:14" ht="13">
      <c r="B388" s="26"/>
      <c r="C388" s="26"/>
      <c r="F388" s="26"/>
      <c r="G388" s="26"/>
      <c r="H388" s="26"/>
      <c r="I388" s="155"/>
      <c r="J388" s="156"/>
      <c r="L388" s="26"/>
      <c r="M388" s="26"/>
      <c r="N388" s="26"/>
    </row>
    <row r="389" spans="2:14" ht="13">
      <c r="B389" s="26"/>
      <c r="C389" s="26"/>
      <c r="F389" s="26"/>
      <c r="G389" s="26"/>
      <c r="H389" s="26"/>
      <c r="I389" s="155"/>
      <c r="J389" s="156"/>
      <c r="L389" s="26"/>
      <c r="M389" s="26"/>
      <c r="N389" s="26"/>
    </row>
    <row r="390" spans="2:14" ht="13">
      <c r="B390" s="26"/>
      <c r="C390" s="26"/>
      <c r="F390" s="26"/>
      <c r="G390" s="26"/>
      <c r="H390" s="26"/>
      <c r="I390" s="155"/>
      <c r="J390" s="156"/>
      <c r="L390" s="26"/>
      <c r="M390" s="26"/>
      <c r="N390" s="26"/>
    </row>
    <row r="391" spans="2:14" ht="13">
      <c r="B391" s="26"/>
      <c r="C391" s="26"/>
      <c r="F391" s="26"/>
      <c r="G391" s="26"/>
      <c r="H391" s="26"/>
      <c r="I391" s="155"/>
      <c r="J391" s="156"/>
      <c r="L391" s="26"/>
      <c r="M391" s="26"/>
      <c r="N391" s="26"/>
    </row>
    <row r="392" spans="2:14" ht="13">
      <c r="B392" s="26"/>
      <c r="C392" s="26"/>
      <c r="F392" s="26"/>
      <c r="G392" s="26"/>
      <c r="H392" s="26"/>
      <c r="I392" s="155"/>
      <c r="J392" s="156"/>
      <c r="L392" s="26"/>
      <c r="M392" s="26"/>
      <c r="N392" s="26"/>
    </row>
    <row r="393" spans="2:14" ht="13">
      <c r="B393" s="26"/>
      <c r="C393" s="26"/>
      <c r="F393" s="26"/>
      <c r="G393" s="26"/>
      <c r="H393" s="26"/>
      <c r="I393" s="155"/>
      <c r="J393" s="156"/>
      <c r="L393" s="26"/>
      <c r="M393" s="26"/>
      <c r="N393" s="26"/>
    </row>
    <row r="394" spans="2:14" ht="13">
      <c r="B394" s="26"/>
      <c r="C394" s="26"/>
      <c r="F394" s="26"/>
      <c r="G394" s="26"/>
      <c r="H394" s="26"/>
      <c r="I394" s="155"/>
      <c r="J394" s="156"/>
      <c r="L394" s="26"/>
      <c r="M394" s="26"/>
      <c r="N394" s="26"/>
    </row>
    <row r="395" spans="2:14" ht="13">
      <c r="B395" s="26"/>
      <c r="C395" s="26"/>
      <c r="F395" s="26"/>
      <c r="G395" s="26"/>
      <c r="H395" s="26"/>
      <c r="I395" s="155"/>
      <c r="J395" s="156"/>
      <c r="L395" s="26"/>
      <c r="M395" s="26"/>
      <c r="N395" s="26"/>
    </row>
    <row r="396" spans="2:14" ht="13">
      <c r="B396" s="26"/>
      <c r="C396" s="26"/>
      <c r="F396" s="26"/>
      <c r="G396" s="26"/>
      <c r="H396" s="26"/>
      <c r="I396" s="155"/>
      <c r="J396" s="156"/>
      <c r="L396" s="26"/>
      <c r="M396" s="26"/>
      <c r="N396" s="26"/>
    </row>
    <row r="397" spans="2:14" ht="13">
      <c r="B397" s="26"/>
      <c r="C397" s="26"/>
      <c r="F397" s="26"/>
      <c r="G397" s="26"/>
      <c r="H397" s="26"/>
      <c r="I397" s="155"/>
      <c r="J397" s="156"/>
      <c r="L397" s="26"/>
      <c r="M397" s="26"/>
      <c r="N397" s="26"/>
    </row>
    <row r="398" spans="2:14" ht="13">
      <c r="B398" s="26"/>
      <c r="C398" s="26"/>
      <c r="F398" s="26"/>
      <c r="G398" s="26"/>
      <c r="H398" s="26"/>
      <c r="I398" s="155"/>
      <c r="J398" s="156"/>
      <c r="L398" s="26"/>
      <c r="M398" s="26"/>
      <c r="N398" s="26"/>
    </row>
    <row r="399" spans="2:14" ht="13">
      <c r="B399" s="26"/>
      <c r="C399" s="26"/>
      <c r="F399" s="26"/>
      <c r="G399" s="26"/>
      <c r="H399" s="26"/>
      <c r="I399" s="155"/>
      <c r="J399" s="156"/>
      <c r="L399" s="26"/>
      <c r="M399" s="26"/>
      <c r="N399" s="26"/>
    </row>
    <row r="400" spans="2:14" ht="13">
      <c r="B400" s="26"/>
      <c r="C400" s="26"/>
      <c r="F400" s="26"/>
      <c r="G400" s="26"/>
      <c r="H400" s="26"/>
      <c r="I400" s="155"/>
      <c r="J400" s="156"/>
      <c r="L400" s="26"/>
      <c r="M400" s="26"/>
      <c r="N400" s="26"/>
    </row>
    <row r="401" spans="2:14" ht="13">
      <c r="B401" s="26"/>
      <c r="C401" s="26"/>
      <c r="F401" s="26"/>
      <c r="G401" s="26"/>
      <c r="H401" s="26"/>
      <c r="I401" s="155"/>
      <c r="J401" s="156"/>
      <c r="L401" s="26"/>
      <c r="M401" s="26"/>
      <c r="N401" s="26"/>
    </row>
    <row r="402" spans="2:14" ht="13">
      <c r="B402" s="26"/>
      <c r="C402" s="26"/>
      <c r="F402" s="26"/>
      <c r="G402" s="26"/>
      <c r="H402" s="26"/>
      <c r="I402" s="155"/>
      <c r="J402" s="156"/>
      <c r="L402" s="26"/>
      <c r="M402" s="26"/>
      <c r="N402" s="26"/>
    </row>
    <row r="403" spans="2:14" ht="13">
      <c r="B403" s="26"/>
      <c r="C403" s="26"/>
      <c r="F403" s="26"/>
      <c r="G403" s="26"/>
      <c r="H403" s="26"/>
      <c r="I403" s="155"/>
      <c r="J403" s="156"/>
      <c r="L403" s="26"/>
      <c r="M403" s="26"/>
      <c r="N403" s="26"/>
    </row>
    <row r="404" spans="2:14" ht="13">
      <c r="B404" s="26"/>
      <c r="C404" s="26"/>
      <c r="F404" s="26"/>
      <c r="G404" s="26"/>
      <c r="H404" s="26"/>
      <c r="I404" s="155"/>
      <c r="J404" s="156"/>
      <c r="L404" s="26"/>
      <c r="M404" s="26"/>
      <c r="N404" s="26"/>
    </row>
    <row r="405" spans="2:14" ht="13">
      <c r="B405" s="26"/>
      <c r="C405" s="26"/>
      <c r="F405" s="26"/>
      <c r="G405" s="26"/>
      <c r="H405" s="26"/>
      <c r="I405" s="155"/>
      <c r="J405" s="156"/>
      <c r="L405" s="26"/>
      <c r="M405" s="26"/>
      <c r="N405" s="26"/>
    </row>
    <row r="406" spans="2:14" ht="13">
      <c r="B406" s="26"/>
      <c r="C406" s="26"/>
      <c r="F406" s="26"/>
      <c r="G406" s="26"/>
      <c r="H406" s="26"/>
      <c r="I406" s="155"/>
      <c r="J406" s="156"/>
      <c r="L406" s="26"/>
      <c r="M406" s="26"/>
      <c r="N406" s="26"/>
    </row>
    <row r="407" spans="2:14" ht="13">
      <c r="B407" s="26"/>
      <c r="C407" s="26"/>
      <c r="F407" s="26"/>
      <c r="G407" s="26"/>
      <c r="H407" s="26"/>
      <c r="I407" s="155"/>
      <c r="J407" s="156"/>
      <c r="L407" s="26"/>
      <c r="M407" s="26"/>
      <c r="N407" s="26"/>
    </row>
    <row r="408" spans="2:14" ht="13">
      <c r="B408" s="26"/>
      <c r="C408" s="26"/>
      <c r="F408" s="26"/>
      <c r="G408" s="26"/>
      <c r="H408" s="26"/>
      <c r="I408" s="155"/>
      <c r="J408" s="156"/>
      <c r="L408" s="26"/>
      <c r="M408" s="26"/>
      <c r="N408" s="26"/>
    </row>
    <row r="409" spans="2:14" ht="13">
      <c r="B409" s="26"/>
      <c r="C409" s="26"/>
      <c r="F409" s="26"/>
      <c r="G409" s="26"/>
      <c r="H409" s="26"/>
      <c r="I409" s="155"/>
      <c r="J409" s="156"/>
      <c r="L409" s="26"/>
      <c r="M409" s="26"/>
      <c r="N409" s="26"/>
    </row>
    <row r="410" spans="2:14" ht="13">
      <c r="B410" s="26"/>
      <c r="C410" s="26"/>
      <c r="F410" s="26"/>
      <c r="G410" s="26"/>
      <c r="H410" s="26"/>
      <c r="I410" s="155"/>
      <c r="J410" s="156"/>
      <c r="L410" s="26"/>
      <c r="M410" s="26"/>
      <c r="N410" s="26"/>
    </row>
    <row r="411" spans="2:14" ht="13">
      <c r="B411" s="26"/>
      <c r="C411" s="26"/>
      <c r="F411" s="26"/>
      <c r="G411" s="26"/>
      <c r="H411" s="26"/>
      <c r="I411" s="155"/>
      <c r="J411" s="156"/>
      <c r="L411" s="26"/>
      <c r="M411" s="26"/>
      <c r="N411" s="26"/>
    </row>
    <row r="412" spans="2:14" ht="13">
      <c r="B412" s="26"/>
      <c r="C412" s="26"/>
      <c r="F412" s="26"/>
      <c r="G412" s="26"/>
      <c r="H412" s="26"/>
      <c r="I412" s="155"/>
      <c r="J412" s="156"/>
      <c r="L412" s="26"/>
      <c r="M412" s="26"/>
      <c r="N412" s="26"/>
    </row>
    <row r="413" spans="2:14" ht="13">
      <c r="B413" s="26"/>
      <c r="C413" s="26"/>
      <c r="F413" s="26"/>
      <c r="G413" s="26"/>
      <c r="H413" s="26"/>
      <c r="I413" s="155"/>
      <c r="J413" s="156"/>
      <c r="L413" s="26"/>
      <c r="M413" s="26"/>
      <c r="N413" s="26"/>
    </row>
    <row r="414" spans="2:14" ht="13">
      <c r="B414" s="26"/>
      <c r="C414" s="26"/>
      <c r="F414" s="26"/>
      <c r="G414" s="26"/>
      <c r="H414" s="26"/>
      <c r="I414" s="155"/>
      <c r="J414" s="156"/>
      <c r="L414" s="26"/>
      <c r="M414" s="26"/>
      <c r="N414" s="26"/>
    </row>
    <row r="415" spans="2:14" ht="13">
      <c r="B415" s="26"/>
      <c r="C415" s="26"/>
      <c r="F415" s="26"/>
      <c r="G415" s="26"/>
      <c r="H415" s="26"/>
      <c r="I415" s="155"/>
      <c r="J415" s="156"/>
      <c r="L415" s="26"/>
      <c r="M415" s="26"/>
      <c r="N415" s="26"/>
    </row>
    <row r="416" spans="2:14" ht="13">
      <c r="B416" s="26"/>
      <c r="C416" s="26"/>
      <c r="F416" s="26"/>
      <c r="G416" s="26"/>
      <c r="H416" s="26"/>
      <c r="I416" s="155"/>
      <c r="J416" s="156"/>
      <c r="L416" s="26"/>
      <c r="M416" s="26"/>
      <c r="N416" s="26"/>
    </row>
    <row r="417" spans="2:14" ht="13">
      <c r="B417" s="26"/>
      <c r="C417" s="26"/>
      <c r="F417" s="26"/>
      <c r="G417" s="26"/>
      <c r="H417" s="26"/>
      <c r="I417" s="155"/>
      <c r="J417" s="156"/>
      <c r="L417" s="26"/>
      <c r="M417" s="26"/>
      <c r="N417" s="26"/>
    </row>
    <row r="418" spans="2:14" ht="13">
      <c r="B418" s="26"/>
      <c r="C418" s="26"/>
      <c r="F418" s="26"/>
      <c r="G418" s="26"/>
      <c r="H418" s="26"/>
      <c r="I418" s="155"/>
      <c r="J418" s="156"/>
      <c r="L418" s="26"/>
      <c r="M418" s="26"/>
      <c r="N418" s="26"/>
    </row>
    <row r="419" spans="2:14" ht="13">
      <c r="B419" s="26"/>
      <c r="C419" s="26"/>
      <c r="F419" s="26"/>
      <c r="G419" s="26"/>
      <c r="H419" s="26"/>
      <c r="I419" s="155"/>
      <c r="J419" s="156"/>
      <c r="L419" s="26"/>
      <c r="M419" s="26"/>
      <c r="N419" s="26"/>
    </row>
    <row r="420" spans="2:14" ht="13">
      <c r="B420" s="26"/>
      <c r="C420" s="26"/>
      <c r="F420" s="26"/>
      <c r="G420" s="26"/>
      <c r="H420" s="26"/>
      <c r="I420" s="155"/>
      <c r="J420" s="156"/>
      <c r="L420" s="26"/>
      <c r="M420" s="26"/>
      <c r="N420" s="26"/>
    </row>
    <row r="421" spans="2:14" ht="13">
      <c r="B421" s="26"/>
      <c r="C421" s="26"/>
      <c r="F421" s="26"/>
      <c r="G421" s="26"/>
      <c r="H421" s="26"/>
      <c r="I421" s="155"/>
      <c r="J421" s="156"/>
      <c r="L421" s="26"/>
      <c r="M421" s="26"/>
      <c r="N421" s="26"/>
    </row>
    <row r="422" spans="2:14" ht="13">
      <c r="B422" s="26"/>
      <c r="C422" s="26"/>
      <c r="F422" s="26"/>
      <c r="G422" s="26"/>
      <c r="H422" s="26"/>
      <c r="I422" s="155"/>
      <c r="J422" s="156"/>
      <c r="L422" s="26"/>
      <c r="M422" s="26"/>
      <c r="N422" s="26"/>
    </row>
    <row r="423" spans="2:14" ht="13">
      <c r="B423" s="26"/>
      <c r="C423" s="26"/>
      <c r="F423" s="26"/>
      <c r="G423" s="26"/>
      <c r="H423" s="26"/>
      <c r="I423" s="155"/>
      <c r="J423" s="156"/>
      <c r="L423" s="26"/>
      <c r="M423" s="26"/>
      <c r="N423" s="26"/>
    </row>
    <row r="424" spans="2:14" ht="13">
      <c r="B424" s="26"/>
      <c r="C424" s="26"/>
      <c r="F424" s="26"/>
      <c r="G424" s="26"/>
      <c r="H424" s="26"/>
      <c r="I424" s="155"/>
      <c r="J424" s="156"/>
      <c r="L424" s="26"/>
      <c r="M424" s="26"/>
      <c r="N424" s="26"/>
    </row>
    <row r="425" spans="2:14" ht="13">
      <c r="B425" s="26"/>
      <c r="C425" s="26"/>
      <c r="F425" s="26"/>
      <c r="G425" s="26"/>
      <c r="H425" s="26"/>
      <c r="I425" s="155"/>
      <c r="J425" s="156"/>
      <c r="L425" s="26"/>
      <c r="M425" s="26"/>
      <c r="N425" s="26"/>
    </row>
    <row r="426" spans="2:14" ht="13">
      <c r="B426" s="26"/>
      <c r="C426" s="26"/>
      <c r="F426" s="26"/>
      <c r="G426" s="26"/>
      <c r="H426" s="26"/>
      <c r="I426" s="155"/>
      <c r="J426" s="156"/>
      <c r="L426" s="26"/>
      <c r="M426" s="26"/>
      <c r="N426" s="26"/>
    </row>
    <row r="427" spans="2:14" ht="13">
      <c r="B427" s="26"/>
      <c r="C427" s="26"/>
      <c r="F427" s="26"/>
      <c r="G427" s="26"/>
      <c r="H427" s="26"/>
      <c r="I427" s="155"/>
      <c r="J427" s="156"/>
      <c r="L427" s="26"/>
      <c r="M427" s="26"/>
      <c r="N427" s="26"/>
    </row>
    <row r="428" spans="2:14" ht="13">
      <c r="B428" s="26"/>
      <c r="C428" s="26"/>
      <c r="F428" s="26"/>
      <c r="G428" s="26"/>
      <c r="H428" s="26"/>
      <c r="I428" s="155"/>
      <c r="J428" s="156"/>
      <c r="L428" s="26"/>
      <c r="M428" s="26"/>
      <c r="N428" s="26"/>
    </row>
    <row r="429" spans="2:14" ht="13">
      <c r="B429" s="26"/>
      <c r="C429" s="26"/>
      <c r="F429" s="26"/>
      <c r="G429" s="26"/>
      <c r="H429" s="26"/>
      <c r="I429" s="155"/>
      <c r="J429" s="156"/>
      <c r="L429" s="26"/>
      <c r="M429" s="26"/>
      <c r="N429" s="26"/>
    </row>
    <row r="430" spans="2:14" ht="13">
      <c r="B430" s="26"/>
      <c r="C430" s="26"/>
      <c r="F430" s="26"/>
      <c r="G430" s="26"/>
      <c r="H430" s="26"/>
      <c r="I430" s="155"/>
      <c r="J430" s="156"/>
      <c r="L430" s="26"/>
      <c r="M430" s="26"/>
      <c r="N430" s="26"/>
    </row>
    <row r="431" spans="2:14" ht="13">
      <c r="B431" s="26"/>
      <c r="C431" s="26"/>
      <c r="F431" s="26"/>
      <c r="G431" s="26"/>
      <c r="H431" s="26"/>
      <c r="I431" s="155"/>
      <c r="J431" s="156"/>
      <c r="L431" s="26"/>
      <c r="M431" s="26"/>
      <c r="N431" s="26"/>
    </row>
    <row r="432" spans="2:14" ht="13">
      <c r="B432" s="26"/>
      <c r="C432" s="26"/>
      <c r="F432" s="26"/>
      <c r="G432" s="26"/>
      <c r="H432" s="26"/>
      <c r="I432" s="155"/>
      <c r="J432" s="156"/>
      <c r="L432" s="26"/>
      <c r="M432" s="26"/>
      <c r="N432" s="26"/>
    </row>
    <row r="433" spans="2:14" ht="13">
      <c r="B433" s="26"/>
      <c r="C433" s="26"/>
      <c r="F433" s="26"/>
      <c r="G433" s="26"/>
      <c r="H433" s="26"/>
      <c r="I433" s="155"/>
      <c r="J433" s="156"/>
      <c r="L433" s="26"/>
      <c r="M433" s="26"/>
      <c r="N433" s="26"/>
    </row>
    <row r="434" spans="2:14" ht="13">
      <c r="B434" s="26"/>
      <c r="C434" s="26"/>
      <c r="F434" s="26"/>
      <c r="G434" s="26"/>
      <c r="H434" s="26"/>
      <c r="I434" s="155"/>
      <c r="J434" s="156"/>
      <c r="L434" s="26"/>
      <c r="M434" s="26"/>
      <c r="N434" s="26"/>
    </row>
    <row r="435" spans="2:14" ht="13">
      <c r="B435" s="26"/>
      <c r="C435" s="26"/>
      <c r="F435" s="26"/>
      <c r="G435" s="26"/>
      <c r="H435" s="26"/>
      <c r="I435" s="155"/>
      <c r="J435" s="156"/>
      <c r="L435" s="26"/>
      <c r="M435" s="26"/>
      <c r="N435" s="26"/>
    </row>
    <row r="436" spans="2:14" ht="13">
      <c r="B436" s="26"/>
      <c r="C436" s="26"/>
      <c r="F436" s="26"/>
      <c r="G436" s="26"/>
      <c r="H436" s="26"/>
      <c r="I436" s="155"/>
      <c r="J436" s="156"/>
      <c r="L436" s="26"/>
      <c r="M436" s="26"/>
      <c r="N436" s="26"/>
    </row>
    <row r="437" spans="2:14" ht="13">
      <c r="B437" s="26"/>
      <c r="C437" s="26"/>
      <c r="F437" s="26"/>
      <c r="G437" s="26"/>
      <c r="H437" s="26"/>
      <c r="I437" s="155"/>
      <c r="J437" s="156"/>
      <c r="L437" s="26"/>
      <c r="M437" s="26"/>
      <c r="N437" s="26"/>
    </row>
    <row r="438" spans="2:14" ht="13">
      <c r="B438" s="26"/>
      <c r="C438" s="26"/>
      <c r="F438" s="26"/>
      <c r="G438" s="26"/>
      <c r="H438" s="26"/>
      <c r="I438" s="155"/>
      <c r="J438" s="156"/>
      <c r="L438" s="26"/>
      <c r="M438" s="26"/>
      <c r="N438" s="26"/>
    </row>
    <row r="439" spans="2:14" ht="13">
      <c r="B439" s="26"/>
      <c r="C439" s="26"/>
      <c r="F439" s="26"/>
      <c r="G439" s="26"/>
      <c r="H439" s="26"/>
      <c r="I439" s="155"/>
      <c r="J439" s="156"/>
      <c r="L439" s="26"/>
      <c r="M439" s="26"/>
      <c r="N439" s="26"/>
    </row>
    <row r="440" spans="2:14" ht="13">
      <c r="B440" s="26"/>
      <c r="C440" s="26"/>
      <c r="F440" s="26"/>
      <c r="G440" s="26"/>
      <c r="H440" s="26"/>
      <c r="I440" s="155"/>
      <c r="J440" s="156"/>
      <c r="L440" s="26"/>
      <c r="M440" s="26"/>
      <c r="N440" s="26"/>
    </row>
    <row r="441" spans="2:14" ht="13">
      <c r="B441" s="26"/>
      <c r="C441" s="26"/>
      <c r="F441" s="26"/>
      <c r="G441" s="26"/>
      <c r="H441" s="26"/>
      <c r="I441" s="155"/>
      <c r="J441" s="156"/>
      <c r="L441" s="26"/>
      <c r="M441" s="26"/>
      <c r="N441" s="26"/>
    </row>
    <row r="442" spans="2:14" ht="13">
      <c r="B442" s="26"/>
      <c r="C442" s="26"/>
      <c r="F442" s="26"/>
      <c r="G442" s="26"/>
      <c r="H442" s="26"/>
      <c r="I442" s="155"/>
      <c r="J442" s="156"/>
      <c r="L442" s="26"/>
      <c r="M442" s="26"/>
      <c r="N442" s="26"/>
    </row>
    <row r="443" spans="2:14" ht="13">
      <c r="B443" s="26"/>
      <c r="C443" s="26"/>
      <c r="F443" s="26"/>
      <c r="G443" s="26"/>
      <c r="H443" s="26"/>
      <c r="I443" s="155"/>
      <c r="J443" s="156"/>
      <c r="L443" s="26"/>
      <c r="M443" s="26"/>
      <c r="N443" s="26"/>
    </row>
    <row r="444" spans="2:14" ht="13">
      <c r="B444" s="26"/>
      <c r="C444" s="26"/>
      <c r="F444" s="26"/>
      <c r="G444" s="26"/>
      <c r="H444" s="26"/>
      <c r="I444" s="155"/>
      <c r="J444" s="156"/>
      <c r="L444" s="26"/>
      <c r="M444" s="26"/>
      <c r="N444" s="26"/>
    </row>
    <row r="445" spans="2:14" ht="13">
      <c r="B445" s="26"/>
      <c r="C445" s="26"/>
      <c r="F445" s="26"/>
      <c r="G445" s="26"/>
      <c r="H445" s="26"/>
      <c r="I445" s="155"/>
      <c r="J445" s="156"/>
      <c r="L445" s="26"/>
      <c r="M445" s="26"/>
      <c r="N445" s="26"/>
    </row>
    <row r="446" spans="2:14" ht="13">
      <c r="B446" s="26"/>
      <c r="C446" s="26"/>
      <c r="F446" s="26"/>
      <c r="G446" s="26"/>
      <c r="H446" s="26"/>
      <c r="I446" s="155"/>
      <c r="J446" s="156"/>
      <c r="L446" s="26"/>
      <c r="M446" s="26"/>
      <c r="N446" s="26"/>
    </row>
    <row r="447" spans="2:14" ht="13">
      <c r="B447" s="26"/>
      <c r="C447" s="26"/>
      <c r="F447" s="26"/>
      <c r="G447" s="26"/>
      <c r="H447" s="26"/>
      <c r="I447" s="155"/>
      <c r="J447" s="156"/>
      <c r="L447" s="26"/>
      <c r="M447" s="26"/>
      <c r="N447" s="26"/>
    </row>
    <row r="448" spans="2:14" ht="13">
      <c r="B448" s="26"/>
      <c r="C448" s="26"/>
      <c r="F448" s="26"/>
      <c r="G448" s="26"/>
      <c r="H448" s="26"/>
      <c r="I448" s="155"/>
      <c r="J448" s="156"/>
      <c r="L448" s="26"/>
      <c r="M448" s="26"/>
      <c r="N448" s="26"/>
    </row>
    <row r="449" spans="2:14" ht="13">
      <c r="B449" s="26"/>
      <c r="C449" s="26"/>
      <c r="F449" s="26"/>
      <c r="G449" s="26"/>
      <c r="H449" s="26"/>
      <c r="I449" s="155"/>
      <c r="J449" s="156"/>
      <c r="L449" s="26"/>
      <c r="M449" s="26"/>
      <c r="N449" s="26"/>
    </row>
    <row r="450" spans="2:14" ht="13">
      <c r="B450" s="26"/>
      <c r="C450" s="26"/>
      <c r="F450" s="26"/>
      <c r="G450" s="26"/>
      <c r="H450" s="26"/>
      <c r="I450" s="155"/>
      <c r="J450" s="156"/>
      <c r="L450" s="26"/>
      <c r="M450" s="26"/>
      <c r="N450" s="26"/>
    </row>
    <row r="451" spans="2:14" ht="13">
      <c r="B451" s="26"/>
      <c r="C451" s="26"/>
      <c r="F451" s="26"/>
      <c r="G451" s="26"/>
      <c r="H451" s="26"/>
      <c r="I451" s="155"/>
      <c r="J451" s="156"/>
      <c r="L451" s="26"/>
      <c r="M451" s="26"/>
      <c r="N451" s="26"/>
    </row>
    <row r="452" spans="2:14" ht="13">
      <c r="B452" s="26"/>
      <c r="C452" s="26"/>
      <c r="F452" s="26"/>
      <c r="G452" s="26"/>
      <c r="H452" s="26"/>
      <c r="I452" s="155"/>
      <c r="J452" s="156"/>
      <c r="L452" s="26"/>
      <c r="M452" s="26"/>
      <c r="N452" s="26"/>
    </row>
    <row r="453" spans="2:14" ht="13">
      <c r="B453" s="26"/>
      <c r="C453" s="26"/>
      <c r="F453" s="26"/>
      <c r="G453" s="26"/>
      <c r="H453" s="26"/>
      <c r="I453" s="155"/>
      <c r="J453" s="156"/>
      <c r="L453" s="26"/>
      <c r="M453" s="26"/>
      <c r="N453" s="26"/>
    </row>
    <row r="454" spans="2:14" ht="13">
      <c r="B454" s="26"/>
      <c r="C454" s="26"/>
      <c r="F454" s="26"/>
      <c r="G454" s="26"/>
      <c r="H454" s="26"/>
      <c r="I454" s="155"/>
      <c r="J454" s="156"/>
      <c r="L454" s="26"/>
      <c r="M454" s="26"/>
      <c r="N454" s="26"/>
    </row>
    <row r="455" spans="2:14" ht="13">
      <c r="B455" s="26"/>
      <c r="C455" s="26"/>
      <c r="F455" s="26"/>
      <c r="G455" s="26"/>
      <c r="H455" s="26"/>
      <c r="I455" s="155"/>
      <c r="J455" s="156"/>
      <c r="L455" s="26"/>
      <c r="M455" s="26"/>
      <c r="N455" s="26"/>
    </row>
    <row r="456" spans="2:14" ht="13">
      <c r="B456" s="26"/>
      <c r="C456" s="26"/>
      <c r="F456" s="26"/>
      <c r="G456" s="26"/>
      <c r="H456" s="26"/>
      <c r="I456" s="155"/>
      <c r="J456" s="156"/>
      <c r="L456" s="26"/>
      <c r="M456" s="26"/>
      <c r="N456" s="26"/>
    </row>
    <row r="457" spans="2:14" ht="13">
      <c r="B457" s="26"/>
      <c r="C457" s="26"/>
      <c r="F457" s="26"/>
      <c r="G457" s="26"/>
      <c r="H457" s="26"/>
      <c r="I457" s="155"/>
      <c r="J457" s="156"/>
      <c r="L457" s="26"/>
      <c r="M457" s="26"/>
      <c r="N457" s="26"/>
    </row>
    <row r="458" spans="2:14" ht="13">
      <c r="B458" s="26"/>
      <c r="C458" s="26"/>
      <c r="F458" s="26"/>
      <c r="G458" s="26"/>
      <c r="H458" s="26"/>
      <c r="I458" s="155"/>
      <c r="J458" s="156"/>
      <c r="L458" s="26"/>
      <c r="M458" s="26"/>
      <c r="N458" s="26"/>
    </row>
    <row r="459" spans="2:14" ht="13">
      <c r="B459" s="26"/>
      <c r="C459" s="26"/>
      <c r="F459" s="26"/>
      <c r="G459" s="26"/>
      <c r="H459" s="26"/>
      <c r="I459" s="155"/>
      <c r="J459" s="156"/>
      <c r="L459" s="26"/>
      <c r="M459" s="26"/>
      <c r="N459" s="26"/>
    </row>
    <row r="460" spans="2:14" ht="13">
      <c r="B460" s="26"/>
      <c r="C460" s="26"/>
      <c r="F460" s="26"/>
      <c r="G460" s="26"/>
      <c r="H460" s="26"/>
      <c r="I460" s="155"/>
      <c r="J460" s="156"/>
      <c r="L460" s="26"/>
      <c r="M460" s="26"/>
      <c r="N460" s="26"/>
    </row>
    <row r="461" spans="2:14" ht="13">
      <c r="B461" s="26"/>
      <c r="C461" s="26"/>
      <c r="F461" s="26"/>
      <c r="G461" s="26"/>
      <c r="H461" s="26"/>
      <c r="I461" s="155"/>
      <c r="J461" s="156"/>
      <c r="L461" s="26"/>
      <c r="M461" s="26"/>
      <c r="N461" s="26"/>
    </row>
    <row r="462" spans="2:14" ht="13">
      <c r="B462" s="26"/>
      <c r="C462" s="26"/>
      <c r="F462" s="26"/>
      <c r="G462" s="26"/>
      <c r="H462" s="26"/>
      <c r="I462" s="155"/>
      <c r="J462" s="156"/>
      <c r="L462" s="26"/>
      <c r="M462" s="26"/>
      <c r="N462" s="26"/>
    </row>
    <row r="463" spans="2:14" ht="13">
      <c r="B463" s="26"/>
      <c r="C463" s="26"/>
      <c r="F463" s="26"/>
      <c r="G463" s="26"/>
      <c r="H463" s="26"/>
      <c r="I463" s="155"/>
      <c r="J463" s="156"/>
      <c r="L463" s="26"/>
      <c r="M463" s="26"/>
      <c r="N463" s="26"/>
    </row>
    <row r="464" spans="2:14" ht="13">
      <c r="B464" s="26"/>
      <c r="C464" s="26"/>
      <c r="F464" s="26"/>
      <c r="G464" s="26"/>
      <c r="H464" s="26"/>
      <c r="I464" s="155"/>
      <c r="J464" s="156"/>
      <c r="L464" s="26"/>
      <c r="M464" s="26"/>
      <c r="N464" s="26"/>
    </row>
    <row r="465" spans="2:14" ht="13">
      <c r="B465" s="26"/>
      <c r="C465" s="26"/>
      <c r="F465" s="26"/>
      <c r="G465" s="26"/>
      <c r="H465" s="26"/>
      <c r="I465" s="155"/>
      <c r="J465" s="156"/>
      <c r="L465" s="26"/>
      <c r="M465" s="26"/>
      <c r="N465" s="26"/>
    </row>
    <row r="466" spans="2:14" ht="13">
      <c r="B466" s="26"/>
      <c r="C466" s="26"/>
      <c r="F466" s="26"/>
      <c r="G466" s="26"/>
      <c r="H466" s="26"/>
      <c r="I466" s="155"/>
      <c r="J466" s="156"/>
      <c r="L466" s="26"/>
      <c r="M466" s="26"/>
      <c r="N466" s="26"/>
    </row>
    <row r="467" spans="2:14" ht="13">
      <c r="B467" s="26"/>
      <c r="C467" s="26"/>
      <c r="F467" s="26"/>
      <c r="G467" s="26"/>
      <c r="H467" s="26"/>
      <c r="I467" s="155"/>
      <c r="J467" s="156"/>
      <c r="L467" s="26"/>
      <c r="M467" s="26"/>
      <c r="N467" s="26"/>
    </row>
    <row r="468" spans="2:14" ht="13">
      <c r="B468" s="26"/>
      <c r="C468" s="26"/>
      <c r="F468" s="26"/>
      <c r="G468" s="26"/>
      <c r="H468" s="26"/>
      <c r="I468" s="155"/>
      <c r="J468" s="156"/>
      <c r="L468" s="26"/>
      <c r="M468" s="26"/>
      <c r="N468" s="26"/>
    </row>
    <row r="469" spans="2:14" ht="13">
      <c r="B469" s="26"/>
      <c r="C469" s="26"/>
      <c r="F469" s="26"/>
      <c r="G469" s="26"/>
      <c r="H469" s="26"/>
      <c r="I469" s="155"/>
      <c r="J469" s="156"/>
      <c r="L469" s="26"/>
      <c r="M469" s="26"/>
      <c r="N469" s="26"/>
    </row>
    <row r="470" spans="2:14" ht="13">
      <c r="B470" s="26"/>
      <c r="C470" s="26"/>
      <c r="F470" s="26"/>
      <c r="G470" s="26"/>
      <c r="H470" s="26"/>
      <c r="I470" s="155"/>
      <c r="J470" s="156"/>
      <c r="L470" s="26"/>
      <c r="M470" s="26"/>
      <c r="N470" s="26"/>
    </row>
    <row r="471" spans="2:14" ht="13">
      <c r="B471" s="26"/>
      <c r="C471" s="26"/>
      <c r="F471" s="26"/>
      <c r="G471" s="26"/>
      <c r="H471" s="26"/>
      <c r="I471" s="155"/>
      <c r="J471" s="156"/>
      <c r="L471" s="26"/>
      <c r="M471" s="26"/>
      <c r="N471" s="26"/>
    </row>
    <row r="472" spans="2:14" ht="13">
      <c r="B472" s="26"/>
      <c r="C472" s="26"/>
      <c r="F472" s="26"/>
      <c r="G472" s="26"/>
      <c r="H472" s="26"/>
      <c r="I472" s="155"/>
      <c r="J472" s="156"/>
      <c r="L472" s="26"/>
      <c r="M472" s="26"/>
      <c r="N472" s="26"/>
    </row>
    <row r="473" spans="2:14" ht="13">
      <c r="B473" s="26"/>
      <c r="C473" s="26"/>
      <c r="F473" s="26"/>
      <c r="G473" s="26"/>
      <c r="H473" s="26"/>
      <c r="I473" s="155"/>
      <c r="J473" s="156"/>
      <c r="L473" s="26"/>
      <c r="M473" s="26"/>
      <c r="N473" s="26"/>
    </row>
    <row r="474" spans="2:14" ht="13">
      <c r="B474" s="26"/>
      <c r="C474" s="26"/>
      <c r="F474" s="26"/>
      <c r="G474" s="26"/>
      <c r="H474" s="26"/>
      <c r="I474" s="155"/>
      <c r="J474" s="156"/>
      <c r="L474" s="26"/>
      <c r="M474" s="26"/>
      <c r="N474" s="26"/>
    </row>
    <row r="475" spans="2:14" ht="13">
      <c r="B475" s="26"/>
      <c r="C475" s="26"/>
      <c r="F475" s="26"/>
      <c r="G475" s="26"/>
      <c r="H475" s="26"/>
      <c r="I475" s="155"/>
      <c r="J475" s="156"/>
      <c r="L475" s="26"/>
      <c r="M475" s="26"/>
      <c r="N475" s="26"/>
    </row>
    <row r="476" spans="2:14" ht="13">
      <c r="B476" s="26"/>
      <c r="C476" s="26"/>
      <c r="F476" s="26"/>
      <c r="G476" s="26"/>
      <c r="H476" s="26"/>
      <c r="I476" s="155"/>
      <c r="J476" s="156"/>
      <c r="L476" s="26"/>
      <c r="M476" s="26"/>
      <c r="N476" s="26"/>
    </row>
    <row r="477" spans="2:14" ht="13">
      <c r="B477" s="26"/>
      <c r="C477" s="26"/>
      <c r="F477" s="26"/>
      <c r="G477" s="26"/>
      <c r="H477" s="26"/>
      <c r="I477" s="155"/>
      <c r="J477" s="156"/>
      <c r="L477" s="26"/>
      <c r="M477" s="26"/>
      <c r="N477" s="26"/>
    </row>
    <row r="478" spans="2:14" ht="13">
      <c r="B478" s="26"/>
      <c r="C478" s="26"/>
      <c r="F478" s="26"/>
      <c r="G478" s="26"/>
      <c r="H478" s="26"/>
      <c r="I478" s="155"/>
      <c r="J478" s="156"/>
      <c r="L478" s="26"/>
      <c r="M478" s="26"/>
      <c r="N478" s="26"/>
    </row>
    <row r="479" spans="2:14" ht="13">
      <c r="B479" s="26"/>
      <c r="C479" s="26"/>
      <c r="F479" s="26"/>
      <c r="G479" s="26"/>
      <c r="H479" s="26"/>
      <c r="I479" s="155"/>
      <c r="J479" s="156"/>
      <c r="L479" s="26"/>
      <c r="M479" s="26"/>
      <c r="N479" s="26"/>
    </row>
    <row r="480" spans="2:14" ht="13">
      <c r="B480" s="26"/>
      <c r="C480" s="26"/>
      <c r="F480" s="26"/>
      <c r="G480" s="26"/>
      <c r="H480" s="26"/>
      <c r="I480" s="155"/>
      <c r="J480" s="156"/>
      <c r="L480" s="26"/>
      <c r="M480" s="26"/>
      <c r="N480" s="26"/>
    </row>
    <row r="481" spans="2:14" ht="13">
      <c r="B481" s="26"/>
      <c r="C481" s="26"/>
      <c r="F481" s="26"/>
      <c r="G481" s="26"/>
      <c r="H481" s="26"/>
      <c r="I481" s="155"/>
      <c r="J481" s="156"/>
      <c r="L481" s="26"/>
      <c r="M481" s="26"/>
      <c r="N481" s="26"/>
    </row>
    <row r="482" spans="2:14" ht="13">
      <c r="B482" s="26"/>
      <c r="C482" s="26"/>
      <c r="F482" s="26"/>
      <c r="G482" s="26"/>
      <c r="H482" s="26"/>
      <c r="I482" s="155"/>
      <c r="J482" s="156"/>
      <c r="L482" s="26"/>
      <c r="M482" s="26"/>
      <c r="N482" s="26"/>
    </row>
    <row r="483" spans="2:14" ht="13">
      <c r="B483" s="26"/>
      <c r="C483" s="26"/>
      <c r="F483" s="26"/>
      <c r="G483" s="26"/>
      <c r="H483" s="26"/>
      <c r="I483" s="155"/>
      <c r="J483" s="156"/>
      <c r="L483" s="26"/>
      <c r="M483" s="26"/>
      <c r="N483" s="26"/>
    </row>
    <row r="484" spans="2:14" ht="13">
      <c r="B484" s="26"/>
      <c r="C484" s="26"/>
      <c r="F484" s="26"/>
      <c r="G484" s="26"/>
      <c r="H484" s="26"/>
      <c r="I484" s="155"/>
      <c r="J484" s="156"/>
      <c r="L484" s="26"/>
      <c r="M484" s="26"/>
      <c r="N484" s="26"/>
    </row>
    <row r="485" spans="2:14" ht="13">
      <c r="B485" s="26"/>
      <c r="C485" s="26"/>
      <c r="F485" s="26"/>
      <c r="G485" s="26"/>
      <c r="H485" s="26"/>
      <c r="I485" s="155"/>
      <c r="J485" s="156"/>
      <c r="L485" s="26"/>
      <c r="M485" s="26"/>
      <c r="N485" s="26"/>
    </row>
    <row r="486" spans="2:14" ht="13">
      <c r="B486" s="26"/>
      <c r="C486" s="26"/>
      <c r="F486" s="26"/>
      <c r="G486" s="26"/>
      <c r="H486" s="26"/>
      <c r="I486" s="155"/>
      <c r="J486" s="156"/>
      <c r="L486" s="26"/>
      <c r="M486" s="26"/>
      <c r="N486" s="26"/>
    </row>
    <row r="487" spans="2:14" ht="13">
      <c r="B487" s="26"/>
      <c r="C487" s="26"/>
      <c r="F487" s="26"/>
      <c r="G487" s="26"/>
      <c r="H487" s="26"/>
      <c r="I487" s="155"/>
      <c r="J487" s="156"/>
      <c r="L487" s="26"/>
      <c r="M487" s="26"/>
      <c r="N487" s="26"/>
    </row>
    <row r="488" spans="2:14" ht="13">
      <c r="B488" s="26"/>
      <c r="C488" s="26"/>
      <c r="F488" s="26"/>
      <c r="G488" s="26"/>
      <c r="H488" s="26"/>
      <c r="I488" s="155"/>
      <c r="J488" s="156"/>
      <c r="L488" s="26"/>
      <c r="M488" s="26"/>
      <c r="N488" s="26"/>
    </row>
    <row r="489" spans="2:14" ht="13">
      <c r="B489" s="26"/>
      <c r="C489" s="26"/>
      <c r="F489" s="26"/>
      <c r="G489" s="26"/>
      <c r="H489" s="26"/>
      <c r="I489" s="155"/>
      <c r="J489" s="156"/>
      <c r="L489" s="26"/>
      <c r="M489" s="26"/>
      <c r="N489" s="26"/>
    </row>
    <row r="490" spans="2:14" ht="13">
      <c r="B490" s="26"/>
      <c r="C490" s="26"/>
      <c r="F490" s="26"/>
      <c r="G490" s="26"/>
      <c r="H490" s="26"/>
      <c r="I490" s="155"/>
      <c r="J490" s="156"/>
      <c r="L490" s="26"/>
      <c r="M490" s="26"/>
      <c r="N490" s="26"/>
    </row>
    <row r="491" spans="2:14" ht="13">
      <c r="B491" s="26"/>
      <c r="C491" s="26"/>
      <c r="F491" s="26"/>
      <c r="G491" s="26"/>
      <c r="H491" s="26"/>
      <c r="I491" s="155"/>
      <c r="J491" s="156"/>
      <c r="L491" s="26"/>
      <c r="M491" s="26"/>
      <c r="N491" s="26"/>
    </row>
    <row r="492" spans="2:14" ht="13">
      <c r="B492" s="26"/>
      <c r="C492" s="26"/>
      <c r="F492" s="26"/>
      <c r="G492" s="26"/>
      <c r="H492" s="26"/>
      <c r="I492" s="155"/>
      <c r="J492" s="156"/>
      <c r="L492" s="26"/>
      <c r="M492" s="26"/>
      <c r="N492" s="26"/>
    </row>
    <row r="493" spans="2:14" ht="13">
      <c r="B493" s="26"/>
      <c r="C493" s="26"/>
      <c r="F493" s="26"/>
      <c r="G493" s="26"/>
      <c r="H493" s="26"/>
      <c r="I493" s="155"/>
      <c r="J493" s="156"/>
      <c r="L493" s="26"/>
      <c r="M493" s="26"/>
      <c r="N493" s="26"/>
    </row>
    <row r="494" spans="2:14" ht="13">
      <c r="B494" s="26"/>
      <c r="C494" s="26"/>
      <c r="F494" s="26"/>
      <c r="G494" s="26"/>
      <c r="H494" s="26"/>
      <c r="I494" s="155"/>
      <c r="J494" s="156"/>
      <c r="L494" s="26"/>
      <c r="M494" s="26"/>
      <c r="N494" s="26"/>
    </row>
    <row r="495" spans="2:14" ht="13">
      <c r="B495" s="26"/>
      <c r="C495" s="26"/>
      <c r="F495" s="26"/>
      <c r="G495" s="26"/>
      <c r="H495" s="26"/>
      <c r="I495" s="155"/>
      <c r="J495" s="156"/>
      <c r="L495" s="26"/>
      <c r="M495" s="26"/>
      <c r="N495" s="26"/>
    </row>
    <row r="496" spans="2:14" ht="13">
      <c r="B496" s="26"/>
      <c r="C496" s="26"/>
      <c r="F496" s="26"/>
      <c r="G496" s="26"/>
      <c r="H496" s="26"/>
      <c r="I496" s="155"/>
      <c r="J496" s="156"/>
      <c r="L496" s="26"/>
      <c r="M496" s="26"/>
      <c r="N496" s="26"/>
    </row>
    <row r="497" spans="2:14" ht="13">
      <c r="B497" s="26"/>
      <c r="C497" s="26"/>
      <c r="F497" s="26"/>
      <c r="G497" s="26"/>
      <c r="H497" s="26"/>
      <c r="I497" s="155"/>
      <c r="J497" s="156"/>
      <c r="L497" s="26"/>
      <c r="M497" s="26"/>
      <c r="N497" s="26"/>
    </row>
    <row r="498" spans="2:14" ht="13">
      <c r="B498" s="26"/>
      <c r="C498" s="26"/>
      <c r="F498" s="26"/>
      <c r="G498" s="26"/>
      <c r="H498" s="26"/>
      <c r="I498" s="155"/>
      <c r="J498" s="156"/>
      <c r="L498" s="26"/>
      <c r="M498" s="26"/>
      <c r="N498" s="26"/>
    </row>
    <row r="499" spans="2:14" ht="13">
      <c r="B499" s="26"/>
      <c r="C499" s="26"/>
      <c r="F499" s="26"/>
      <c r="G499" s="26"/>
      <c r="H499" s="26"/>
      <c r="I499" s="155"/>
      <c r="J499" s="156"/>
      <c r="L499" s="26"/>
      <c r="M499" s="26"/>
      <c r="N499" s="26"/>
    </row>
    <row r="500" spans="2:14" ht="13">
      <c r="B500" s="26"/>
      <c r="C500" s="26"/>
      <c r="F500" s="26"/>
      <c r="G500" s="26"/>
      <c r="H500" s="26"/>
      <c r="I500" s="155"/>
      <c r="J500" s="156"/>
      <c r="L500" s="26"/>
      <c r="M500" s="26"/>
      <c r="N500" s="26"/>
    </row>
    <row r="501" spans="2:14" ht="13">
      <c r="B501" s="26"/>
      <c r="C501" s="26"/>
      <c r="F501" s="26"/>
      <c r="G501" s="26"/>
      <c r="H501" s="26"/>
      <c r="I501" s="155"/>
      <c r="J501" s="156"/>
      <c r="L501" s="26"/>
      <c r="M501" s="26"/>
      <c r="N501" s="26"/>
    </row>
    <row r="502" spans="2:14" ht="13">
      <c r="B502" s="26"/>
      <c r="C502" s="26"/>
      <c r="F502" s="26"/>
      <c r="G502" s="26"/>
      <c r="H502" s="26"/>
      <c r="I502" s="155"/>
      <c r="J502" s="156"/>
      <c r="L502" s="26"/>
      <c r="M502" s="26"/>
      <c r="N502" s="26"/>
    </row>
    <row r="503" spans="2:14" ht="13">
      <c r="B503" s="26"/>
      <c r="C503" s="26"/>
      <c r="F503" s="26"/>
      <c r="G503" s="26"/>
      <c r="H503" s="26"/>
      <c r="I503" s="155"/>
      <c r="J503" s="156"/>
      <c r="L503" s="26"/>
      <c r="M503" s="26"/>
      <c r="N503" s="26"/>
    </row>
    <row r="504" spans="2:14" ht="13">
      <c r="B504" s="26"/>
      <c r="C504" s="26"/>
      <c r="F504" s="26"/>
      <c r="G504" s="26"/>
      <c r="H504" s="26"/>
      <c r="I504" s="155"/>
      <c r="J504" s="156"/>
      <c r="L504" s="26"/>
      <c r="M504" s="26"/>
      <c r="N504" s="26"/>
    </row>
    <row r="505" spans="2:14" ht="13">
      <c r="B505" s="26"/>
      <c r="C505" s="26"/>
      <c r="F505" s="26"/>
      <c r="G505" s="26"/>
      <c r="H505" s="26"/>
      <c r="I505" s="155"/>
      <c r="J505" s="156"/>
      <c r="L505" s="26"/>
      <c r="M505" s="26"/>
      <c r="N505" s="26"/>
    </row>
    <row r="506" spans="2:14" ht="13">
      <c r="B506" s="26"/>
      <c r="C506" s="26"/>
      <c r="F506" s="26"/>
      <c r="G506" s="26"/>
      <c r="H506" s="26"/>
      <c r="I506" s="155"/>
      <c r="J506" s="156"/>
      <c r="L506" s="26"/>
      <c r="M506" s="26"/>
      <c r="N506" s="26"/>
    </row>
    <row r="507" spans="2:14" ht="13">
      <c r="B507" s="26"/>
      <c r="C507" s="26"/>
      <c r="F507" s="26"/>
      <c r="G507" s="26"/>
      <c r="H507" s="26"/>
      <c r="I507" s="155"/>
      <c r="J507" s="156"/>
      <c r="L507" s="26"/>
      <c r="M507" s="26"/>
      <c r="N507" s="26"/>
    </row>
    <row r="508" spans="2:14" ht="13">
      <c r="B508" s="26"/>
      <c r="C508" s="26"/>
      <c r="F508" s="26"/>
      <c r="G508" s="26"/>
      <c r="H508" s="26"/>
      <c r="I508" s="155"/>
      <c r="J508" s="156"/>
      <c r="L508" s="26"/>
      <c r="M508" s="26"/>
      <c r="N508" s="26"/>
    </row>
    <row r="509" spans="2:14" ht="13">
      <c r="B509" s="26"/>
      <c r="C509" s="26"/>
      <c r="F509" s="26"/>
      <c r="G509" s="26"/>
      <c r="H509" s="26"/>
      <c r="I509" s="155"/>
      <c r="J509" s="156"/>
      <c r="L509" s="26"/>
      <c r="M509" s="26"/>
      <c r="N509" s="26"/>
    </row>
    <row r="510" spans="2:14" ht="13">
      <c r="B510" s="26"/>
      <c r="C510" s="26"/>
      <c r="F510" s="26"/>
      <c r="G510" s="26"/>
      <c r="H510" s="26"/>
      <c r="I510" s="155"/>
      <c r="J510" s="156"/>
      <c r="L510" s="26"/>
      <c r="M510" s="26"/>
      <c r="N510" s="26"/>
    </row>
    <row r="511" spans="2:14" ht="13">
      <c r="B511" s="26"/>
      <c r="C511" s="26"/>
      <c r="F511" s="26"/>
      <c r="G511" s="26"/>
      <c r="H511" s="26"/>
      <c r="I511" s="155"/>
      <c r="J511" s="156"/>
      <c r="L511" s="26"/>
      <c r="M511" s="26"/>
      <c r="N511" s="26"/>
    </row>
    <row r="512" spans="2:14" ht="13">
      <c r="B512" s="26"/>
      <c r="C512" s="26"/>
      <c r="F512" s="26"/>
      <c r="G512" s="26"/>
      <c r="H512" s="26"/>
      <c r="I512" s="155"/>
      <c r="J512" s="156"/>
      <c r="L512" s="26"/>
      <c r="M512" s="26"/>
      <c r="N512" s="26"/>
    </row>
    <row r="513" spans="2:14" ht="13">
      <c r="B513" s="26"/>
      <c r="C513" s="26"/>
      <c r="F513" s="26"/>
      <c r="G513" s="26"/>
      <c r="H513" s="26"/>
      <c r="I513" s="155"/>
      <c r="J513" s="156"/>
      <c r="L513" s="26"/>
      <c r="M513" s="26"/>
      <c r="N513" s="26"/>
    </row>
    <row r="514" spans="2:14" ht="13">
      <c r="B514" s="26"/>
      <c r="C514" s="26"/>
      <c r="F514" s="26"/>
      <c r="G514" s="26"/>
      <c r="H514" s="26"/>
      <c r="I514" s="155"/>
      <c r="J514" s="156"/>
      <c r="L514" s="26"/>
      <c r="M514" s="26"/>
      <c r="N514" s="26"/>
    </row>
    <row r="515" spans="2:14" ht="13">
      <c r="B515" s="26"/>
      <c r="C515" s="26"/>
      <c r="F515" s="26"/>
      <c r="G515" s="26"/>
      <c r="H515" s="26"/>
      <c r="I515" s="155"/>
      <c r="J515" s="156"/>
      <c r="L515" s="26"/>
      <c r="M515" s="26"/>
      <c r="N515" s="26"/>
    </row>
    <row r="516" spans="2:14" ht="13">
      <c r="B516" s="26"/>
      <c r="C516" s="26"/>
      <c r="F516" s="26"/>
      <c r="G516" s="26"/>
      <c r="H516" s="26"/>
      <c r="I516" s="155"/>
      <c r="J516" s="156"/>
      <c r="L516" s="26"/>
      <c r="M516" s="26"/>
      <c r="N516" s="26"/>
    </row>
    <row r="517" spans="2:14" ht="13">
      <c r="B517" s="26"/>
      <c r="C517" s="26"/>
      <c r="F517" s="26"/>
      <c r="G517" s="26"/>
      <c r="H517" s="26"/>
      <c r="I517" s="155"/>
      <c r="J517" s="156"/>
      <c r="L517" s="26"/>
      <c r="M517" s="26"/>
      <c r="N517" s="26"/>
    </row>
    <row r="518" spans="2:14" ht="13">
      <c r="B518" s="26"/>
      <c r="C518" s="26"/>
      <c r="F518" s="26"/>
      <c r="G518" s="26"/>
      <c r="H518" s="26"/>
      <c r="I518" s="155"/>
      <c r="J518" s="156"/>
      <c r="L518" s="26"/>
      <c r="M518" s="26"/>
      <c r="N518" s="26"/>
    </row>
    <row r="519" spans="2:14" ht="13">
      <c r="B519" s="26"/>
      <c r="C519" s="26"/>
      <c r="F519" s="26"/>
      <c r="G519" s="26"/>
      <c r="H519" s="26"/>
      <c r="I519" s="155"/>
      <c r="J519" s="156"/>
      <c r="L519" s="26"/>
      <c r="M519" s="26"/>
      <c r="N519" s="26"/>
    </row>
    <row r="520" spans="2:14" ht="13">
      <c r="B520" s="26"/>
      <c r="C520" s="26"/>
      <c r="F520" s="26"/>
      <c r="G520" s="26"/>
      <c r="H520" s="26"/>
      <c r="I520" s="155"/>
      <c r="J520" s="156"/>
      <c r="L520" s="26"/>
      <c r="M520" s="26"/>
      <c r="N520" s="26"/>
    </row>
    <row r="521" spans="2:14" ht="13">
      <c r="B521" s="26"/>
      <c r="C521" s="26"/>
      <c r="F521" s="26"/>
      <c r="G521" s="26"/>
      <c r="H521" s="26"/>
      <c r="I521" s="155"/>
      <c r="J521" s="156"/>
      <c r="L521" s="26"/>
      <c r="M521" s="26"/>
      <c r="N521" s="26"/>
    </row>
    <row r="522" spans="2:14" ht="13">
      <c r="B522" s="26"/>
      <c r="C522" s="26"/>
      <c r="F522" s="26"/>
      <c r="G522" s="26"/>
      <c r="H522" s="26"/>
      <c r="I522" s="155"/>
      <c r="J522" s="156"/>
      <c r="L522" s="26"/>
      <c r="M522" s="26"/>
      <c r="N522" s="26"/>
    </row>
    <row r="523" spans="2:14" ht="13">
      <c r="B523" s="26"/>
      <c r="C523" s="26"/>
      <c r="F523" s="26"/>
      <c r="G523" s="26"/>
      <c r="H523" s="26"/>
      <c r="I523" s="155"/>
      <c r="J523" s="156"/>
      <c r="L523" s="26"/>
      <c r="M523" s="26"/>
      <c r="N523" s="26"/>
    </row>
    <row r="524" spans="2:14" ht="13">
      <c r="B524" s="26"/>
      <c r="C524" s="26"/>
      <c r="F524" s="26"/>
      <c r="G524" s="26"/>
      <c r="H524" s="26"/>
      <c r="I524" s="155"/>
      <c r="J524" s="156"/>
      <c r="L524" s="26"/>
      <c r="M524" s="26"/>
      <c r="N524" s="26"/>
    </row>
    <row r="525" spans="2:14" ht="13">
      <c r="B525" s="26"/>
      <c r="C525" s="26"/>
      <c r="F525" s="26"/>
      <c r="G525" s="26"/>
      <c r="H525" s="26"/>
      <c r="I525" s="155"/>
      <c r="J525" s="156"/>
      <c r="L525" s="26"/>
      <c r="M525" s="26"/>
      <c r="N525" s="26"/>
    </row>
    <row r="526" spans="2:14" ht="13">
      <c r="B526" s="26"/>
      <c r="C526" s="26"/>
      <c r="F526" s="26"/>
      <c r="G526" s="26"/>
      <c r="H526" s="26"/>
      <c r="I526" s="155"/>
      <c r="J526" s="156"/>
      <c r="L526" s="26"/>
      <c r="M526" s="26"/>
      <c r="N526" s="26"/>
    </row>
    <row r="527" spans="2:14" ht="13">
      <c r="B527" s="26"/>
      <c r="C527" s="26"/>
      <c r="F527" s="26"/>
      <c r="G527" s="26"/>
      <c r="H527" s="26"/>
      <c r="I527" s="155"/>
      <c r="J527" s="156"/>
      <c r="L527" s="26"/>
      <c r="M527" s="26"/>
      <c r="N527" s="26"/>
    </row>
    <row r="528" spans="2:14" ht="13">
      <c r="B528" s="26"/>
      <c r="C528" s="26"/>
      <c r="F528" s="26"/>
      <c r="G528" s="26"/>
      <c r="H528" s="26"/>
      <c r="I528" s="155"/>
      <c r="J528" s="156"/>
      <c r="L528" s="26"/>
      <c r="M528" s="26"/>
      <c r="N528" s="26"/>
    </row>
    <row r="529" spans="2:14" ht="13">
      <c r="B529" s="26"/>
      <c r="C529" s="26"/>
      <c r="F529" s="26"/>
      <c r="G529" s="26"/>
      <c r="H529" s="26"/>
      <c r="I529" s="155"/>
      <c r="J529" s="156"/>
      <c r="L529" s="26"/>
      <c r="M529" s="26"/>
      <c r="N529" s="26"/>
    </row>
    <row r="530" spans="2:14" ht="13">
      <c r="B530" s="26"/>
      <c r="C530" s="26"/>
      <c r="F530" s="26"/>
      <c r="G530" s="26"/>
      <c r="H530" s="26"/>
      <c r="I530" s="155"/>
      <c r="J530" s="156"/>
      <c r="L530" s="26"/>
      <c r="M530" s="26"/>
      <c r="N530" s="26"/>
    </row>
    <row r="531" spans="2:14" ht="13">
      <c r="B531" s="26"/>
      <c r="C531" s="26"/>
      <c r="F531" s="26"/>
      <c r="G531" s="26"/>
      <c r="H531" s="26"/>
      <c r="I531" s="155"/>
      <c r="J531" s="156"/>
      <c r="L531" s="26"/>
      <c r="M531" s="26"/>
      <c r="N531" s="26"/>
    </row>
    <row r="532" spans="2:14" ht="13">
      <c r="B532" s="26"/>
      <c r="C532" s="26"/>
      <c r="F532" s="26"/>
      <c r="G532" s="26"/>
      <c r="H532" s="26"/>
      <c r="I532" s="155"/>
      <c r="J532" s="156"/>
      <c r="L532" s="26"/>
      <c r="M532" s="26"/>
      <c r="N532" s="26"/>
    </row>
    <row r="533" spans="2:14" ht="13">
      <c r="B533" s="26"/>
      <c r="C533" s="26"/>
      <c r="F533" s="26"/>
      <c r="G533" s="26"/>
      <c r="H533" s="26"/>
      <c r="I533" s="155"/>
      <c r="J533" s="156"/>
      <c r="L533" s="26"/>
      <c r="M533" s="26"/>
      <c r="N533" s="26"/>
    </row>
    <row r="534" spans="2:14" ht="13">
      <c r="B534" s="26"/>
      <c r="C534" s="26"/>
      <c r="F534" s="26"/>
      <c r="G534" s="26"/>
      <c r="H534" s="26"/>
      <c r="I534" s="155"/>
      <c r="J534" s="156"/>
      <c r="L534" s="26"/>
      <c r="M534" s="26"/>
      <c r="N534" s="26"/>
    </row>
    <row r="535" spans="2:14" ht="13">
      <c r="B535" s="26"/>
      <c r="C535" s="26"/>
      <c r="F535" s="26"/>
      <c r="G535" s="26"/>
      <c r="H535" s="26"/>
      <c r="I535" s="155"/>
      <c r="J535" s="156"/>
      <c r="L535" s="26"/>
      <c r="M535" s="26"/>
      <c r="N535" s="26"/>
    </row>
    <row r="536" spans="2:14" ht="13">
      <c r="B536" s="26"/>
      <c r="C536" s="26"/>
      <c r="F536" s="26"/>
      <c r="G536" s="26"/>
      <c r="H536" s="26"/>
      <c r="I536" s="155"/>
      <c r="J536" s="156"/>
      <c r="L536" s="26"/>
      <c r="M536" s="26"/>
      <c r="N536" s="26"/>
    </row>
    <row r="537" spans="2:14" ht="13">
      <c r="B537" s="26"/>
      <c r="C537" s="26"/>
      <c r="F537" s="26"/>
      <c r="G537" s="26"/>
      <c r="H537" s="26"/>
      <c r="I537" s="155"/>
      <c r="J537" s="156"/>
      <c r="L537" s="26"/>
      <c r="M537" s="26"/>
      <c r="N537" s="26"/>
    </row>
    <row r="538" spans="2:14" ht="13">
      <c r="B538" s="26"/>
      <c r="C538" s="26"/>
      <c r="F538" s="26"/>
      <c r="G538" s="26"/>
      <c r="H538" s="26"/>
      <c r="I538" s="155"/>
      <c r="J538" s="156"/>
      <c r="L538" s="26"/>
      <c r="M538" s="26"/>
      <c r="N538" s="26"/>
    </row>
    <row r="539" spans="2:14" ht="13">
      <c r="B539" s="26"/>
      <c r="C539" s="26"/>
      <c r="F539" s="26"/>
      <c r="G539" s="26"/>
      <c r="H539" s="26"/>
      <c r="I539" s="155"/>
      <c r="J539" s="156"/>
      <c r="L539" s="26"/>
      <c r="M539" s="26"/>
      <c r="N539" s="26"/>
    </row>
    <row r="540" spans="2:14" ht="13">
      <c r="B540" s="26"/>
      <c r="C540" s="26"/>
      <c r="F540" s="26"/>
      <c r="G540" s="26"/>
      <c r="H540" s="26"/>
      <c r="I540" s="155"/>
      <c r="J540" s="156"/>
      <c r="L540" s="26"/>
      <c r="M540" s="26"/>
      <c r="N540" s="26"/>
    </row>
    <row r="541" spans="2:14" ht="13">
      <c r="B541" s="26"/>
      <c r="C541" s="26"/>
      <c r="F541" s="26"/>
      <c r="G541" s="26"/>
      <c r="H541" s="26"/>
      <c r="I541" s="155"/>
      <c r="J541" s="156"/>
      <c r="L541" s="26"/>
      <c r="M541" s="26"/>
      <c r="N541" s="26"/>
    </row>
    <row r="542" spans="2:14" ht="13">
      <c r="B542" s="26"/>
      <c r="C542" s="26"/>
      <c r="F542" s="26"/>
      <c r="G542" s="26"/>
      <c r="H542" s="26"/>
      <c r="I542" s="155"/>
      <c r="J542" s="156"/>
      <c r="L542" s="26"/>
      <c r="M542" s="26"/>
      <c r="N542" s="26"/>
    </row>
    <row r="543" spans="2:14" ht="13">
      <c r="B543" s="26"/>
      <c r="C543" s="26"/>
      <c r="F543" s="26"/>
      <c r="G543" s="26"/>
      <c r="H543" s="26"/>
      <c r="I543" s="155"/>
      <c r="J543" s="156"/>
      <c r="L543" s="26"/>
      <c r="M543" s="26"/>
      <c r="N543" s="26"/>
    </row>
    <row r="544" spans="2:14" ht="13">
      <c r="B544" s="26"/>
      <c r="C544" s="26"/>
      <c r="F544" s="26"/>
      <c r="G544" s="26"/>
      <c r="H544" s="26"/>
      <c r="I544" s="155"/>
      <c r="J544" s="156"/>
      <c r="L544" s="26"/>
      <c r="M544" s="26"/>
      <c r="N544" s="26"/>
    </row>
    <row r="545" spans="2:14" ht="13">
      <c r="B545" s="26"/>
      <c r="C545" s="26"/>
      <c r="F545" s="26"/>
      <c r="G545" s="26"/>
      <c r="H545" s="26"/>
      <c r="I545" s="155"/>
      <c r="J545" s="156"/>
      <c r="L545" s="26"/>
      <c r="M545" s="26"/>
      <c r="N545" s="26"/>
    </row>
    <row r="546" spans="2:14" ht="13">
      <c r="B546" s="26"/>
      <c r="C546" s="26"/>
      <c r="F546" s="26"/>
      <c r="G546" s="26"/>
      <c r="H546" s="26"/>
      <c r="I546" s="155"/>
      <c r="J546" s="156"/>
      <c r="L546" s="26"/>
      <c r="M546" s="26"/>
      <c r="N546" s="26"/>
    </row>
    <row r="547" spans="2:14" ht="13">
      <c r="B547" s="26"/>
      <c r="C547" s="26"/>
      <c r="F547" s="26"/>
      <c r="G547" s="26"/>
      <c r="H547" s="26"/>
      <c r="I547" s="155"/>
      <c r="J547" s="156"/>
      <c r="L547" s="26"/>
      <c r="M547" s="26"/>
      <c r="N547" s="26"/>
    </row>
    <row r="548" spans="2:14" ht="13">
      <c r="B548" s="26"/>
      <c r="C548" s="26"/>
      <c r="F548" s="26"/>
      <c r="G548" s="26"/>
      <c r="H548" s="26"/>
      <c r="I548" s="155"/>
      <c r="J548" s="156"/>
      <c r="L548" s="26"/>
      <c r="M548" s="26"/>
      <c r="N548" s="26"/>
    </row>
    <row r="549" spans="2:14" ht="13">
      <c r="B549" s="26"/>
      <c r="C549" s="26"/>
      <c r="F549" s="26"/>
      <c r="G549" s="26"/>
      <c r="H549" s="26"/>
      <c r="I549" s="155"/>
      <c r="J549" s="156"/>
      <c r="L549" s="26"/>
      <c r="M549" s="26"/>
      <c r="N549" s="26"/>
    </row>
    <row r="550" spans="2:14" ht="13">
      <c r="B550" s="26"/>
      <c r="C550" s="26"/>
      <c r="F550" s="26"/>
      <c r="G550" s="26"/>
      <c r="H550" s="26"/>
      <c r="I550" s="155"/>
      <c r="J550" s="156"/>
      <c r="L550" s="26"/>
      <c r="M550" s="26"/>
      <c r="N550" s="26"/>
    </row>
    <row r="551" spans="2:14" ht="13">
      <c r="B551" s="26"/>
      <c r="C551" s="26"/>
      <c r="F551" s="26"/>
      <c r="G551" s="26"/>
      <c r="H551" s="26"/>
      <c r="I551" s="155"/>
      <c r="J551" s="156"/>
      <c r="L551" s="26"/>
      <c r="M551" s="26"/>
      <c r="N551" s="26"/>
    </row>
    <row r="552" spans="2:14" ht="13">
      <c r="B552" s="26"/>
      <c r="C552" s="26"/>
      <c r="F552" s="26"/>
      <c r="G552" s="26"/>
      <c r="H552" s="26"/>
      <c r="I552" s="155"/>
      <c r="J552" s="156"/>
      <c r="L552" s="26"/>
      <c r="M552" s="26"/>
      <c r="N552" s="26"/>
    </row>
    <row r="553" spans="2:14" ht="13">
      <c r="B553" s="26"/>
      <c r="C553" s="26"/>
      <c r="F553" s="26"/>
      <c r="G553" s="26"/>
      <c r="H553" s="26"/>
      <c r="I553" s="155"/>
      <c r="J553" s="156"/>
      <c r="L553" s="26"/>
      <c r="M553" s="26"/>
      <c r="N553" s="26"/>
    </row>
    <row r="554" spans="2:14" ht="13">
      <c r="B554" s="26"/>
      <c r="C554" s="26"/>
      <c r="F554" s="26"/>
      <c r="G554" s="26"/>
      <c r="H554" s="26"/>
      <c r="I554" s="155"/>
      <c r="J554" s="156"/>
      <c r="L554" s="26"/>
      <c r="M554" s="26"/>
      <c r="N554" s="26"/>
    </row>
    <row r="555" spans="2:14" ht="13">
      <c r="B555" s="26"/>
      <c r="C555" s="26"/>
      <c r="F555" s="26"/>
      <c r="G555" s="26"/>
      <c r="H555" s="26"/>
      <c r="I555" s="155"/>
      <c r="J555" s="156"/>
      <c r="L555" s="26"/>
      <c r="M555" s="26"/>
      <c r="N555" s="26"/>
    </row>
    <row r="556" spans="2:14" ht="13">
      <c r="B556" s="26"/>
      <c r="C556" s="26"/>
      <c r="F556" s="26"/>
      <c r="G556" s="26"/>
      <c r="H556" s="26"/>
      <c r="I556" s="155"/>
      <c r="J556" s="156"/>
      <c r="L556" s="26"/>
      <c r="M556" s="26"/>
      <c r="N556" s="26"/>
    </row>
    <row r="557" spans="2:14" ht="13">
      <c r="B557" s="26"/>
      <c r="C557" s="26"/>
      <c r="F557" s="26"/>
      <c r="G557" s="26"/>
      <c r="H557" s="26"/>
      <c r="I557" s="155"/>
      <c r="J557" s="156"/>
      <c r="L557" s="26"/>
      <c r="M557" s="26"/>
      <c r="N557" s="26"/>
    </row>
    <row r="558" spans="2:14" ht="13">
      <c r="B558" s="26"/>
      <c r="C558" s="26"/>
      <c r="F558" s="26"/>
      <c r="G558" s="26"/>
      <c r="H558" s="26"/>
      <c r="I558" s="155"/>
      <c r="J558" s="156"/>
      <c r="L558" s="26"/>
      <c r="M558" s="26"/>
      <c r="N558" s="26"/>
    </row>
    <row r="559" spans="2:14" ht="13">
      <c r="B559" s="26"/>
      <c r="C559" s="26"/>
      <c r="F559" s="26"/>
      <c r="G559" s="26"/>
      <c r="H559" s="26"/>
      <c r="I559" s="155"/>
      <c r="J559" s="156"/>
      <c r="L559" s="26"/>
      <c r="M559" s="26"/>
      <c r="N559" s="26"/>
    </row>
    <row r="560" spans="2:14" ht="13">
      <c r="B560" s="26"/>
      <c r="C560" s="26"/>
      <c r="F560" s="26"/>
      <c r="G560" s="26"/>
      <c r="H560" s="26"/>
      <c r="I560" s="155"/>
      <c r="J560" s="156"/>
      <c r="L560" s="26"/>
      <c r="M560" s="26"/>
      <c r="N560" s="26"/>
    </row>
    <row r="561" spans="2:14" ht="13">
      <c r="B561" s="26"/>
      <c r="C561" s="26"/>
      <c r="F561" s="26"/>
      <c r="G561" s="26"/>
      <c r="H561" s="26"/>
      <c r="I561" s="155"/>
      <c r="J561" s="156"/>
      <c r="L561" s="26"/>
      <c r="M561" s="26"/>
      <c r="N561" s="26"/>
    </row>
    <row r="562" spans="2:14" ht="13">
      <c r="B562" s="26"/>
      <c r="C562" s="26"/>
      <c r="F562" s="26"/>
      <c r="G562" s="26"/>
      <c r="H562" s="26"/>
      <c r="I562" s="155"/>
      <c r="J562" s="156"/>
      <c r="L562" s="26"/>
      <c r="M562" s="26"/>
      <c r="N562" s="26"/>
    </row>
    <row r="563" spans="2:14" ht="13">
      <c r="B563" s="26"/>
      <c r="C563" s="26"/>
      <c r="F563" s="26"/>
      <c r="G563" s="26"/>
      <c r="H563" s="26"/>
      <c r="I563" s="155"/>
      <c r="J563" s="156"/>
      <c r="L563" s="26"/>
      <c r="M563" s="26"/>
      <c r="N563" s="26"/>
    </row>
    <row r="564" spans="2:14" ht="13">
      <c r="B564" s="26"/>
      <c r="C564" s="26"/>
      <c r="F564" s="26"/>
      <c r="G564" s="26"/>
      <c r="H564" s="26"/>
      <c r="I564" s="155"/>
      <c r="J564" s="156"/>
      <c r="L564" s="26"/>
      <c r="M564" s="26"/>
      <c r="N564" s="26"/>
    </row>
    <row r="565" spans="2:14" ht="13">
      <c r="B565" s="26"/>
      <c r="C565" s="26"/>
      <c r="F565" s="26"/>
      <c r="G565" s="26"/>
      <c r="H565" s="26"/>
      <c r="I565" s="155"/>
      <c r="J565" s="156"/>
      <c r="L565" s="26"/>
      <c r="M565" s="26"/>
      <c r="N565" s="26"/>
    </row>
    <row r="566" spans="2:14" ht="13">
      <c r="B566" s="26"/>
      <c r="C566" s="26"/>
      <c r="F566" s="26"/>
      <c r="G566" s="26"/>
      <c r="H566" s="26"/>
      <c r="I566" s="155"/>
      <c r="J566" s="156"/>
      <c r="L566" s="26"/>
      <c r="M566" s="26"/>
      <c r="N566" s="26"/>
    </row>
    <row r="567" spans="2:14" ht="13">
      <c r="B567" s="26"/>
      <c r="C567" s="26"/>
      <c r="F567" s="26"/>
      <c r="G567" s="26"/>
      <c r="H567" s="26"/>
      <c r="I567" s="155"/>
      <c r="J567" s="156"/>
      <c r="L567" s="26"/>
      <c r="M567" s="26"/>
      <c r="N567" s="26"/>
    </row>
    <row r="568" spans="2:14" ht="13">
      <c r="B568" s="26"/>
      <c r="C568" s="26"/>
      <c r="F568" s="26"/>
      <c r="G568" s="26"/>
      <c r="H568" s="26"/>
      <c r="I568" s="155"/>
      <c r="J568" s="156"/>
      <c r="L568" s="26"/>
      <c r="M568" s="26"/>
      <c r="N568" s="26"/>
    </row>
    <row r="569" spans="2:14" ht="13">
      <c r="B569" s="26"/>
      <c r="C569" s="26"/>
      <c r="F569" s="26"/>
      <c r="G569" s="26"/>
      <c r="H569" s="26"/>
      <c r="I569" s="155"/>
      <c r="J569" s="156"/>
      <c r="L569" s="26"/>
      <c r="M569" s="26"/>
      <c r="N569" s="26"/>
    </row>
    <row r="570" spans="2:14" ht="13">
      <c r="B570" s="26"/>
      <c r="C570" s="26"/>
      <c r="F570" s="26"/>
      <c r="G570" s="26"/>
      <c r="H570" s="26"/>
      <c r="I570" s="155"/>
      <c r="J570" s="156"/>
      <c r="L570" s="26"/>
      <c r="M570" s="26"/>
      <c r="N570" s="26"/>
    </row>
    <row r="571" spans="2:14" ht="13">
      <c r="B571" s="26"/>
      <c r="C571" s="26"/>
      <c r="F571" s="26"/>
      <c r="G571" s="26"/>
      <c r="H571" s="26"/>
      <c r="I571" s="155"/>
      <c r="J571" s="156"/>
      <c r="L571" s="26"/>
      <c r="M571" s="26"/>
      <c r="N571" s="26"/>
    </row>
    <row r="572" spans="2:14" ht="13">
      <c r="B572" s="26"/>
      <c r="C572" s="26"/>
      <c r="F572" s="26"/>
      <c r="G572" s="26"/>
      <c r="H572" s="26"/>
      <c r="I572" s="155"/>
      <c r="J572" s="156"/>
      <c r="L572" s="26"/>
      <c r="M572" s="26"/>
      <c r="N572" s="26"/>
    </row>
    <row r="573" spans="2:14" ht="13">
      <c r="B573" s="26"/>
      <c r="C573" s="26"/>
      <c r="F573" s="26"/>
      <c r="G573" s="26"/>
      <c r="H573" s="26"/>
      <c r="I573" s="155"/>
      <c r="J573" s="156"/>
      <c r="L573" s="26"/>
      <c r="M573" s="26"/>
      <c r="N573" s="26"/>
    </row>
    <row r="574" spans="2:14" ht="13">
      <c r="B574" s="26"/>
      <c r="C574" s="26"/>
      <c r="F574" s="26"/>
      <c r="G574" s="26"/>
      <c r="H574" s="26"/>
      <c r="I574" s="155"/>
      <c r="J574" s="156"/>
      <c r="L574" s="26"/>
      <c r="M574" s="26"/>
      <c r="N574" s="26"/>
    </row>
    <row r="575" spans="2:14" ht="13">
      <c r="B575" s="26"/>
      <c r="C575" s="26"/>
      <c r="F575" s="26"/>
      <c r="G575" s="26"/>
      <c r="H575" s="26"/>
      <c r="I575" s="155"/>
      <c r="J575" s="156"/>
      <c r="L575" s="26"/>
      <c r="M575" s="26"/>
      <c r="N575" s="26"/>
    </row>
    <row r="576" spans="2:14" ht="13">
      <c r="B576" s="26"/>
      <c r="C576" s="26"/>
      <c r="F576" s="26"/>
      <c r="G576" s="26"/>
      <c r="H576" s="26"/>
      <c r="I576" s="155"/>
      <c r="J576" s="156"/>
      <c r="L576" s="26"/>
      <c r="M576" s="26"/>
      <c r="N576" s="26"/>
    </row>
    <row r="577" spans="2:14" ht="13">
      <c r="B577" s="26"/>
      <c r="C577" s="26"/>
      <c r="F577" s="26"/>
      <c r="G577" s="26"/>
      <c r="H577" s="26"/>
      <c r="I577" s="155"/>
      <c r="J577" s="156"/>
      <c r="L577" s="26"/>
      <c r="M577" s="26"/>
      <c r="N577" s="26"/>
    </row>
    <row r="578" spans="2:14" ht="13">
      <c r="B578" s="26"/>
      <c r="C578" s="26"/>
      <c r="F578" s="26"/>
      <c r="G578" s="26"/>
      <c r="H578" s="26"/>
      <c r="I578" s="155"/>
      <c r="J578" s="156"/>
      <c r="L578" s="26"/>
      <c r="M578" s="26"/>
      <c r="N578" s="26"/>
    </row>
    <row r="579" spans="2:14" ht="13">
      <c r="B579" s="26"/>
      <c r="C579" s="26"/>
      <c r="F579" s="26"/>
      <c r="G579" s="26"/>
      <c r="H579" s="26"/>
      <c r="I579" s="155"/>
      <c r="J579" s="156"/>
      <c r="L579" s="26"/>
      <c r="M579" s="26"/>
      <c r="N579" s="26"/>
    </row>
    <row r="580" spans="2:14" ht="13">
      <c r="B580" s="26"/>
      <c r="C580" s="26"/>
      <c r="F580" s="26"/>
      <c r="G580" s="26"/>
      <c r="H580" s="26"/>
      <c r="I580" s="155"/>
      <c r="J580" s="156"/>
      <c r="L580" s="26"/>
      <c r="M580" s="26"/>
      <c r="N580" s="26"/>
    </row>
    <row r="581" spans="2:14" ht="13">
      <c r="B581" s="26"/>
      <c r="C581" s="26"/>
      <c r="F581" s="26"/>
      <c r="G581" s="26"/>
      <c r="H581" s="26"/>
      <c r="I581" s="155"/>
      <c r="J581" s="156"/>
      <c r="L581" s="26"/>
      <c r="M581" s="26"/>
      <c r="N581" s="26"/>
    </row>
    <row r="582" spans="2:14" ht="13">
      <c r="B582" s="26"/>
      <c r="C582" s="26"/>
      <c r="F582" s="26"/>
      <c r="G582" s="26"/>
      <c r="H582" s="26"/>
      <c r="I582" s="155"/>
      <c r="J582" s="156"/>
      <c r="L582" s="26"/>
      <c r="M582" s="26"/>
      <c r="N582" s="26"/>
    </row>
    <row r="583" spans="2:14" ht="13">
      <c r="B583" s="26"/>
      <c r="C583" s="26"/>
      <c r="F583" s="26"/>
      <c r="G583" s="26"/>
      <c r="H583" s="26"/>
      <c r="I583" s="155"/>
      <c r="J583" s="156"/>
      <c r="L583" s="26"/>
      <c r="M583" s="26"/>
      <c r="N583" s="26"/>
    </row>
    <row r="584" spans="2:14" ht="13">
      <c r="B584" s="26"/>
      <c r="C584" s="26"/>
      <c r="F584" s="26"/>
      <c r="G584" s="26"/>
      <c r="H584" s="26"/>
      <c r="I584" s="155"/>
      <c r="J584" s="156"/>
      <c r="L584" s="26"/>
      <c r="M584" s="26"/>
      <c r="N584" s="26"/>
    </row>
    <row r="585" spans="2:14" ht="13">
      <c r="B585" s="26"/>
      <c r="C585" s="26"/>
      <c r="F585" s="26"/>
      <c r="G585" s="26"/>
      <c r="H585" s="26"/>
      <c r="I585" s="155"/>
      <c r="J585" s="156"/>
      <c r="L585" s="26"/>
      <c r="M585" s="26"/>
      <c r="N585" s="26"/>
    </row>
    <row r="586" spans="2:14" ht="13">
      <c r="B586" s="26"/>
      <c r="C586" s="26"/>
      <c r="F586" s="26"/>
      <c r="G586" s="26"/>
      <c r="H586" s="26"/>
      <c r="I586" s="155"/>
      <c r="J586" s="156"/>
      <c r="L586" s="26"/>
      <c r="M586" s="26"/>
      <c r="N586" s="26"/>
    </row>
    <row r="587" spans="2:14" ht="13">
      <c r="B587" s="26"/>
      <c r="C587" s="26"/>
      <c r="F587" s="26"/>
      <c r="G587" s="26"/>
      <c r="H587" s="26"/>
      <c r="I587" s="155"/>
      <c r="J587" s="156"/>
      <c r="L587" s="26"/>
      <c r="M587" s="26"/>
      <c r="N587" s="26"/>
    </row>
    <row r="588" spans="2:14" ht="13">
      <c r="B588" s="26"/>
      <c r="C588" s="26"/>
      <c r="F588" s="26"/>
      <c r="G588" s="26"/>
      <c r="H588" s="26"/>
      <c r="I588" s="155"/>
      <c r="J588" s="156"/>
      <c r="L588" s="26"/>
      <c r="M588" s="26"/>
      <c r="N588" s="26"/>
    </row>
    <row r="589" spans="2:14" ht="13">
      <c r="B589" s="26"/>
      <c r="C589" s="26"/>
      <c r="F589" s="26"/>
      <c r="G589" s="26"/>
      <c r="H589" s="26"/>
      <c r="I589" s="155"/>
      <c r="J589" s="156"/>
      <c r="L589" s="26"/>
      <c r="M589" s="26"/>
      <c r="N589" s="26"/>
    </row>
    <row r="590" spans="2:14" ht="13">
      <c r="B590" s="26"/>
      <c r="C590" s="26"/>
      <c r="F590" s="26"/>
      <c r="G590" s="26"/>
      <c r="H590" s="26"/>
      <c r="I590" s="155"/>
      <c r="J590" s="156"/>
      <c r="L590" s="26"/>
      <c r="M590" s="26"/>
      <c r="N590" s="26"/>
    </row>
    <row r="591" spans="2:14" ht="13">
      <c r="B591" s="26"/>
      <c r="C591" s="26"/>
      <c r="F591" s="26"/>
      <c r="G591" s="26"/>
      <c r="H591" s="26"/>
      <c r="I591" s="155"/>
      <c r="J591" s="156"/>
      <c r="L591" s="26"/>
      <c r="M591" s="26"/>
      <c r="N591" s="26"/>
    </row>
    <row r="592" spans="2:14" ht="13">
      <c r="B592" s="26"/>
      <c r="C592" s="26"/>
      <c r="F592" s="26"/>
      <c r="G592" s="26"/>
      <c r="H592" s="26"/>
      <c r="I592" s="155"/>
      <c r="J592" s="156"/>
      <c r="L592" s="26"/>
      <c r="M592" s="26"/>
      <c r="N592" s="26"/>
    </row>
    <row r="593" spans="2:14" ht="13">
      <c r="B593" s="26"/>
      <c r="C593" s="26"/>
      <c r="F593" s="26"/>
      <c r="G593" s="26"/>
      <c r="H593" s="26"/>
      <c r="I593" s="155"/>
      <c r="J593" s="156"/>
      <c r="L593" s="26"/>
      <c r="M593" s="26"/>
      <c r="N593" s="26"/>
    </row>
    <row r="594" spans="2:14" ht="13">
      <c r="B594" s="26"/>
      <c r="C594" s="26"/>
      <c r="F594" s="26"/>
      <c r="G594" s="26"/>
      <c r="H594" s="26"/>
      <c r="I594" s="155"/>
      <c r="J594" s="156"/>
      <c r="L594" s="26"/>
      <c r="M594" s="26"/>
      <c r="N594" s="26"/>
    </row>
    <row r="595" spans="2:14" ht="13">
      <c r="B595" s="26"/>
      <c r="C595" s="26"/>
      <c r="F595" s="26"/>
      <c r="G595" s="26"/>
      <c r="H595" s="26"/>
      <c r="I595" s="155"/>
      <c r="J595" s="156"/>
      <c r="L595" s="26"/>
      <c r="M595" s="26"/>
      <c r="N595" s="26"/>
    </row>
    <row r="596" spans="2:14" ht="13">
      <c r="B596" s="26"/>
      <c r="C596" s="26"/>
      <c r="F596" s="26"/>
      <c r="G596" s="26"/>
      <c r="H596" s="26"/>
      <c r="I596" s="155"/>
      <c r="J596" s="156"/>
      <c r="L596" s="26"/>
      <c r="M596" s="26"/>
      <c r="N596" s="26"/>
    </row>
    <row r="597" spans="2:14" ht="13">
      <c r="B597" s="26"/>
      <c r="C597" s="26"/>
      <c r="F597" s="26"/>
      <c r="G597" s="26"/>
      <c r="H597" s="26"/>
      <c r="I597" s="155"/>
      <c r="J597" s="156"/>
      <c r="L597" s="26"/>
      <c r="M597" s="26"/>
      <c r="N597" s="26"/>
    </row>
    <row r="598" spans="2:14" ht="13">
      <c r="B598" s="26"/>
      <c r="C598" s="26"/>
      <c r="F598" s="26"/>
      <c r="G598" s="26"/>
      <c r="H598" s="26"/>
      <c r="I598" s="155"/>
      <c r="J598" s="156"/>
      <c r="L598" s="26"/>
      <c r="M598" s="26"/>
      <c r="N598" s="26"/>
    </row>
    <row r="599" spans="2:14" ht="13">
      <c r="B599" s="26"/>
      <c r="C599" s="26"/>
      <c r="F599" s="26"/>
      <c r="G599" s="26"/>
      <c r="H599" s="26"/>
      <c r="I599" s="155"/>
      <c r="J599" s="156"/>
      <c r="L599" s="26"/>
      <c r="M599" s="26"/>
      <c r="N599" s="26"/>
    </row>
    <row r="600" spans="2:14" ht="13">
      <c r="B600" s="26"/>
      <c r="C600" s="26"/>
      <c r="F600" s="26"/>
      <c r="G600" s="26"/>
      <c r="H600" s="26"/>
      <c r="I600" s="155"/>
      <c r="J600" s="156"/>
      <c r="L600" s="26"/>
      <c r="M600" s="26"/>
      <c r="N600" s="26"/>
    </row>
    <row r="601" spans="2:14" ht="13">
      <c r="B601" s="26"/>
      <c r="C601" s="26"/>
      <c r="F601" s="26"/>
      <c r="G601" s="26"/>
      <c r="H601" s="26"/>
      <c r="I601" s="155"/>
      <c r="J601" s="156"/>
      <c r="L601" s="26"/>
      <c r="M601" s="26"/>
      <c r="N601" s="26"/>
    </row>
    <row r="602" spans="2:14" ht="13">
      <c r="B602" s="26"/>
      <c r="C602" s="26"/>
      <c r="F602" s="26"/>
      <c r="G602" s="26"/>
      <c r="H602" s="26"/>
      <c r="I602" s="155"/>
      <c r="J602" s="156"/>
      <c r="L602" s="26"/>
      <c r="M602" s="26"/>
      <c r="N602" s="26"/>
    </row>
    <row r="603" spans="2:14" ht="13">
      <c r="B603" s="26"/>
      <c r="C603" s="26"/>
      <c r="F603" s="26"/>
      <c r="G603" s="26"/>
      <c r="H603" s="26"/>
      <c r="I603" s="155"/>
      <c r="J603" s="156"/>
      <c r="L603" s="26"/>
      <c r="M603" s="26"/>
      <c r="N603" s="26"/>
    </row>
    <row r="604" spans="2:14" ht="13">
      <c r="B604" s="26"/>
      <c r="C604" s="26"/>
      <c r="F604" s="26"/>
      <c r="G604" s="26"/>
      <c r="H604" s="26"/>
      <c r="I604" s="155"/>
      <c r="J604" s="156"/>
      <c r="L604" s="26"/>
      <c r="M604" s="26"/>
      <c r="N604" s="26"/>
    </row>
    <row r="605" spans="2:14" ht="13">
      <c r="B605" s="26"/>
      <c r="C605" s="26"/>
      <c r="F605" s="26"/>
      <c r="G605" s="26"/>
      <c r="H605" s="26"/>
      <c r="I605" s="155"/>
      <c r="J605" s="156"/>
      <c r="L605" s="26"/>
      <c r="M605" s="26"/>
      <c r="N605" s="26"/>
    </row>
    <row r="606" spans="2:14" ht="13">
      <c r="B606" s="26"/>
      <c r="C606" s="26"/>
      <c r="F606" s="26"/>
      <c r="G606" s="26"/>
      <c r="H606" s="26"/>
      <c r="I606" s="155"/>
      <c r="J606" s="156"/>
      <c r="L606" s="26"/>
      <c r="M606" s="26"/>
      <c r="N606" s="26"/>
    </row>
    <row r="607" spans="2:14" ht="13">
      <c r="B607" s="26"/>
      <c r="C607" s="26"/>
      <c r="F607" s="26"/>
      <c r="G607" s="26"/>
      <c r="H607" s="26"/>
      <c r="I607" s="155"/>
      <c r="J607" s="156"/>
      <c r="L607" s="26"/>
      <c r="M607" s="26"/>
      <c r="N607" s="26"/>
    </row>
    <row r="608" spans="2:14" ht="13">
      <c r="B608" s="26"/>
      <c r="C608" s="26"/>
      <c r="F608" s="26"/>
      <c r="G608" s="26"/>
      <c r="H608" s="26"/>
      <c r="I608" s="155"/>
      <c r="J608" s="156"/>
      <c r="L608" s="26"/>
      <c r="M608" s="26"/>
      <c r="N608" s="26"/>
    </row>
    <row r="609" spans="2:14" ht="13">
      <c r="B609" s="26"/>
      <c r="C609" s="26"/>
      <c r="F609" s="26"/>
      <c r="G609" s="26"/>
      <c r="H609" s="26"/>
      <c r="I609" s="155"/>
      <c r="J609" s="156"/>
      <c r="L609" s="26"/>
      <c r="M609" s="26"/>
      <c r="N609" s="26"/>
    </row>
    <row r="610" spans="2:14" ht="13">
      <c r="B610" s="26"/>
      <c r="C610" s="26"/>
      <c r="F610" s="26"/>
      <c r="G610" s="26"/>
      <c r="H610" s="26"/>
      <c r="I610" s="155"/>
      <c r="J610" s="156"/>
      <c r="L610" s="26"/>
      <c r="M610" s="26"/>
      <c r="N610" s="26"/>
    </row>
    <row r="611" spans="2:14" ht="13">
      <c r="B611" s="26"/>
      <c r="C611" s="26"/>
      <c r="F611" s="26"/>
      <c r="G611" s="26"/>
      <c r="H611" s="26"/>
      <c r="I611" s="155"/>
      <c r="J611" s="156"/>
      <c r="L611" s="26"/>
      <c r="M611" s="26"/>
      <c r="N611" s="26"/>
    </row>
    <row r="612" spans="2:14" ht="13">
      <c r="B612" s="26"/>
      <c r="C612" s="26"/>
      <c r="F612" s="26"/>
      <c r="G612" s="26"/>
      <c r="H612" s="26"/>
      <c r="I612" s="155"/>
      <c r="J612" s="156"/>
      <c r="L612" s="26"/>
      <c r="M612" s="26"/>
      <c r="N612" s="26"/>
    </row>
    <row r="613" spans="2:14" ht="13">
      <c r="B613" s="26"/>
      <c r="C613" s="26"/>
      <c r="F613" s="26"/>
      <c r="G613" s="26"/>
      <c r="H613" s="26"/>
      <c r="I613" s="155"/>
      <c r="J613" s="156"/>
      <c r="L613" s="26"/>
      <c r="M613" s="26"/>
      <c r="N613" s="26"/>
    </row>
    <row r="614" spans="2:14" ht="13">
      <c r="B614" s="26"/>
      <c r="C614" s="26"/>
      <c r="F614" s="26"/>
      <c r="G614" s="26"/>
      <c r="H614" s="26"/>
      <c r="I614" s="155"/>
      <c r="J614" s="156"/>
      <c r="L614" s="26"/>
      <c r="M614" s="26"/>
      <c r="N614" s="26"/>
    </row>
    <row r="615" spans="2:14" ht="13">
      <c r="B615" s="26"/>
      <c r="C615" s="26"/>
      <c r="F615" s="26"/>
      <c r="G615" s="26"/>
      <c r="H615" s="26"/>
      <c r="I615" s="155"/>
      <c r="J615" s="156"/>
      <c r="L615" s="26"/>
      <c r="M615" s="26"/>
      <c r="N615" s="26"/>
    </row>
    <row r="616" spans="2:14" ht="13">
      <c r="B616" s="26"/>
      <c r="C616" s="26"/>
      <c r="F616" s="26"/>
      <c r="G616" s="26"/>
      <c r="H616" s="26"/>
      <c r="I616" s="155"/>
      <c r="J616" s="156"/>
      <c r="L616" s="26"/>
      <c r="M616" s="26"/>
      <c r="N616" s="26"/>
    </row>
    <row r="617" spans="2:14" ht="13">
      <c r="B617" s="26"/>
      <c r="C617" s="26"/>
      <c r="F617" s="26"/>
      <c r="G617" s="26"/>
      <c r="H617" s="26"/>
      <c r="I617" s="155"/>
      <c r="J617" s="156"/>
      <c r="L617" s="26"/>
      <c r="M617" s="26"/>
      <c r="N617" s="26"/>
    </row>
    <row r="618" spans="2:14" ht="13">
      <c r="B618" s="26"/>
      <c r="C618" s="26"/>
      <c r="F618" s="26"/>
      <c r="G618" s="26"/>
      <c r="H618" s="26"/>
      <c r="I618" s="155"/>
      <c r="J618" s="156"/>
      <c r="L618" s="26"/>
      <c r="M618" s="26"/>
      <c r="N618" s="26"/>
    </row>
    <row r="619" spans="2:14" ht="13">
      <c r="B619" s="26"/>
      <c r="C619" s="26"/>
      <c r="F619" s="26"/>
      <c r="G619" s="26"/>
      <c r="H619" s="26"/>
      <c r="I619" s="155"/>
      <c r="J619" s="156"/>
      <c r="L619" s="26"/>
      <c r="M619" s="26"/>
      <c r="N619" s="26"/>
    </row>
    <row r="620" spans="2:14" ht="13">
      <c r="B620" s="26"/>
      <c r="C620" s="26"/>
      <c r="F620" s="26"/>
      <c r="G620" s="26"/>
      <c r="H620" s="26"/>
      <c r="I620" s="155"/>
      <c r="J620" s="156"/>
      <c r="L620" s="26"/>
      <c r="M620" s="26"/>
      <c r="N620" s="26"/>
    </row>
    <row r="621" spans="2:14" ht="13">
      <c r="B621" s="26"/>
      <c r="C621" s="26"/>
      <c r="F621" s="26"/>
      <c r="G621" s="26"/>
      <c r="H621" s="26"/>
      <c r="I621" s="155"/>
      <c r="J621" s="156"/>
      <c r="L621" s="26"/>
      <c r="M621" s="26"/>
      <c r="N621" s="26"/>
    </row>
    <row r="622" spans="2:14" ht="13">
      <c r="B622" s="26"/>
      <c r="C622" s="26"/>
      <c r="F622" s="26"/>
      <c r="G622" s="26"/>
      <c r="H622" s="26"/>
      <c r="I622" s="155"/>
      <c r="J622" s="156"/>
      <c r="L622" s="26"/>
      <c r="M622" s="26"/>
      <c r="N622" s="26"/>
    </row>
    <row r="623" spans="2:14" ht="13">
      <c r="B623" s="26"/>
      <c r="C623" s="26"/>
      <c r="F623" s="26"/>
      <c r="G623" s="26"/>
      <c r="H623" s="26"/>
      <c r="I623" s="155"/>
      <c r="J623" s="156"/>
      <c r="L623" s="26"/>
      <c r="M623" s="26"/>
      <c r="N623" s="26"/>
    </row>
    <row r="624" spans="2:14" ht="13">
      <c r="B624" s="26"/>
      <c r="C624" s="26"/>
      <c r="F624" s="26"/>
      <c r="G624" s="26"/>
      <c r="H624" s="26"/>
      <c r="I624" s="155"/>
      <c r="J624" s="156"/>
      <c r="L624" s="26"/>
      <c r="M624" s="26"/>
      <c r="N624" s="26"/>
    </row>
    <row r="625" spans="2:14" ht="13">
      <c r="B625" s="26"/>
      <c r="C625" s="26"/>
      <c r="F625" s="26"/>
      <c r="G625" s="26"/>
      <c r="H625" s="26"/>
      <c r="I625" s="155"/>
      <c r="J625" s="156"/>
      <c r="L625" s="26"/>
      <c r="M625" s="26"/>
      <c r="N625" s="26"/>
    </row>
    <row r="626" spans="2:14" ht="13">
      <c r="B626" s="26"/>
      <c r="C626" s="26"/>
      <c r="F626" s="26"/>
      <c r="G626" s="26"/>
      <c r="H626" s="26"/>
      <c r="I626" s="155"/>
      <c r="J626" s="156"/>
      <c r="L626" s="26"/>
      <c r="M626" s="26"/>
      <c r="N626" s="26"/>
    </row>
    <row r="627" spans="2:14" ht="13">
      <c r="B627" s="26"/>
      <c r="C627" s="26"/>
      <c r="F627" s="26"/>
      <c r="G627" s="26"/>
      <c r="H627" s="26"/>
      <c r="I627" s="155"/>
      <c r="J627" s="156"/>
      <c r="L627" s="26"/>
      <c r="M627" s="26"/>
      <c r="N627" s="26"/>
    </row>
    <row r="628" spans="2:14" ht="13">
      <c r="B628" s="26"/>
      <c r="C628" s="26"/>
      <c r="F628" s="26"/>
      <c r="G628" s="26"/>
      <c r="H628" s="26"/>
      <c r="I628" s="155"/>
      <c r="J628" s="156"/>
      <c r="L628" s="26"/>
      <c r="M628" s="26"/>
      <c r="N628" s="26"/>
    </row>
    <row r="629" spans="2:14" ht="13">
      <c r="B629" s="26"/>
      <c r="C629" s="26"/>
      <c r="F629" s="26"/>
      <c r="G629" s="26"/>
      <c r="H629" s="26"/>
      <c r="I629" s="155"/>
      <c r="J629" s="156"/>
      <c r="L629" s="26"/>
      <c r="M629" s="26"/>
      <c r="N629" s="26"/>
    </row>
    <row r="630" spans="2:14" ht="13">
      <c r="B630" s="26"/>
      <c r="C630" s="26"/>
      <c r="F630" s="26"/>
      <c r="G630" s="26"/>
      <c r="H630" s="26"/>
      <c r="I630" s="155"/>
      <c r="J630" s="156"/>
      <c r="L630" s="26"/>
      <c r="M630" s="26"/>
      <c r="N630" s="26"/>
    </row>
    <row r="631" spans="2:14" ht="13">
      <c r="B631" s="26"/>
      <c r="C631" s="26"/>
      <c r="F631" s="26"/>
      <c r="G631" s="26"/>
      <c r="H631" s="26"/>
      <c r="I631" s="155"/>
      <c r="J631" s="156"/>
      <c r="L631" s="26"/>
      <c r="M631" s="26"/>
      <c r="N631" s="26"/>
    </row>
    <row r="632" spans="2:14" ht="13">
      <c r="B632" s="26"/>
      <c r="C632" s="26"/>
      <c r="F632" s="26"/>
      <c r="G632" s="26"/>
      <c r="H632" s="26"/>
      <c r="I632" s="155"/>
      <c r="J632" s="156"/>
      <c r="L632" s="26"/>
      <c r="M632" s="26"/>
      <c r="N632" s="26"/>
    </row>
    <row r="633" spans="2:14" ht="13">
      <c r="B633" s="26"/>
      <c r="C633" s="26"/>
      <c r="F633" s="26"/>
      <c r="G633" s="26"/>
      <c r="H633" s="26"/>
      <c r="I633" s="155"/>
      <c r="J633" s="156"/>
      <c r="L633" s="26"/>
      <c r="M633" s="26"/>
      <c r="N633" s="26"/>
    </row>
    <row r="634" spans="2:14" ht="13">
      <c r="B634" s="26"/>
      <c r="C634" s="26"/>
      <c r="F634" s="26"/>
      <c r="G634" s="26"/>
      <c r="H634" s="26"/>
      <c r="I634" s="155"/>
      <c r="J634" s="156"/>
      <c r="L634" s="26"/>
      <c r="M634" s="26"/>
      <c r="N634" s="26"/>
    </row>
    <row r="635" spans="2:14" ht="13">
      <c r="B635" s="26"/>
      <c r="C635" s="26"/>
      <c r="F635" s="26"/>
      <c r="G635" s="26"/>
      <c r="H635" s="26"/>
      <c r="I635" s="155"/>
      <c r="J635" s="156"/>
      <c r="L635" s="26"/>
      <c r="M635" s="26"/>
      <c r="N635" s="26"/>
    </row>
    <row r="636" spans="2:14" ht="13">
      <c r="B636" s="26"/>
      <c r="C636" s="26"/>
      <c r="F636" s="26"/>
      <c r="G636" s="26"/>
      <c r="H636" s="26"/>
      <c r="I636" s="155"/>
      <c r="J636" s="156"/>
      <c r="L636" s="26"/>
      <c r="M636" s="26"/>
      <c r="N636" s="26"/>
    </row>
    <row r="637" spans="2:14" ht="13">
      <c r="B637" s="26"/>
      <c r="C637" s="26"/>
      <c r="F637" s="26"/>
      <c r="G637" s="26"/>
      <c r="H637" s="26"/>
      <c r="I637" s="155"/>
      <c r="J637" s="156"/>
      <c r="L637" s="26"/>
      <c r="M637" s="26"/>
      <c r="N637" s="26"/>
    </row>
    <row r="638" spans="2:14" ht="13">
      <c r="B638" s="26"/>
      <c r="C638" s="26"/>
      <c r="F638" s="26"/>
      <c r="G638" s="26"/>
      <c r="H638" s="26"/>
      <c r="I638" s="155"/>
      <c r="J638" s="156"/>
      <c r="L638" s="26"/>
      <c r="M638" s="26"/>
      <c r="N638" s="26"/>
    </row>
    <row r="639" spans="2:14" ht="13">
      <c r="B639" s="26"/>
      <c r="C639" s="26"/>
      <c r="F639" s="26"/>
      <c r="G639" s="26"/>
      <c r="H639" s="26"/>
      <c r="I639" s="155"/>
      <c r="J639" s="156"/>
      <c r="L639" s="26"/>
      <c r="M639" s="26"/>
      <c r="N639" s="26"/>
    </row>
    <row r="640" spans="2:14" ht="13">
      <c r="B640" s="26"/>
      <c r="C640" s="26"/>
      <c r="F640" s="26"/>
      <c r="G640" s="26"/>
      <c r="H640" s="26"/>
      <c r="I640" s="155"/>
      <c r="J640" s="156"/>
      <c r="L640" s="26"/>
      <c r="M640" s="26"/>
      <c r="N640" s="26"/>
    </row>
    <row r="641" spans="2:14" ht="13">
      <c r="B641" s="26"/>
      <c r="C641" s="26"/>
      <c r="F641" s="26"/>
      <c r="G641" s="26"/>
      <c r="H641" s="26"/>
      <c r="I641" s="155"/>
      <c r="J641" s="156"/>
      <c r="L641" s="26"/>
      <c r="M641" s="26"/>
      <c r="N641" s="26"/>
    </row>
    <row r="642" spans="2:14" ht="13">
      <c r="B642" s="26"/>
      <c r="C642" s="26"/>
      <c r="F642" s="26"/>
      <c r="G642" s="26"/>
      <c r="H642" s="26"/>
      <c r="I642" s="155"/>
      <c r="J642" s="156"/>
      <c r="L642" s="26"/>
      <c r="M642" s="26"/>
      <c r="N642" s="26"/>
    </row>
    <row r="643" spans="2:14" ht="13">
      <c r="B643" s="26"/>
      <c r="C643" s="26"/>
      <c r="F643" s="26"/>
      <c r="G643" s="26"/>
      <c r="H643" s="26"/>
      <c r="I643" s="155"/>
      <c r="J643" s="156"/>
      <c r="L643" s="26"/>
      <c r="M643" s="26"/>
      <c r="N643" s="26"/>
    </row>
    <row r="644" spans="2:14" ht="13">
      <c r="B644" s="26"/>
      <c r="C644" s="26"/>
      <c r="F644" s="26"/>
      <c r="G644" s="26"/>
      <c r="H644" s="26"/>
      <c r="I644" s="155"/>
      <c r="J644" s="156"/>
      <c r="L644" s="26"/>
      <c r="M644" s="26"/>
      <c r="N644" s="26"/>
    </row>
    <row r="645" spans="2:14" ht="13">
      <c r="B645" s="26"/>
      <c r="C645" s="26"/>
      <c r="F645" s="26"/>
      <c r="G645" s="26"/>
      <c r="H645" s="26"/>
      <c r="I645" s="155"/>
      <c r="J645" s="156"/>
      <c r="L645" s="26"/>
      <c r="M645" s="26"/>
      <c r="N645" s="26"/>
    </row>
    <row r="646" spans="2:14" ht="13">
      <c r="B646" s="26"/>
      <c r="C646" s="26"/>
      <c r="F646" s="26"/>
      <c r="G646" s="26"/>
      <c r="H646" s="26"/>
      <c r="I646" s="155"/>
      <c r="J646" s="156"/>
      <c r="L646" s="26"/>
      <c r="M646" s="26"/>
      <c r="N646" s="26"/>
    </row>
    <row r="647" spans="2:14" ht="13">
      <c r="B647" s="26"/>
      <c r="C647" s="26"/>
      <c r="F647" s="26"/>
      <c r="G647" s="26"/>
      <c r="H647" s="26"/>
      <c r="I647" s="155"/>
      <c r="J647" s="156"/>
      <c r="L647" s="26"/>
      <c r="M647" s="26"/>
      <c r="N647" s="26"/>
    </row>
    <row r="648" spans="2:14" ht="13">
      <c r="B648" s="26"/>
      <c r="C648" s="26"/>
      <c r="F648" s="26"/>
      <c r="G648" s="26"/>
      <c r="H648" s="26"/>
      <c r="I648" s="155"/>
      <c r="J648" s="156"/>
      <c r="L648" s="26"/>
      <c r="M648" s="26"/>
      <c r="N648" s="26"/>
    </row>
    <row r="649" spans="2:14" ht="13">
      <c r="B649" s="26"/>
      <c r="C649" s="26"/>
      <c r="F649" s="26"/>
      <c r="G649" s="26"/>
      <c r="H649" s="26"/>
      <c r="I649" s="155"/>
      <c r="J649" s="156"/>
      <c r="L649" s="26"/>
      <c r="M649" s="26"/>
      <c r="N649" s="26"/>
    </row>
    <row r="650" spans="2:14" ht="13">
      <c r="B650" s="26"/>
      <c r="C650" s="26"/>
      <c r="F650" s="26"/>
      <c r="G650" s="26"/>
      <c r="H650" s="26"/>
      <c r="I650" s="155"/>
      <c r="J650" s="156"/>
      <c r="L650" s="26"/>
      <c r="M650" s="26"/>
      <c r="N650" s="26"/>
    </row>
    <row r="651" spans="2:14" ht="13">
      <c r="B651" s="26"/>
      <c r="C651" s="26"/>
      <c r="F651" s="26"/>
      <c r="G651" s="26"/>
      <c r="H651" s="26"/>
      <c r="I651" s="155"/>
      <c r="J651" s="156"/>
      <c r="L651" s="26"/>
      <c r="M651" s="26"/>
      <c r="N651" s="26"/>
    </row>
    <row r="652" spans="2:14" ht="13">
      <c r="B652" s="26"/>
      <c r="C652" s="26"/>
      <c r="F652" s="26"/>
      <c r="G652" s="26"/>
      <c r="H652" s="26"/>
      <c r="I652" s="155"/>
      <c r="J652" s="156"/>
      <c r="L652" s="26"/>
      <c r="M652" s="26"/>
      <c r="N652" s="26"/>
    </row>
    <row r="653" spans="2:14" ht="13">
      <c r="B653" s="26"/>
      <c r="C653" s="26"/>
      <c r="F653" s="26"/>
      <c r="G653" s="26"/>
      <c r="H653" s="26"/>
      <c r="I653" s="155"/>
      <c r="J653" s="156"/>
      <c r="L653" s="26"/>
      <c r="M653" s="26"/>
      <c r="N653" s="26"/>
    </row>
    <row r="654" spans="2:14" ht="13">
      <c r="B654" s="26"/>
      <c r="C654" s="26"/>
      <c r="F654" s="26"/>
      <c r="G654" s="26"/>
      <c r="H654" s="26"/>
      <c r="I654" s="155"/>
      <c r="J654" s="156"/>
      <c r="L654" s="26"/>
      <c r="M654" s="26"/>
      <c r="N654" s="26"/>
    </row>
    <row r="655" spans="2:14" ht="13">
      <c r="B655" s="26"/>
      <c r="C655" s="26"/>
      <c r="F655" s="26"/>
      <c r="G655" s="26"/>
      <c r="H655" s="26"/>
      <c r="I655" s="155"/>
      <c r="J655" s="156"/>
      <c r="L655" s="26"/>
      <c r="M655" s="26"/>
      <c r="N655" s="26"/>
    </row>
    <row r="656" spans="2:14" ht="13">
      <c r="B656" s="26"/>
      <c r="C656" s="26"/>
      <c r="F656" s="26"/>
      <c r="G656" s="26"/>
      <c r="H656" s="26"/>
      <c r="I656" s="155"/>
      <c r="J656" s="156"/>
      <c r="L656" s="26"/>
      <c r="M656" s="26"/>
      <c r="N656" s="26"/>
    </row>
    <row r="657" spans="2:14" ht="13">
      <c r="B657" s="26"/>
      <c r="C657" s="26"/>
      <c r="F657" s="26"/>
      <c r="G657" s="26"/>
      <c r="H657" s="26"/>
      <c r="I657" s="155"/>
      <c r="J657" s="156"/>
      <c r="L657" s="26"/>
      <c r="M657" s="26"/>
      <c r="N657" s="26"/>
    </row>
    <row r="658" spans="2:14" ht="13">
      <c r="B658" s="26"/>
      <c r="C658" s="26"/>
      <c r="F658" s="26"/>
      <c r="G658" s="26"/>
      <c r="H658" s="26"/>
      <c r="I658" s="155"/>
      <c r="J658" s="156"/>
      <c r="L658" s="26"/>
      <c r="M658" s="26"/>
      <c r="N658" s="26"/>
    </row>
    <row r="659" spans="2:14" ht="13">
      <c r="B659" s="26"/>
      <c r="C659" s="26"/>
      <c r="F659" s="26"/>
      <c r="G659" s="26"/>
      <c r="H659" s="26"/>
      <c r="I659" s="155"/>
      <c r="J659" s="156"/>
      <c r="L659" s="26"/>
      <c r="M659" s="26"/>
      <c r="N659" s="26"/>
    </row>
    <row r="660" spans="2:14" ht="13">
      <c r="B660" s="26"/>
      <c r="C660" s="26"/>
      <c r="F660" s="26"/>
      <c r="G660" s="26"/>
      <c r="H660" s="26"/>
      <c r="I660" s="155"/>
      <c r="J660" s="156"/>
      <c r="L660" s="26"/>
      <c r="M660" s="26"/>
      <c r="N660" s="26"/>
    </row>
    <row r="661" spans="2:14" ht="13">
      <c r="B661" s="26"/>
      <c r="C661" s="26"/>
      <c r="F661" s="26"/>
      <c r="G661" s="26"/>
      <c r="H661" s="26"/>
      <c r="I661" s="155"/>
      <c r="J661" s="156"/>
      <c r="L661" s="26"/>
      <c r="M661" s="26"/>
      <c r="N661" s="26"/>
    </row>
    <row r="662" spans="2:14" ht="13">
      <c r="B662" s="26"/>
      <c r="C662" s="26"/>
      <c r="F662" s="26"/>
      <c r="G662" s="26"/>
      <c r="H662" s="26"/>
      <c r="I662" s="155"/>
      <c r="J662" s="156"/>
      <c r="L662" s="26"/>
      <c r="M662" s="26"/>
      <c r="N662" s="26"/>
    </row>
    <row r="663" spans="2:14" ht="13">
      <c r="B663" s="26"/>
      <c r="C663" s="26"/>
      <c r="F663" s="26"/>
      <c r="G663" s="26"/>
      <c r="H663" s="26"/>
      <c r="I663" s="155"/>
      <c r="J663" s="156"/>
      <c r="L663" s="26"/>
      <c r="M663" s="26"/>
      <c r="N663" s="26"/>
    </row>
    <row r="664" spans="2:14" ht="13">
      <c r="B664" s="26"/>
      <c r="C664" s="26"/>
      <c r="F664" s="26"/>
      <c r="G664" s="26"/>
      <c r="H664" s="26"/>
      <c r="I664" s="155"/>
      <c r="J664" s="156"/>
      <c r="L664" s="26"/>
      <c r="M664" s="26"/>
      <c r="N664" s="26"/>
    </row>
    <row r="665" spans="2:14" ht="13">
      <c r="B665" s="26"/>
      <c r="C665" s="26"/>
      <c r="F665" s="26"/>
      <c r="G665" s="26"/>
      <c r="H665" s="26"/>
      <c r="I665" s="155"/>
      <c r="J665" s="156"/>
      <c r="L665" s="26"/>
      <c r="M665" s="26"/>
      <c r="N665" s="26"/>
    </row>
    <row r="666" spans="2:14" ht="13">
      <c r="B666" s="26"/>
      <c r="C666" s="26"/>
      <c r="F666" s="26"/>
      <c r="G666" s="26"/>
      <c r="H666" s="26"/>
      <c r="I666" s="155"/>
      <c r="J666" s="156"/>
      <c r="L666" s="26"/>
      <c r="M666" s="26"/>
      <c r="N666" s="26"/>
    </row>
    <row r="667" spans="2:14" ht="13">
      <c r="B667" s="26"/>
      <c r="C667" s="26"/>
      <c r="F667" s="26"/>
      <c r="G667" s="26"/>
      <c r="H667" s="26"/>
      <c r="I667" s="155"/>
      <c r="J667" s="156"/>
      <c r="L667" s="26"/>
      <c r="M667" s="26"/>
      <c r="N667" s="26"/>
    </row>
    <row r="668" spans="2:14" ht="13">
      <c r="B668" s="26"/>
      <c r="C668" s="26"/>
      <c r="F668" s="26"/>
      <c r="G668" s="26"/>
      <c r="H668" s="26"/>
      <c r="I668" s="155"/>
      <c r="J668" s="156"/>
      <c r="L668" s="26"/>
      <c r="M668" s="26"/>
      <c r="N668" s="26"/>
    </row>
    <row r="669" spans="2:14" ht="13">
      <c r="B669" s="26"/>
      <c r="C669" s="26"/>
      <c r="F669" s="26"/>
      <c r="G669" s="26"/>
      <c r="H669" s="26"/>
      <c r="I669" s="155"/>
      <c r="J669" s="156"/>
      <c r="L669" s="26"/>
      <c r="M669" s="26"/>
      <c r="N669" s="26"/>
    </row>
    <row r="670" spans="2:14" ht="13">
      <c r="B670" s="26"/>
      <c r="C670" s="26"/>
      <c r="F670" s="26"/>
      <c r="G670" s="26"/>
      <c r="H670" s="26"/>
      <c r="I670" s="155"/>
      <c r="J670" s="156"/>
      <c r="L670" s="26"/>
      <c r="M670" s="26"/>
      <c r="N670" s="26"/>
    </row>
    <row r="671" spans="2:14" ht="13">
      <c r="B671" s="26"/>
      <c r="C671" s="26"/>
      <c r="F671" s="26"/>
      <c r="G671" s="26"/>
      <c r="H671" s="26"/>
      <c r="I671" s="155"/>
      <c r="J671" s="156"/>
      <c r="L671" s="26"/>
      <c r="M671" s="26"/>
      <c r="N671" s="26"/>
    </row>
    <row r="672" spans="2:14" ht="13">
      <c r="B672" s="26"/>
      <c r="C672" s="26"/>
      <c r="F672" s="26"/>
      <c r="G672" s="26"/>
      <c r="H672" s="26"/>
      <c r="I672" s="155"/>
      <c r="J672" s="156"/>
      <c r="L672" s="26"/>
      <c r="M672" s="26"/>
      <c r="N672" s="26"/>
    </row>
    <row r="673" spans="2:14" ht="13">
      <c r="B673" s="26"/>
      <c r="C673" s="26"/>
      <c r="F673" s="26"/>
      <c r="G673" s="26"/>
      <c r="H673" s="26"/>
      <c r="I673" s="155"/>
      <c r="J673" s="156"/>
      <c r="L673" s="26"/>
      <c r="M673" s="26"/>
      <c r="N673" s="26"/>
    </row>
    <row r="674" spans="2:14" ht="13">
      <c r="B674" s="26"/>
      <c r="C674" s="26"/>
      <c r="F674" s="26"/>
      <c r="G674" s="26"/>
      <c r="H674" s="26"/>
      <c r="I674" s="155"/>
      <c r="J674" s="156"/>
      <c r="L674" s="26"/>
      <c r="M674" s="26"/>
      <c r="N674" s="26"/>
    </row>
    <row r="675" spans="2:14" ht="13">
      <c r="B675" s="26"/>
      <c r="C675" s="26"/>
      <c r="F675" s="26"/>
      <c r="G675" s="26"/>
      <c r="H675" s="26"/>
      <c r="I675" s="155"/>
      <c r="J675" s="156"/>
      <c r="L675" s="26"/>
      <c r="M675" s="26"/>
      <c r="N675" s="26"/>
    </row>
    <row r="676" spans="2:14" ht="13">
      <c r="B676" s="26"/>
      <c r="C676" s="26"/>
      <c r="F676" s="26"/>
      <c r="G676" s="26"/>
      <c r="H676" s="26"/>
      <c r="I676" s="155"/>
      <c r="J676" s="156"/>
      <c r="L676" s="26"/>
      <c r="M676" s="26"/>
      <c r="N676" s="26"/>
    </row>
    <row r="677" spans="2:14" ht="13">
      <c r="B677" s="26"/>
      <c r="C677" s="26"/>
      <c r="F677" s="26"/>
      <c r="G677" s="26"/>
      <c r="H677" s="26"/>
      <c r="I677" s="155"/>
      <c r="J677" s="156"/>
      <c r="L677" s="26"/>
      <c r="M677" s="26"/>
      <c r="N677" s="26"/>
    </row>
    <row r="678" spans="2:14" ht="13">
      <c r="B678" s="26"/>
      <c r="C678" s="26"/>
      <c r="F678" s="26"/>
      <c r="G678" s="26"/>
      <c r="H678" s="26"/>
      <c r="I678" s="155"/>
      <c r="J678" s="156"/>
      <c r="L678" s="26"/>
      <c r="M678" s="26"/>
      <c r="N678" s="26"/>
    </row>
    <row r="679" spans="2:14" ht="13">
      <c r="B679" s="26"/>
      <c r="C679" s="26"/>
      <c r="F679" s="26"/>
      <c r="G679" s="26"/>
      <c r="H679" s="26"/>
      <c r="I679" s="155"/>
      <c r="J679" s="156"/>
      <c r="L679" s="26"/>
      <c r="M679" s="26"/>
      <c r="N679" s="26"/>
    </row>
    <row r="680" spans="2:14" ht="13">
      <c r="B680" s="26"/>
      <c r="C680" s="26"/>
      <c r="F680" s="26"/>
      <c r="G680" s="26"/>
      <c r="H680" s="26"/>
      <c r="I680" s="155"/>
      <c r="J680" s="156"/>
      <c r="L680" s="26"/>
      <c r="M680" s="26"/>
      <c r="N680" s="26"/>
    </row>
    <row r="681" spans="2:14" ht="13">
      <c r="B681" s="26"/>
      <c r="C681" s="26"/>
      <c r="F681" s="26"/>
      <c r="G681" s="26"/>
      <c r="H681" s="26"/>
      <c r="I681" s="155"/>
      <c r="J681" s="156"/>
      <c r="L681" s="26"/>
      <c r="M681" s="26"/>
      <c r="N681" s="26"/>
    </row>
    <row r="682" spans="2:14" ht="13">
      <c r="B682" s="26"/>
      <c r="C682" s="26"/>
      <c r="F682" s="26"/>
      <c r="G682" s="26"/>
      <c r="H682" s="26"/>
      <c r="I682" s="155"/>
      <c r="J682" s="156"/>
      <c r="L682" s="26"/>
      <c r="M682" s="26"/>
      <c r="N682" s="26"/>
    </row>
    <row r="683" spans="2:14" ht="13">
      <c r="B683" s="26"/>
      <c r="C683" s="26"/>
      <c r="F683" s="26"/>
      <c r="G683" s="26"/>
      <c r="H683" s="26"/>
      <c r="I683" s="155"/>
      <c r="J683" s="156"/>
      <c r="L683" s="26"/>
      <c r="M683" s="26"/>
      <c r="N683" s="26"/>
    </row>
    <row r="684" spans="2:14" ht="13">
      <c r="B684" s="26"/>
      <c r="C684" s="26"/>
      <c r="F684" s="26"/>
      <c r="G684" s="26"/>
      <c r="H684" s="26"/>
      <c r="I684" s="155"/>
      <c r="J684" s="156"/>
      <c r="L684" s="26"/>
      <c r="M684" s="26"/>
      <c r="N684" s="26"/>
    </row>
    <row r="685" spans="2:14" ht="13">
      <c r="B685" s="26"/>
      <c r="C685" s="26"/>
      <c r="F685" s="26"/>
      <c r="G685" s="26"/>
      <c r="H685" s="26"/>
      <c r="I685" s="155"/>
      <c r="J685" s="156"/>
      <c r="L685" s="26"/>
      <c r="M685" s="26"/>
      <c r="N685" s="26"/>
    </row>
    <row r="686" spans="2:14" ht="13">
      <c r="B686" s="26"/>
      <c r="C686" s="26"/>
      <c r="F686" s="26"/>
      <c r="G686" s="26"/>
      <c r="H686" s="26"/>
      <c r="I686" s="155"/>
      <c r="J686" s="156"/>
      <c r="L686" s="26"/>
      <c r="M686" s="26"/>
      <c r="N686" s="26"/>
    </row>
    <row r="687" spans="2:14" ht="13">
      <c r="B687" s="26"/>
      <c r="C687" s="26"/>
      <c r="F687" s="26"/>
      <c r="G687" s="26"/>
      <c r="H687" s="26"/>
      <c r="I687" s="155"/>
      <c r="J687" s="156"/>
      <c r="L687" s="26"/>
      <c r="M687" s="26"/>
      <c r="N687" s="26"/>
    </row>
    <row r="688" spans="2:14" ht="13">
      <c r="B688" s="26"/>
      <c r="C688" s="26"/>
      <c r="F688" s="26"/>
      <c r="G688" s="26"/>
      <c r="H688" s="26"/>
      <c r="I688" s="155"/>
      <c r="J688" s="156"/>
      <c r="L688" s="26"/>
      <c r="M688" s="26"/>
      <c r="N688" s="26"/>
    </row>
    <row r="689" spans="2:14" ht="13">
      <c r="B689" s="26"/>
      <c r="C689" s="26"/>
      <c r="F689" s="26"/>
      <c r="G689" s="26"/>
      <c r="H689" s="26"/>
      <c r="I689" s="155"/>
      <c r="J689" s="156"/>
      <c r="L689" s="26"/>
      <c r="M689" s="26"/>
      <c r="N689" s="26"/>
    </row>
    <row r="690" spans="2:14" ht="13">
      <c r="B690" s="26"/>
      <c r="C690" s="26"/>
      <c r="F690" s="26"/>
      <c r="G690" s="26"/>
      <c r="H690" s="26"/>
      <c r="I690" s="155"/>
      <c r="J690" s="156"/>
      <c r="L690" s="26"/>
      <c r="M690" s="26"/>
      <c r="N690" s="26"/>
    </row>
    <row r="691" spans="2:14" ht="13">
      <c r="B691" s="26"/>
      <c r="C691" s="26"/>
      <c r="F691" s="26"/>
      <c r="G691" s="26"/>
      <c r="H691" s="26"/>
      <c r="I691" s="155"/>
      <c r="J691" s="156"/>
      <c r="L691" s="26"/>
      <c r="M691" s="26"/>
      <c r="N691" s="26"/>
    </row>
    <row r="692" spans="2:14" ht="13">
      <c r="B692" s="26"/>
      <c r="C692" s="26"/>
      <c r="F692" s="26"/>
      <c r="G692" s="26"/>
      <c r="H692" s="26"/>
      <c r="I692" s="155"/>
      <c r="J692" s="156"/>
      <c r="L692" s="26"/>
      <c r="M692" s="26"/>
      <c r="N692" s="26"/>
    </row>
    <row r="693" spans="2:14" ht="13">
      <c r="B693" s="26"/>
      <c r="C693" s="26"/>
      <c r="F693" s="26"/>
      <c r="G693" s="26"/>
      <c r="H693" s="26"/>
      <c r="I693" s="155"/>
      <c r="J693" s="156"/>
      <c r="L693" s="26"/>
      <c r="M693" s="26"/>
      <c r="N693" s="26"/>
    </row>
    <row r="694" spans="2:14" ht="13">
      <c r="B694" s="26"/>
      <c r="C694" s="26"/>
      <c r="F694" s="26"/>
      <c r="G694" s="26"/>
      <c r="H694" s="26"/>
      <c r="I694" s="155"/>
      <c r="J694" s="156"/>
      <c r="L694" s="26"/>
      <c r="M694" s="26"/>
      <c r="N694" s="26"/>
    </row>
    <row r="695" spans="2:14" ht="13">
      <c r="B695" s="26"/>
      <c r="C695" s="26"/>
      <c r="F695" s="26"/>
      <c r="G695" s="26"/>
      <c r="H695" s="26"/>
      <c r="I695" s="155"/>
      <c r="J695" s="156"/>
      <c r="L695" s="26"/>
      <c r="M695" s="26"/>
      <c r="N695" s="26"/>
    </row>
    <row r="696" spans="2:14" ht="13">
      <c r="B696" s="26"/>
      <c r="C696" s="26"/>
      <c r="F696" s="26"/>
      <c r="G696" s="26"/>
      <c r="H696" s="26"/>
      <c r="I696" s="155"/>
      <c r="J696" s="156"/>
      <c r="L696" s="26"/>
      <c r="M696" s="26"/>
      <c r="N696" s="26"/>
    </row>
    <row r="697" spans="2:14" ht="13">
      <c r="B697" s="26"/>
      <c r="C697" s="26"/>
      <c r="F697" s="26"/>
      <c r="G697" s="26"/>
      <c r="H697" s="26"/>
      <c r="I697" s="155"/>
      <c r="J697" s="156"/>
      <c r="L697" s="26"/>
      <c r="M697" s="26"/>
      <c r="N697" s="26"/>
    </row>
    <row r="698" spans="2:14" ht="13">
      <c r="B698" s="26"/>
      <c r="C698" s="26"/>
      <c r="F698" s="26"/>
      <c r="G698" s="26"/>
      <c r="H698" s="26"/>
      <c r="I698" s="155"/>
      <c r="J698" s="156"/>
      <c r="L698" s="26"/>
      <c r="M698" s="26"/>
      <c r="N698" s="26"/>
    </row>
    <row r="699" spans="2:14" ht="13">
      <c r="B699" s="26"/>
      <c r="C699" s="26"/>
      <c r="F699" s="26"/>
      <c r="G699" s="26"/>
      <c r="H699" s="26"/>
      <c r="I699" s="155"/>
      <c r="J699" s="156"/>
      <c r="L699" s="26"/>
      <c r="M699" s="26"/>
      <c r="N699" s="26"/>
    </row>
    <row r="700" spans="2:14" ht="13">
      <c r="B700" s="26"/>
      <c r="C700" s="26"/>
      <c r="F700" s="26"/>
      <c r="G700" s="26"/>
      <c r="H700" s="26"/>
      <c r="I700" s="155"/>
      <c r="J700" s="156"/>
      <c r="L700" s="26"/>
      <c r="M700" s="26"/>
      <c r="N700" s="26"/>
    </row>
    <row r="701" spans="2:14" ht="13">
      <c r="B701" s="26"/>
      <c r="C701" s="26"/>
      <c r="F701" s="26"/>
      <c r="G701" s="26"/>
      <c r="H701" s="26"/>
      <c r="I701" s="155"/>
      <c r="J701" s="156"/>
      <c r="L701" s="26"/>
      <c r="M701" s="26"/>
      <c r="N701" s="26"/>
    </row>
    <row r="702" spans="2:14" ht="13">
      <c r="B702" s="26"/>
      <c r="C702" s="26"/>
      <c r="F702" s="26"/>
      <c r="G702" s="26"/>
      <c r="H702" s="26"/>
      <c r="I702" s="155"/>
      <c r="J702" s="156"/>
      <c r="L702" s="26"/>
      <c r="M702" s="26"/>
      <c r="N702" s="26"/>
    </row>
    <row r="703" spans="2:14" ht="13">
      <c r="B703" s="26"/>
      <c r="C703" s="26"/>
      <c r="F703" s="26"/>
      <c r="G703" s="26"/>
      <c r="H703" s="26"/>
      <c r="I703" s="155"/>
      <c r="J703" s="156"/>
      <c r="L703" s="26"/>
      <c r="M703" s="26"/>
      <c r="N703" s="26"/>
    </row>
    <row r="704" spans="2:14" ht="13">
      <c r="B704" s="26"/>
      <c r="C704" s="26"/>
      <c r="F704" s="26"/>
      <c r="G704" s="26"/>
      <c r="H704" s="26"/>
      <c r="I704" s="155"/>
      <c r="J704" s="156"/>
      <c r="L704" s="26"/>
      <c r="M704" s="26"/>
      <c r="N704" s="26"/>
    </row>
    <row r="705" spans="2:14" ht="13">
      <c r="B705" s="26"/>
      <c r="C705" s="26"/>
      <c r="F705" s="26"/>
      <c r="G705" s="26"/>
      <c r="H705" s="26"/>
      <c r="I705" s="155"/>
      <c r="J705" s="156"/>
      <c r="L705" s="26"/>
      <c r="M705" s="26"/>
      <c r="N705" s="26"/>
    </row>
    <row r="706" spans="2:14" ht="13">
      <c r="B706" s="26"/>
      <c r="C706" s="26"/>
      <c r="F706" s="26"/>
      <c r="G706" s="26"/>
      <c r="H706" s="26"/>
      <c r="I706" s="155"/>
      <c r="J706" s="156"/>
      <c r="L706" s="26"/>
      <c r="M706" s="26"/>
      <c r="N706" s="26"/>
    </row>
    <row r="707" spans="2:14" ht="13">
      <c r="B707" s="26"/>
      <c r="C707" s="26"/>
      <c r="F707" s="26"/>
      <c r="G707" s="26"/>
      <c r="H707" s="26"/>
      <c r="I707" s="155"/>
      <c r="J707" s="156"/>
      <c r="L707" s="26"/>
      <c r="M707" s="26"/>
      <c r="N707" s="26"/>
    </row>
    <row r="708" spans="2:14" ht="13">
      <c r="B708" s="26"/>
      <c r="C708" s="26"/>
      <c r="F708" s="26"/>
      <c r="G708" s="26"/>
      <c r="H708" s="26"/>
      <c r="I708" s="155"/>
      <c r="J708" s="156"/>
      <c r="L708" s="26"/>
      <c r="M708" s="26"/>
      <c r="N708" s="26"/>
    </row>
    <row r="709" spans="2:14" ht="13">
      <c r="B709" s="26"/>
      <c r="C709" s="26"/>
      <c r="F709" s="26"/>
      <c r="G709" s="26"/>
      <c r="H709" s="26"/>
      <c r="I709" s="155"/>
      <c r="J709" s="156"/>
      <c r="L709" s="26"/>
      <c r="M709" s="26"/>
      <c r="N709" s="26"/>
    </row>
    <row r="710" spans="2:14" ht="13">
      <c r="B710" s="26"/>
      <c r="C710" s="26"/>
      <c r="F710" s="26"/>
      <c r="G710" s="26"/>
      <c r="H710" s="26"/>
      <c r="I710" s="155"/>
      <c r="J710" s="156"/>
      <c r="L710" s="26"/>
      <c r="M710" s="26"/>
      <c r="N710" s="26"/>
    </row>
    <row r="711" spans="2:14" ht="13">
      <c r="B711" s="26"/>
      <c r="C711" s="26"/>
      <c r="F711" s="26"/>
      <c r="G711" s="26"/>
      <c r="H711" s="26"/>
      <c r="I711" s="155"/>
      <c r="J711" s="156"/>
      <c r="L711" s="26"/>
      <c r="M711" s="26"/>
      <c r="N711" s="26"/>
    </row>
    <row r="712" spans="2:14" ht="13">
      <c r="B712" s="26"/>
      <c r="C712" s="26"/>
      <c r="F712" s="26"/>
      <c r="G712" s="26"/>
      <c r="H712" s="26"/>
      <c r="I712" s="155"/>
      <c r="J712" s="156"/>
      <c r="L712" s="26"/>
      <c r="M712" s="26"/>
      <c r="N712" s="26"/>
    </row>
    <row r="713" spans="2:14" ht="13">
      <c r="B713" s="26"/>
      <c r="C713" s="26"/>
      <c r="F713" s="26"/>
      <c r="G713" s="26"/>
      <c r="H713" s="26"/>
      <c r="I713" s="155"/>
      <c r="J713" s="156"/>
      <c r="L713" s="26"/>
      <c r="M713" s="26"/>
      <c r="N713" s="26"/>
    </row>
    <row r="714" spans="2:14" ht="13">
      <c r="B714" s="26"/>
      <c r="C714" s="26"/>
      <c r="F714" s="26"/>
      <c r="G714" s="26"/>
      <c r="H714" s="26"/>
      <c r="I714" s="155"/>
      <c r="J714" s="156"/>
      <c r="L714" s="26"/>
      <c r="M714" s="26"/>
      <c r="N714" s="26"/>
    </row>
    <row r="715" spans="2:14" ht="13">
      <c r="B715" s="26"/>
      <c r="C715" s="26"/>
      <c r="F715" s="26"/>
      <c r="G715" s="26"/>
      <c r="H715" s="26"/>
      <c r="I715" s="155"/>
      <c r="J715" s="156"/>
      <c r="L715" s="26"/>
      <c r="M715" s="26"/>
      <c r="N715" s="26"/>
    </row>
    <row r="716" spans="2:14" ht="13">
      <c r="B716" s="26"/>
      <c r="C716" s="26"/>
      <c r="F716" s="26"/>
      <c r="G716" s="26"/>
      <c r="H716" s="26"/>
      <c r="I716" s="155"/>
      <c r="J716" s="156"/>
      <c r="L716" s="26"/>
      <c r="M716" s="26"/>
      <c r="N716" s="26"/>
    </row>
    <row r="717" spans="2:14" ht="13">
      <c r="B717" s="26"/>
      <c r="C717" s="26"/>
      <c r="F717" s="26"/>
      <c r="G717" s="26"/>
      <c r="H717" s="26"/>
      <c r="I717" s="155"/>
      <c r="J717" s="156"/>
      <c r="L717" s="26"/>
      <c r="M717" s="26"/>
      <c r="N717" s="26"/>
    </row>
    <row r="718" spans="2:14" ht="13">
      <c r="B718" s="26"/>
      <c r="C718" s="26"/>
      <c r="F718" s="26"/>
      <c r="G718" s="26"/>
      <c r="H718" s="26"/>
      <c r="I718" s="155"/>
      <c r="J718" s="156"/>
      <c r="L718" s="26"/>
      <c r="M718" s="26"/>
      <c r="N718" s="26"/>
    </row>
    <row r="719" spans="2:14" ht="13">
      <c r="B719" s="26"/>
      <c r="C719" s="26"/>
      <c r="F719" s="26"/>
      <c r="G719" s="26"/>
      <c r="H719" s="26"/>
      <c r="I719" s="155"/>
      <c r="J719" s="156"/>
      <c r="L719" s="26"/>
      <c r="M719" s="26"/>
      <c r="N719" s="26"/>
    </row>
    <row r="720" spans="2:14" ht="13">
      <c r="B720" s="26"/>
      <c r="C720" s="26"/>
      <c r="F720" s="26"/>
      <c r="G720" s="26"/>
      <c r="H720" s="26"/>
      <c r="I720" s="155"/>
      <c r="J720" s="156"/>
      <c r="L720" s="26"/>
      <c r="M720" s="26"/>
      <c r="N720" s="26"/>
    </row>
    <row r="721" spans="2:14" ht="13">
      <c r="B721" s="26"/>
      <c r="C721" s="26"/>
      <c r="F721" s="26"/>
      <c r="G721" s="26"/>
      <c r="H721" s="26"/>
      <c r="I721" s="155"/>
      <c r="J721" s="156"/>
      <c r="L721" s="26"/>
      <c r="M721" s="26"/>
      <c r="N721" s="26"/>
    </row>
    <row r="722" spans="2:14" ht="13">
      <c r="B722" s="26"/>
      <c r="C722" s="26"/>
      <c r="F722" s="26"/>
      <c r="G722" s="26"/>
      <c r="H722" s="26"/>
      <c r="I722" s="155"/>
      <c r="J722" s="156"/>
      <c r="L722" s="26"/>
      <c r="M722" s="26"/>
      <c r="N722" s="26"/>
    </row>
    <row r="723" spans="2:14" ht="13">
      <c r="B723" s="26"/>
      <c r="C723" s="26"/>
      <c r="F723" s="26"/>
      <c r="G723" s="26"/>
      <c r="H723" s="26"/>
      <c r="I723" s="155"/>
      <c r="J723" s="156"/>
      <c r="L723" s="26"/>
      <c r="M723" s="26"/>
      <c r="N723" s="26"/>
    </row>
    <row r="724" spans="2:14" ht="13">
      <c r="B724" s="26"/>
      <c r="C724" s="26"/>
      <c r="F724" s="26"/>
      <c r="G724" s="26"/>
      <c r="H724" s="26"/>
      <c r="I724" s="155"/>
      <c r="J724" s="156"/>
      <c r="L724" s="26"/>
      <c r="M724" s="26"/>
      <c r="N724" s="26"/>
    </row>
    <row r="725" spans="2:14" ht="13">
      <c r="B725" s="26"/>
      <c r="C725" s="26"/>
      <c r="F725" s="26"/>
      <c r="G725" s="26"/>
      <c r="H725" s="26"/>
      <c r="I725" s="155"/>
      <c r="J725" s="156"/>
      <c r="L725" s="26"/>
      <c r="M725" s="26"/>
      <c r="N725" s="26"/>
    </row>
    <row r="726" spans="2:14" ht="13">
      <c r="B726" s="26"/>
      <c r="C726" s="26"/>
      <c r="F726" s="26"/>
      <c r="G726" s="26"/>
      <c r="H726" s="26"/>
      <c r="I726" s="155"/>
      <c r="J726" s="156"/>
      <c r="L726" s="26"/>
      <c r="M726" s="26"/>
      <c r="N726" s="26"/>
    </row>
    <row r="727" spans="2:14" ht="13">
      <c r="B727" s="26"/>
      <c r="C727" s="26"/>
      <c r="F727" s="26"/>
      <c r="G727" s="26"/>
      <c r="H727" s="26"/>
      <c r="I727" s="155"/>
      <c r="J727" s="156"/>
      <c r="L727" s="26"/>
      <c r="M727" s="26"/>
      <c r="N727" s="26"/>
    </row>
    <row r="728" spans="2:14" ht="13">
      <c r="B728" s="26"/>
      <c r="C728" s="26"/>
      <c r="F728" s="26"/>
      <c r="G728" s="26"/>
      <c r="H728" s="26"/>
      <c r="I728" s="155"/>
      <c r="J728" s="156"/>
      <c r="L728" s="26"/>
      <c r="M728" s="26"/>
      <c r="N728" s="26"/>
    </row>
    <row r="729" spans="2:14" ht="13">
      <c r="B729" s="26"/>
      <c r="C729" s="26"/>
      <c r="F729" s="26"/>
      <c r="G729" s="26"/>
      <c r="H729" s="26"/>
      <c r="I729" s="155"/>
      <c r="J729" s="156"/>
      <c r="L729" s="26"/>
      <c r="M729" s="26"/>
      <c r="N729" s="26"/>
    </row>
    <row r="730" spans="2:14" ht="13">
      <c r="B730" s="26"/>
      <c r="C730" s="26"/>
      <c r="F730" s="26"/>
      <c r="G730" s="26"/>
      <c r="H730" s="26"/>
      <c r="I730" s="155"/>
      <c r="J730" s="156"/>
      <c r="L730" s="26"/>
      <c r="M730" s="26"/>
      <c r="N730" s="26"/>
    </row>
    <row r="731" spans="2:14" ht="13">
      <c r="B731" s="26"/>
      <c r="C731" s="26"/>
      <c r="F731" s="26"/>
      <c r="G731" s="26"/>
      <c r="H731" s="26"/>
      <c r="I731" s="155"/>
      <c r="J731" s="156"/>
      <c r="L731" s="26"/>
      <c r="M731" s="26"/>
      <c r="N731" s="26"/>
    </row>
    <row r="732" spans="2:14" ht="13">
      <c r="B732" s="26"/>
      <c r="C732" s="26"/>
      <c r="F732" s="26"/>
      <c r="G732" s="26"/>
      <c r="H732" s="26"/>
      <c r="I732" s="155"/>
      <c r="J732" s="156"/>
      <c r="L732" s="26"/>
      <c r="M732" s="26"/>
      <c r="N732" s="26"/>
    </row>
    <row r="733" spans="2:14" ht="13">
      <c r="B733" s="26"/>
      <c r="C733" s="26"/>
      <c r="F733" s="26"/>
      <c r="G733" s="26"/>
      <c r="H733" s="26"/>
      <c r="I733" s="155"/>
      <c r="J733" s="156"/>
      <c r="L733" s="26"/>
      <c r="M733" s="26"/>
      <c r="N733" s="26"/>
    </row>
    <row r="734" spans="2:14" ht="13">
      <c r="B734" s="26"/>
      <c r="C734" s="26"/>
      <c r="F734" s="26"/>
      <c r="G734" s="26"/>
      <c r="H734" s="26"/>
      <c r="I734" s="155"/>
      <c r="J734" s="156"/>
      <c r="L734" s="26"/>
      <c r="M734" s="26"/>
      <c r="N734" s="26"/>
    </row>
    <row r="735" spans="2:14" ht="13">
      <c r="B735" s="26"/>
      <c r="C735" s="26"/>
      <c r="F735" s="26"/>
      <c r="G735" s="26"/>
      <c r="H735" s="26"/>
      <c r="I735" s="155"/>
      <c r="J735" s="156"/>
      <c r="L735" s="26"/>
      <c r="M735" s="26"/>
      <c r="N735" s="26"/>
    </row>
    <row r="736" spans="2:14" ht="13">
      <c r="B736" s="26"/>
      <c r="C736" s="26"/>
      <c r="F736" s="26"/>
      <c r="G736" s="26"/>
      <c r="H736" s="26"/>
      <c r="I736" s="155"/>
      <c r="J736" s="156"/>
      <c r="L736" s="26"/>
      <c r="M736" s="26"/>
      <c r="N736" s="26"/>
    </row>
    <row r="737" spans="2:14" ht="13">
      <c r="B737" s="26"/>
      <c r="C737" s="26"/>
      <c r="F737" s="26"/>
      <c r="G737" s="26"/>
      <c r="H737" s="26"/>
      <c r="I737" s="155"/>
      <c r="J737" s="156"/>
      <c r="L737" s="26"/>
      <c r="M737" s="26"/>
      <c r="N737" s="26"/>
    </row>
    <row r="738" spans="2:14" ht="13">
      <c r="B738" s="26"/>
      <c r="C738" s="26"/>
      <c r="F738" s="26"/>
      <c r="G738" s="26"/>
      <c r="H738" s="26"/>
      <c r="I738" s="155"/>
      <c r="J738" s="156"/>
      <c r="L738" s="26"/>
      <c r="M738" s="26"/>
      <c r="N738" s="26"/>
    </row>
    <row r="739" spans="2:14" ht="13">
      <c r="B739" s="26"/>
      <c r="C739" s="26"/>
      <c r="F739" s="26"/>
      <c r="G739" s="26"/>
      <c r="H739" s="26"/>
      <c r="I739" s="155"/>
      <c r="J739" s="156"/>
      <c r="L739" s="26"/>
      <c r="M739" s="26"/>
      <c r="N739" s="26"/>
    </row>
    <row r="740" spans="2:14" ht="13">
      <c r="B740" s="26"/>
      <c r="C740" s="26"/>
      <c r="F740" s="26"/>
      <c r="G740" s="26"/>
      <c r="H740" s="26"/>
      <c r="I740" s="155"/>
      <c r="J740" s="156"/>
      <c r="L740" s="26"/>
      <c r="M740" s="26"/>
      <c r="N740" s="26"/>
    </row>
    <row r="741" spans="2:14" ht="13">
      <c r="B741" s="26"/>
      <c r="C741" s="26"/>
      <c r="F741" s="26"/>
      <c r="G741" s="26"/>
      <c r="H741" s="26"/>
      <c r="I741" s="155"/>
      <c r="J741" s="156"/>
      <c r="L741" s="26"/>
      <c r="M741" s="26"/>
      <c r="N741" s="26"/>
    </row>
    <row r="742" spans="2:14" ht="13">
      <c r="B742" s="26"/>
      <c r="C742" s="26"/>
      <c r="F742" s="26"/>
      <c r="G742" s="26"/>
      <c r="H742" s="26"/>
      <c r="I742" s="155"/>
      <c r="J742" s="156"/>
      <c r="L742" s="26"/>
      <c r="M742" s="26"/>
      <c r="N742" s="26"/>
    </row>
    <row r="743" spans="2:14" ht="13">
      <c r="B743" s="26"/>
      <c r="C743" s="26"/>
      <c r="F743" s="26"/>
      <c r="G743" s="26"/>
      <c r="H743" s="26"/>
      <c r="I743" s="155"/>
      <c r="J743" s="156"/>
      <c r="L743" s="26"/>
      <c r="M743" s="26"/>
      <c r="N743" s="26"/>
    </row>
    <row r="744" spans="2:14" ht="13">
      <c r="B744" s="26"/>
      <c r="C744" s="26"/>
      <c r="F744" s="26"/>
      <c r="G744" s="26"/>
      <c r="H744" s="26"/>
      <c r="I744" s="155"/>
      <c r="J744" s="156"/>
      <c r="L744" s="26"/>
      <c r="M744" s="26"/>
      <c r="N744" s="26"/>
    </row>
    <row r="745" spans="2:14" ht="13">
      <c r="B745" s="26"/>
      <c r="C745" s="26"/>
      <c r="F745" s="26"/>
      <c r="G745" s="26"/>
      <c r="H745" s="26"/>
      <c r="I745" s="155"/>
      <c r="J745" s="156"/>
      <c r="L745" s="26"/>
      <c r="M745" s="26"/>
      <c r="N745" s="26"/>
    </row>
    <row r="746" spans="2:14" ht="13">
      <c r="B746" s="26"/>
      <c r="C746" s="26"/>
      <c r="F746" s="26"/>
      <c r="G746" s="26"/>
      <c r="H746" s="26"/>
      <c r="I746" s="155"/>
      <c r="J746" s="156"/>
      <c r="L746" s="26"/>
      <c r="M746" s="26"/>
      <c r="N746" s="26"/>
    </row>
    <row r="747" spans="2:14" ht="13">
      <c r="B747" s="26"/>
      <c r="C747" s="26"/>
      <c r="F747" s="26"/>
      <c r="G747" s="26"/>
      <c r="H747" s="26"/>
      <c r="I747" s="155"/>
      <c r="J747" s="156"/>
      <c r="L747" s="26"/>
      <c r="M747" s="26"/>
      <c r="N747" s="26"/>
    </row>
    <row r="748" spans="2:14" ht="13">
      <c r="B748" s="26"/>
      <c r="C748" s="26"/>
      <c r="F748" s="26"/>
      <c r="G748" s="26"/>
      <c r="H748" s="26"/>
      <c r="I748" s="155"/>
      <c r="J748" s="156"/>
      <c r="L748" s="26"/>
      <c r="M748" s="26"/>
      <c r="N748" s="26"/>
    </row>
    <row r="749" spans="2:14" ht="13">
      <c r="B749" s="26"/>
      <c r="C749" s="26"/>
      <c r="F749" s="26"/>
      <c r="G749" s="26"/>
      <c r="H749" s="26"/>
      <c r="I749" s="155"/>
      <c r="J749" s="156"/>
      <c r="L749" s="26"/>
      <c r="M749" s="26"/>
      <c r="N749" s="26"/>
    </row>
    <row r="750" spans="2:14" ht="13">
      <c r="B750" s="26"/>
      <c r="C750" s="26"/>
      <c r="F750" s="26"/>
      <c r="G750" s="26"/>
      <c r="H750" s="26"/>
      <c r="I750" s="155"/>
      <c r="J750" s="156"/>
      <c r="L750" s="26"/>
      <c r="M750" s="26"/>
      <c r="N750" s="26"/>
    </row>
    <row r="751" spans="2:14" ht="13">
      <c r="B751" s="26"/>
      <c r="C751" s="26"/>
      <c r="F751" s="26"/>
      <c r="G751" s="26"/>
      <c r="H751" s="26"/>
      <c r="I751" s="155"/>
      <c r="J751" s="156"/>
      <c r="L751" s="26"/>
      <c r="M751" s="26"/>
      <c r="N751" s="26"/>
    </row>
    <row r="752" spans="2:14" ht="13">
      <c r="B752" s="26"/>
      <c r="C752" s="26"/>
      <c r="F752" s="26"/>
      <c r="G752" s="26"/>
      <c r="H752" s="26"/>
      <c r="I752" s="155"/>
      <c r="J752" s="156"/>
      <c r="L752" s="26"/>
      <c r="M752" s="26"/>
      <c r="N752" s="26"/>
    </row>
    <row r="753" spans="2:14" ht="13">
      <c r="B753" s="26"/>
      <c r="C753" s="26"/>
      <c r="F753" s="26"/>
      <c r="G753" s="26"/>
      <c r="H753" s="26"/>
      <c r="I753" s="155"/>
      <c r="J753" s="156"/>
      <c r="L753" s="26"/>
      <c r="M753" s="26"/>
      <c r="N753" s="26"/>
    </row>
    <row r="754" spans="2:14" ht="13">
      <c r="B754" s="26"/>
      <c r="C754" s="26"/>
      <c r="F754" s="26"/>
      <c r="G754" s="26"/>
      <c r="H754" s="26"/>
      <c r="I754" s="155"/>
      <c r="J754" s="156"/>
      <c r="L754" s="26"/>
      <c r="M754" s="26"/>
      <c r="N754" s="26"/>
    </row>
    <row r="755" spans="2:14" ht="13">
      <c r="B755" s="26"/>
      <c r="C755" s="26"/>
      <c r="F755" s="26"/>
      <c r="G755" s="26"/>
      <c r="H755" s="26"/>
      <c r="I755" s="155"/>
      <c r="J755" s="156"/>
      <c r="L755" s="26"/>
      <c r="M755" s="26"/>
      <c r="N755" s="26"/>
    </row>
    <row r="756" spans="2:14" ht="13">
      <c r="B756" s="26"/>
      <c r="C756" s="26"/>
      <c r="F756" s="26"/>
      <c r="G756" s="26"/>
      <c r="H756" s="26"/>
      <c r="I756" s="155"/>
      <c r="J756" s="156"/>
      <c r="L756" s="26"/>
      <c r="M756" s="26"/>
      <c r="N756" s="26"/>
    </row>
    <row r="757" spans="2:14" ht="13">
      <c r="B757" s="26"/>
      <c r="C757" s="26"/>
      <c r="F757" s="26"/>
      <c r="G757" s="26"/>
      <c r="H757" s="26"/>
      <c r="I757" s="155"/>
      <c r="J757" s="156"/>
      <c r="L757" s="26"/>
      <c r="M757" s="26"/>
      <c r="N757" s="26"/>
    </row>
    <row r="758" spans="2:14" ht="13">
      <c r="B758" s="26"/>
      <c r="C758" s="26"/>
      <c r="F758" s="26"/>
      <c r="G758" s="26"/>
      <c r="H758" s="26"/>
      <c r="I758" s="155"/>
      <c r="J758" s="156"/>
      <c r="L758" s="26"/>
      <c r="M758" s="26"/>
      <c r="N758" s="26"/>
    </row>
    <row r="759" spans="2:14" ht="13">
      <c r="B759" s="26"/>
      <c r="C759" s="26"/>
      <c r="F759" s="26"/>
      <c r="G759" s="26"/>
      <c r="H759" s="26"/>
      <c r="I759" s="155"/>
      <c r="J759" s="156"/>
      <c r="L759" s="26"/>
      <c r="M759" s="26"/>
      <c r="N759" s="26"/>
    </row>
    <row r="760" spans="2:14" ht="13">
      <c r="B760" s="26"/>
      <c r="C760" s="26"/>
      <c r="F760" s="26"/>
      <c r="G760" s="26"/>
      <c r="H760" s="26"/>
      <c r="I760" s="155"/>
      <c r="J760" s="156"/>
      <c r="L760" s="26"/>
      <c r="M760" s="26"/>
      <c r="N760" s="26"/>
    </row>
    <row r="761" spans="2:14" ht="13">
      <c r="B761" s="26"/>
      <c r="C761" s="26"/>
      <c r="F761" s="26"/>
      <c r="G761" s="26"/>
      <c r="H761" s="26"/>
      <c r="I761" s="155"/>
      <c r="J761" s="156"/>
      <c r="L761" s="26"/>
      <c r="M761" s="26"/>
      <c r="N761" s="26"/>
    </row>
    <row r="762" spans="2:14" ht="13">
      <c r="B762" s="26"/>
      <c r="C762" s="26"/>
      <c r="F762" s="26"/>
      <c r="G762" s="26"/>
      <c r="H762" s="26"/>
      <c r="I762" s="155"/>
      <c r="J762" s="156"/>
      <c r="L762" s="26"/>
      <c r="M762" s="26"/>
      <c r="N762" s="26"/>
    </row>
    <row r="763" spans="2:14" ht="13">
      <c r="B763" s="26"/>
      <c r="C763" s="26"/>
      <c r="F763" s="26"/>
      <c r="G763" s="26"/>
      <c r="H763" s="26"/>
      <c r="I763" s="155"/>
      <c r="J763" s="156"/>
      <c r="L763" s="26"/>
      <c r="M763" s="26"/>
      <c r="N763" s="26"/>
    </row>
    <row r="764" spans="2:14" ht="13">
      <c r="B764" s="26"/>
      <c r="C764" s="26"/>
      <c r="F764" s="26"/>
      <c r="G764" s="26"/>
      <c r="H764" s="26"/>
      <c r="I764" s="155"/>
      <c r="J764" s="156"/>
      <c r="L764" s="26"/>
      <c r="M764" s="26"/>
      <c r="N764" s="26"/>
    </row>
    <row r="765" spans="2:14" ht="13">
      <c r="B765" s="26"/>
      <c r="C765" s="26"/>
      <c r="F765" s="26"/>
      <c r="G765" s="26"/>
      <c r="H765" s="26"/>
      <c r="I765" s="155"/>
      <c r="J765" s="156"/>
      <c r="L765" s="26"/>
      <c r="M765" s="26"/>
      <c r="N765" s="26"/>
    </row>
    <row r="766" spans="2:14" ht="13">
      <c r="B766" s="26"/>
      <c r="C766" s="26"/>
      <c r="F766" s="26"/>
      <c r="G766" s="26"/>
      <c r="H766" s="26"/>
      <c r="I766" s="155"/>
      <c r="J766" s="156"/>
      <c r="L766" s="26"/>
      <c r="M766" s="26"/>
      <c r="N766" s="26"/>
    </row>
    <row r="767" spans="2:14" ht="13">
      <c r="B767" s="26"/>
      <c r="C767" s="26"/>
      <c r="F767" s="26"/>
      <c r="G767" s="26"/>
      <c r="H767" s="26"/>
      <c r="I767" s="155"/>
      <c r="J767" s="156"/>
      <c r="L767" s="26"/>
      <c r="M767" s="26"/>
      <c r="N767" s="26"/>
    </row>
    <row r="768" spans="2:14" ht="13">
      <c r="B768" s="26"/>
      <c r="C768" s="26"/>
      <c r="F768" s="26"/>
      <c r="G768" s="26"/>
      <c r="H768" s="26"/>
      <c r="I768" s="155"/>
      <c r="J768" s="156"/>
      <c r="L768" s="26"/>
      <c r="M768" s="26"/>
      <c r="N768" s="26"/>
    </row>
    <row r="769" spans="2:14" ht="13">
      <c r="B769" s="26"/>
      <c r="C769" s="26"/>
      <c r="F769" s="26"/>
      <c r="G769" s="26"/>
      <c r="H769" s="26"/>
      <c r="I769" s="155"/>
      <c r="J769" s="156"/>
      <c r="L769" s="26"/>
      <c r="M769" s="26"/>
      <c r="N769" s="26"/>
    </row>
    <row r="770" spans="2:14" ht="13">
      <c r="B770" s="26"/>
      <c r="C770" s="26"/>
      <c r="F770" s="26"/>
      <c r="G770" s="26"/>
      <c r="H770" s="26"/>
      <c r="I770" s="155"/>
      <c r="J770" s="156"/>
      <c r="L770" s="26"/>
      <c r="M770" s="26"/>
      <c r="N770" s="26"/>
    </row>
    <row r="771" spans="2:14" ht="13">
      <c r="B771" s="26"/>
      <c r="C771" s="26"/>
      <c r="F771" s="26"/>
      <c r="G771" s="26"/>
      <c r="H771" s="26"/>
      <c r="I771" s="155"/>
      <c r="J771" s="156"/>
      <c r="L771" s="26"/>
      <c r="M771" s="26"/>
      <c r="N771" s="26"/>
    </row>
    <row r="772" spans="2:14" ht="13">
      <c r="B772" s="26"/>
      <c r="C772" s="26"/>
      <c r="F772" s="26"/>
      <c r="G772" s="26"/>
      <c r="H772" s="26"/>
      <c r="I772" s="155"/>
      <c r="J772" s="156"/>
      <c r="L772" s="26"/>
      <c r="M772" s="26"/>
      <c r="N772" s="26"/>
    </row>
    <row r="773" spans="2:14" ht="13">
      <c r="B773" s="26"/>
      <c r="C773" s="26"/>
      <c r="F773" s="26"/>
      <c r="G773" s="26"/>
      <c r="H773" s="26"/>
      <c r="I773" s="155"/>
      <c r="J773" s="156"/>
      <c r="L773" s="26"/>
      <c r="M773" s="26"/>
      <c r="N773" s="26"/>
    </row>
    <row r="774" spans="2:14" ht="13">
      <c r="B774" s="26"/>
      <c r="C774" s="26"/>
      <c r="F774" s="26"/>
      <c r="G774" s="26"/>
      <c r="H774" s="26"/>
      <c r="I774" s="155"/>
      <c r="J774" s="156"/>
      <c r="L774" s="26"/>
      <c r="M774" s="26"/>
      <c r="N774" s="26"/>
    </row>
    <row r="775" spans="2:14" ht="13">
      <c r="B775" s="26"/>
      <c r="C775" s="26"/>
      <c r="F775" s="26"/>
      <c r="G775" s="26"/>
      <c r="H775" s="26"/>
      <c r="I775" s="155"/>
      <c r="J775" s="156"/>
      <c r="L775" s="26"/>
      <c r="M775" s="26"/>
      <c r="N775" s="26"/>
    </row>
    <row r="776" spans="2:14" ht="13">
      <c r="B776" s="26"/>
      <c r="C776" s="26"/>
      <c r="F776" s="26"/>
      <c r="G776" s="26"/>
      <c r="H776" s="26"/>
      <c r="I776" s="155"/>
      <c r="J776" s="156"/>
      <c r="L776" s="26"/>
      <c r="M776" s="26"/>
      <c r="N776" s="26"/>
    </row>
    <row r="777" spans="2:14" ht="13">
      <c r="B777" s="26"/>
      <c r="C777" s="26"/>
      <c r="F777" s="26"/>
      <c r="G777" s="26"/>
      <c r="H777" s="26"/>
      <c r="I777" s="155"/>
      <c r="J777" s="156"/>
      <c r="L777" s="26"/>
      <c r="M777" s="26"/>
      <c r="N777" s="26"/>
    </row>
    <row r="778" spans="2:14" ht="13">
      <c r="B778" s="26"/>
      <c r="C778" s="26"/>
      <c r="F778" s="26"/>
      <c r="G778" s="26"/>
      <c r="H778" s="26"/>
      <c r="I778" s="155"/>
      <c r="J778" s="156"/>
      <c r="L778" s="26"/>
      <c r="M778" s="26"/>
      <c r="N778" s="26"/>
    </row>
    <row r="779" spans="2:14" ht="13">
      <c r="B779" s="26"/>
      <c r="C779" s="26"/>
      <c r="F779" s="26"/>
      <c r="G779" s="26"/>
      <c r="H779" s="26"/>
      <c r="I779" s="155"/>
      <c r="J779" s="156"/>
      <c r="L779" s="26"/>
      <c r="M779" s="26"/>
      <c r="N779" s="26"/>
    </row>
    <row r="780" spans="2:14" ht="13">
      <c r="B780" s="26"/>
      <c r="C780" s="26"/>
      <c r="F780" s="26"/>
      <c r="G780" s="26"/>
      <c r="H780" s="26"/>
      <c r="I780" s="155"/>
      <c r="J780" s="156"/>
      <c r="L780" s="26"/>
      <c r="M780" s="26"/>
      <c r="N780" s="26"/>
    </row>
    <row r="781" spans="2:14" ht="13">
      <c r="B781" s="26"/>
      <c r="C781" s="26"/>
      <c r="F781" s="26"/>
      <c r="G781" s="26"/>
      <c r="H781" s="26"/>
      <c r="I781" s="155"/>
      <c r="J781" s="156"/>
      <c r="L781" s="26"/>
      <c r="M781" s="26"/>
      <c r="N781" s="26"/>
    </row>
    <row r="782" spans="2:14" ht="13">
      <c r="B782" s="26"/>
      <c r="C782" s="26"/>
      <c r="F782" s="26"/>
      <c r="G782" s="26"/>
      <c r="H782" s="26"/>
      <c r="I782" s="155"/>
      <c r="J782" s="156"/>
      <c r="L782" s="26"/>
      <c r="M782" s="26"/>
      <c r="N782" s="26"/>
    </row>
    <row r="783" spans="2:14" ht="13">
      <c r="B783" s="26"/>
      <c r="C783" s="26"/>
      <c r="F783" s="26"/>
      <c r="G783" s="26"/>
      <c r="H783" s="26"/>
      <c r="I783" s="155"/>
      <c r="J783" s="156"/>
      <c r="L783" s="26"/>
      <c r="M783" s="26"/>
      <c r="N783" s="26"/>
    </row>
    <row r="784" spans="2:14" ht="13">
      <c r="B784" s="26"/>
      <c r="C784" s="26"/>
      <c r="F784" s="26"/>
      <c r="G784" s="26"/>
      <c r="H784" s="26"/>
      <c r="I784" s="155"/>
      <c r="J784" s="156"/>
      <c r="L784" s="26"/>
      <c r="M784" s="26"/>
      <c r="N784" s="26"/>
    </row>
    <row r="785" spans="2:14" ht="13">
      <c r="B785" s="26"/>
      <c r="C785" s="26"/>
      <c r="F785" s="26"/>
      <c r="G785" s="26"/>
      <c r="H785" s="26"/>
      <c r="I785" s="155"/>
      <c r="J785" s="156"/>
      <c r="L785" s="26"/>
      <c r="M785" s="26"/>
      <c r="N785" s="26"/>
    </row>
    <row r="786" spans="2:14" ht="13">
      <c r="B786" s="26"/>
      <c r="C786" s="26"/>
      <c r="F786" s="26"/>
      <c r="G786" s="26"/>
      <c r="H786" s="26"/>
      <c r="I786" s="155"/>
      <c r="J786" s="156"/>
      <c r="L786" s="26"/>
      <c r="M786" s="26"/>
      <c r="N786" s="26"/>
    </row>
    <row r="787" spans="2:14" ht="13">
      <c r="B787" s="26"/>
      <c r="C787" s="26"/>
      <c r="F787" s="26"/>
      <c r="G787" s="26"/>
      <c r="H787" s="26"/>
      <c r="I787" s="155"/>
      <c r="J787" s="156"/>
      <c r="L787" s="26"/>
      <c r="M787" s="26"/>
      <c r="N787" s="26"/>
    </row>
    <row r="788" spans="2:14" ht="13">
      <c r="B788" s="26"/>
      <c r="C788" s="26"/>
      <c r="F788" s="26"/>
      <c r="G788" s="26"/>
      <c r="H788" s="26"/>
      <c r="I788" s="155"/>
      <c r="J788" s="156"/>
      <c r="L788" s="26"/>
      <c r="M788" s="26"/>
      <c r="N788" s="26"/>
    </row>
    <row r="789" spans="2:14" ht="13">
      <c r="B789" s="26"/>
      <c r="C789" s="26"/>
      <c r="F789" s="26"/>
      <c r="G789" s="26"/>
      <c r="H789" s="26"/>
      <c r="I789" s="155"/>
      <c r="J789" s="156"/>
      <c r="L789" s="26"/>
      <c r="M789" s="26"/>
      <c r="N789" s="26"/>
    </row>
    <row r="790" spans="2:14" ht="13">
      <c r="B790" s="26"/>
      <c r="C790" s="26"/>
      <c r="F790" s="26"/>
      <c r="G790" s="26"/>
      <c r="H790" s="26"/>
      <c r="I790" s="155"/>
      <c r="J790" s="156"/>
      <c r="L790" s="26"/>
      <c r="M790" s="26"/>
      <c r="N790" s="26"/>
    </row>
    <row r="791" spans="2:14" ht="13">
      <c r="B791" s="26"/>
      <c r="C791" s="26"/>
      <c r="F791" s="26"/>
      <c r="G791" s="26"/>
      <c r="H791" s="26"/>
      <c r="I791" s="155"/>
      <c r="J791" s="156"/>
      <c r="L791" s="26"/>
      <c r="M791" s="26"/>
      <c r="N791" s="26"/>
    </row>
    <row r="792" spans="2:14" ht="13">
      <c r="B792" s="26"/>
      <c r="C792" s="26"/>
      <c r="F792" s="26"/>
      <c r="G792" s="26"/>
      <c r="H792" s="26"/>
      <c r="I792" s="155"/>
      <c r="J792" s="156"/>
      <c r="L792" s="26"/>
      <c r="M792" s="26"/>
      <c r="N792" s="26"/>
    </row>
    <row r="793" spans="2:14" ht="13">
      <c r="B793" s="26"/>
      <c r="C793" s="26"/>
      <c r="F793" s="26"/>
      <c r="G793" s="26"/>
      <c r="H793" s="26"/>
      <c r="I793" s="155"/>
      <c r="J793" s="156"/>
      <c r="L793" s="26"/>
      <c r="M793" s="26"/>
      <c r="N793" s="26"/>
    </row>
    <row r="794" spans="2:14" ht="13">
      <c r="B794" s="26"/>
      <c r="C794" s="26"/>
      <c r="F794" s="26"/>
      <c r="G794" s="26"/>
      <c r="H794" s="26"/>
      <c r="I794" s="155"/>
      <c r="J794" s="156"/>
      <c r="L794" s="26"/>
      <c r="M794" s="26"/>
      <c r="N794" s="26"/>
    </row>
    <row r="795" spans="2:14" ht="13">
      <c r="B795" s="26"/>
      <c r="C795" s="26"/>
      <c r="F795" s="26"/>
      <c r="G795" s="26"/>
      <c r="H795" s="26"/>
      <c r="I795" s="155"/>
      <c r="J795" s="156"/>
      <c r="L795" s="26"/>
      <c r="M795" s="26"/>
      <c r="N795" s="26"/>
    </row>
    <row r="796" spans="2:14" ht="13">
      <c r="B796" s="26"/>
      <c r="C796" s="26"/>
      <c r="F796" s="26"/>
      <c r="G796" s="26"/>
      <c r="H796" s="26"/>
      <c r="I796" s="155"/>
      <c r="J796" s="156"/>
      <c r="L796" s="26"/>
      <c r="M796" s="26"/>
      <c r="N796" s="26"/>
    </row>
    <row r="797" spans="2:14" ht="13">
      <c r="B797" s="26"/>
      <c r="C797" s="26"/>
      <c r="F797" s="26"/>
      <c r="G797" s="26"/>
      <c r="H797" s="26"/>
      <c r="I797" s="155"/>
      <c r="J797" s="156"/>
      <c r="L797" s="26"/>
      <c r="M797" s="26"/>
      <c r="N797" s="26"/>
    </row>
    <row r="798" spans="2:14" ht="13">
      <c r="B798" s="26"/>
      <c r="C798" s="26"/>
      <c r="F798" s="26"/>
      <c r="G798" s="26"/>
      <c r="H798" s="26"/>
      <c r="I798" s="155"/>
      <c r="J798" s="156"/>
      <c r="L798" s="26"/>
      <c r="M798" s="26"/>
      <c r="N798" s="26"/>
    </row>
    <row r="799" spans="2:14" ht="13">
      <c r="B799" s="26"/>
      <c r="C799" s="26"/>
      <c r="F799" s="26"/>
      <c r="G799" s="26"/>
      <c r="H799" s="26"/>
      <c r="I799" s="155"/>
      <c r="J799" s="156"/>
      <c r="L799" s="26"/>
      <c r="M799" s="26"/>
      <c r="N799" s="26"/>
    </row>
    <row r="800" spans="2:14" ht="13">
      <c r="B800" s="26"/>
      <c r="C800" s="26"/>
      <c r="F800" s="26"/>
      <c r="G800" s="26"/>
      <c r="H800" s="26"/>
      <c r="I800" s="155"/>
      <c r="J800" s="156"/>
      <c r="L800" s="26"/>
      <c r="M800" s="26"/>
      <c r="N800" s="26"/>
    </row>
    <row r="801" spans="2:14" ht="13">
      <c r="B801" s="26"/>
      <c r="C801" s="26"/>
      <c r="F801" s="26"/>
      <c r="G801" s="26"/>
      <c r="H801" s="26"/>
      <c r="I801" s="155"/>
      <c r="J801" s="156"/>
      <c r="L801" s="26"/>
      <c r="M801" s="26"/>
      <c r="N801" s="26"/>
    </row>
    <row r="802" spans="2:14" ht="13">
      <c r="B802" s="26"/>
      <c r="C802" s="26"/>
      <c r="F802" s="26"/>
      <c r="G802" s="26"/>
      <c r="H802" s="26"/>
      <c r="I802" s="155"/>
      <c r="J802" s="156"/>
      <c r="L802" s="26"/>
      <c r="M802" s="26"/>
      <c r="N802" s="26"/>
    </row>
    <row r="803" spans="2:14" ht="13">
      <c r="B803" s="26"/>
      <c r="C803" s="26"/>
      <c r="F803" s="26"/>
      <c r="G803" s="26"/>
      <c r="H803" s="26"/>
      <c r="I803" s="155"/>
      <c r="J803" s="156"/>
      <c r="L803" s="26"/>
      <c r="M803" s="26"/>
      <c r="N803" s="26"/>
    </row>
    <row r="804" spans="2:14" ht="13">
      <c r="B804" s="26"/>
      <c r="C804" s="26"/>
      <c r="F804" s="26"/>
      <c r="G804" s="26"/>
      <c r="H804" s="26"/>
      <c r="I804" s="155"/>
      <c r="J804" s="156"/>
      <c r="L804" s="26"/>
      <c r="M804" s="26"/>
      <c r="N804" s="26"/>
    </row>
    <row r="805" spans="2:14" ht="13">
      <c r="B805" s="26"/>
      <c r="C805" s="26"/>
      <c r="F805" s="26"/>
      <c r="G805" s="26"/>
      <c r="H805" s="26"/>
      <c r="I805" s="155"/>
      <c r="J805" s="156"/>
      <c r="L805" s="26"/>
      <c r="M805" s="26"/>
      <c r="N805" s="26"/>
    </row>
    <row r="806" spans="2:14" ht="13">
      <c r="B806" s="26"/>
      <c r="C806" s="26"/>
      <c r="F806" s="26"/>
      <c r="G806" s="26"/>
      <c r="H806" s="26"/>
      <c r="I806" s="155"/>
      <c r="J806" s="156"/>
      <c r="L806" s="26"/>
      <c r="M806" s="26"/>
      <c r="N806" s="26"/>
    </row>
    <row r="807" spans="2:14" ht="13">
      <c r="B807" s="26"/>
      <c r="C807" s="26"/>
      <c r="F807" s="26"/>
      <c r="G807" s="26"/>
      <c r="H807" s="26"/>
      <c r="I807" s="155"/>
      <c r="J807" s="156"/>
      <c r="L807" s="26"/>
      <c r="M807" s="26"/>
      <c r="N807" s="26"/>
    </row>
    <row r="808" spans="2:14" ht="13">
      <c r="B808" s="26"/>
      <c r="C808" s="26"/>
      <c r="F808" s="26"/>
      <c r="G808" s="26"/>
      <c r="H808" s="26"/>
      <c r="I808" s="155"/>
      <c r="J808" s="156"/>
      <c r="L808" s="26"/>
      <c r="M808" s="26"/>
      <c r="N808" s="26"/>
    </row>
    <row r="809" spans="2:14" ht="13">
      <c r="B809" s="26"/>
      <c r="C809" s="26"/>
      <c r="F809" s="26"/>
      <c r="G809" s="26"/>
      <c r="H809" s="26"/>
      <c r="I809" s="155"/>
      <c r="J809" s="156"/>
      <c r="L809" s="26"/>
      <c r="M809" s="26"/>
      <c r="N809" s="26"/>
    </row>
    <row r="810" spans="2:14" ht="13">
      <c r="B810" s="26"/>
      <c r="C810" s="26"/>
      <c r="F810" s="26"/>
      <c r="G810" s="26"/>
      <c r="H810" s="26"/>
      <c r="I810" s="155"/>
      <c r="J810" s="156"/>
      <c r="L810" s="26"/>
      <c r="M810" s="26"/>
      <c r="N810" s="26"/>
    </row>
    <row r="811" spans="2:14" ht="13">
      <c r="B811" s="26"/>
      <c r="C811" s="26"/>
      <c r="F811" s="26"/>
      <c r="G811" s="26"/>
      <c r="H811" s="26"/>
      <c r="I811" s="155"/>
      <c r="J811" s="156"/>
      <c r="L811" s="26"/>
      <c r="M811" s="26"/>
      <c r="N811" s="26"/>
    </row>
    <row r="812" spans="2:14" ht="13">
      <c r="B812" s="26"/>
      <c r="C812" s="26"/>
      <c r="F812" s="26"/>
      <c r="G812" s="26"/>
      <c r="H812" s="26"/>
      <c r="I812" s="155"/>
      <c r="J812" s="156"/>
      <c r="L812" s="26"/>
      <c r="M812" s="26"/>
      <c r="N812" s="26"/>
    </row>
    <row r="813" spans="2:14" ht="13">
      <c r="B813" s="26"/>
      <c r="C813" s="26"/>
      <c r="F813" s="26"/>
      <c r="G813" s="26"/>
      <c r="H813" s="26"/>
      <c r="I813" s="155"/>
      <c r="J813" s="156"/>
      <c r="L813" s="26"/>
      <c r="M813" s="26"/>
      <c r="N813" s="26"/>
    </row>
    <row r="814" spans="2:14" ht="13">
      <c r="B814" s="26"/>
      <c r="C814" s="26"/>
      <c r="F814" s="26"/>
      <c r="G814" s="26"/>
      <c r="H814" s="26"/>
      <c r="I814" s="155"/>
      <c r="J814" s="156"/>
      <c r="L814" s="26"/>
      <c r="M814" s="26"/>
      <c r="N814" s="26"/>
    </row>
    <row r="815" spans="2:14" ht="13">
      <c r="B815" s="26"/>
      <c r="C815" s="26"/>
      <c r="F815" s="26"/>
      <c r="G815" s="26"/>
      <c r="H815" s="26"/>
      <c r="I815" s="155"/>
      <c r="J815" s="156"/>
      <c r="L815" s="26"/>
      <c r="M815" s="26"/>
      <c r="N815" s="26"/>
    </row>
    <row r="816" spans="2:14" ht="13">
      <c r="B816" s="26"/>
      <c r="C816" s="26"/>
      <c r="F816" s="26"/>
      <c r="G816" s="26"/>
      <c r="H816" s="26"/>
      <c r="I816" s="155"/>
      <c r="J816" s="156"/>
      <c r="L816" s="26"/>
      <c r="M816" s="26"/>
      <c r="N816" s="26"/>
    </row>
    <row r="817" spans="2:14" ht="13">
      <c r="B817" s="26"/>
      <c r="C817" s="26"/>
      <c r="F817" s="26"/>
      <c r="G817" s="26"/>
      <c r="H817" s="26"/>
      <c r="I817" s="155"/>
      <c r="J817" s="156"/>
      <c r="L817" s="26"/>
      <c r="M817" s="26"/>
      <c r="N817" s="26"/>
    </row>
    <row r="818" spans="2:14" ht="13">
      <c r="B818" s="26"/>
      <c r="C818" s="26"/>
      <c r="F818" s="26"/>
      <c r="G818" s="26"/>
      <c r="H818" s="26"/>
      <c r="I818" s="155"/>
      <c r="J818" s="156"/>
      <c r="L818" s="26"/>
      <c r="M818" s="26"/>
      <c r="N818" s="26"/>
    </row>
    <row r="819" spans="2:14" ht="13">
      <c r="B819" s="26"/>
      <c r="C819" s="26"/>
      <c r="F819" s="26"/>
      <c r="G819" s="26"/>
      <c r="H819" s="26"/>
      <c r="I819" s="155"/>
      <c r="J819" s="156"/>
      <c r="L819" s="26"/>
      <c r="M819" s="26"/>
      <c r="N819" s="26"/>
    </row>
    <row r="820" spans="2:14" ht="13">
      <c r="B820" s="26"/>
      <c r="C820" s="26"/>
      <c r="F820" s="26"/>
      <c r="G820" s="26"/>
      <c r="H820" s="26"/>
      <c r="I820" s="155"/>
      <c r="J820" s="156"/>
      <c r="L820" s="26"/>
      <c r="M820" s="26"/>
      <c r="N820" s="26"/>
    </row>
    <row r="821" spans="2:14" ht="13">
      <c r="B821" s="26"/>
      <c r="C821" s="26"/>
      <c r="F821" s="26"/>
      <c r="G821" s="26"/>
      <c r="H821" s="26"/>
      <c r="I821" s="155"/>
      <c r="J821" s="156"/>
      <c r="L821" s="26"/>
      <c r="M821" s="26"/>
      <c r="N821" s="26"/>
    </row>
    <row r="822" spans="2:14" ht="13">
      <c r="B822" s="26"/>
      <c r="C822" s="26"/>
      <c r="F822" s="26"/>
      <c r="G822" s="26"/>
      <c r="H822" s="26"/>
      <c r="I822" s="155"/>
      <c r="J822" s="156"/>
      <c r="L822" s="26"/>
      <c r="M822" s="26"/>
      <c r="N822" s="26"/>
    </row>
    <row r="823" spans="2:14" ht="13">
      <c r="B823" s="26"/>
      <c r="C823" s="26"/>
      <c r="F823" s="26"/>
      <c r="G823" s="26"/>
      <c r="H823" s="26"/>
      <c r="I823" s="155"/>
      <c r="J823" s="156"/>
      <c r="L823" s="26"/>
      <c r="M823" s="26"/>
      <c r="N823" s="26"/>
    </row>
    <row r="824" spans="2:14" ht="13">
      <c r="B824" s="26"/>
      <c r="C824" s="26"/>
      <c r="F824" s="26"/>
      <c r="G824" s="26"/>
      <c r="H824" s="26"/>
      <c r="I824" s="155"/>
      <c r="J824" s="156"/>
      <c r="L824" s="26"/>
      <c r="M824" s="26"/>
      <c r="N824" s="26"/>
    </row>
    <row r="825" spans="2:14" ht="13">
      <c r="B825" s="26"/>
      <c r="C825" s="26"/>
      <c r="F825" s="26"/>
      <c r="G825" s="26"/>
      <c r="H825" s="26"/>
      <c r="I825" s="155"/>
      <c r="J825" s="156"/>
      <c r="L825" s="26"/>
      <c r="M825" s="26"/>
      <c r="N825" s="26"/>
    </row>
    <row r="826" spans="2:14" ht="13">
      <c r="B826" s="26"/>
      <c r="C826" s="26"/>
      <c r="F826" s="26"/>
      <c r="G826" s="26"/>
      <c r="H826" s="26"/>
      <c r="I826" s="155"/>
      <c r="J826" s="156"/>
      <c r="L826" s="26"/>
      <c r="M826" s="26"/>
      <c r="N826" s="26"/>
    </row>
    <row r="827" spans="2:14" ht="13">
      <c r="B827" s="26"/>
      <c r="C827" s="26"/>
      <c r="F827" s="26"/>
      <c r="G827" s="26"/>
      <c r="H827" s="26"/>
      <c r="I827" s="155"/>
      <c r="J827" s="156"/>
      <c r="L827" s="26"/>
      <c r="M827" s="26"/>
      <c r="N827" s="26"/>
    </row>
    <row r="828" spans="2:14" ht="13">
      <c r="B828" s="26"/>
      <c r="C828" s="26"/>
      <c r="F828" s="26"/>
      <c r="G828" s="26"/>
      <c r="H828" s="26"/>
      <c r="I828" s="155"/>
      <c r="J828" s="156"/>
      <c r="L828" s="26"/>
      <c r="M828" s="26"/>
      <c r="N828" s="26"/>
    </row>
    <row r="829" spans="2:14" ht="13">
      <c r="B829" s="26"/>
      <c r="C829" s="26"/>
      <c r="F829" s="26"/>
      <c r="G829" s="26"/>
      <c r="H829" s="26"/>
      <c r="I829" s="155"/>
      <c r="J829" s="156"/>
      <c r="L829" s="26"/>
      <c r="M829" s="26"/>
      <c r="N829" s="26"/>
    </row>
    <row r="830" spans="2:14" ht="13">
      <c r="B830" s="26"/>
      <c r="C830" s="26"/>
      <c r="F830" s="26"/>
      <c r="G830" s="26"/>
      <c r="H830" s="26"/>
      <c r="I830" s="155"/>
      <c r="J830" s="156"/>
      <c r="L830" s="26"/>
      <c r="M830" s="26"/>
      <c r="N830" s="26"/>
    </row>
    <row r="831" spans="2:14" ht="13">
      <c r="B831" s="26"/>
      <c r="C831" s="26"/>
      <c r="F831" s="26"/>
      <c r="G831" s="26"/>
      <c r="H831" s="26"/>
      <c r="I831" s="155"/>
      <c r="J831" s="156"/>
      <c r="L831" s="26"/>
      <c r="M831" s="26"/>
      <c r="N831" s="26"/>
    </row>
    <row r="832" spans="2:14" ht="13">
      <c r="B832" s="26"/>
      <c r="C832" s="26"/>
      <c r="F832" s="26"/>
      <c r="G832" s="26"/>
      <c r="H832" s="26"/>
      <c r="I832" s="155"/>
      <c r="J832" s="156"/>
      <c r="L832" s="26"/>
      <c r="M832" s="26"/>
      <c r="N832" s="26"/>
    </row>
    <row r="833" spans="2:14" ht="13">
      <c r="B833" s="26"/>
      <c r="C833" s="26"/>
      <c r="F833" s="26"/>
      <c r="G833" s="26"/>
      <c r="H833" s="26"/>
      <c r="I833" s="155"/>
      <c r="J833" s="156"/>
      <c r="L833" s="26"/>
      <c r="M833" s="26"/>
      <c r="N833" s="26"/>
    </row>
    <row r="834" spans="2:14" ht="13">
      <c r="B834" s="26"/>
      <c r="C834" s="26"/>
      <c r="F834" s="26"/>
      <c r="G834" s="26"/>
      <c r="H834" s="26"/>
      <c r="I834" s="155"/>
      <c r="J834" s="156"/>
      <c r="L834" s="26"/>
      <c r="M834" s="26"/>
      <c r="N834" s="26"/>
    </row>
    <row r="835" spans="2:14" ht="13">
      <c r="B835" s="26"/>
      <c r="C835" s="26"/>
      <c r="F835" s="26"/>
      <c r="G835" s="26"/>
      <c r="H835" s="26"/>
      <c r="I835" s="155"/>
      <c r="J835" s="156"/>
      <c r="L835" s="26"/>
      <c r="M835" s="26"/>
      <c r="N835" s="26"/>
    </row>
    <row r="836" spans="2:14" ht="13">
      <c r="B836" s="26"/>
      <c r="C836" s="26"/>
      <c r="F836" s="26"/>
      <c r="G836" s="26"/>
      <c r="H836" s="26"/>
      <c r="I836" s="155"/>
      <c r="J836" s="156"/>
      <c r="L836" s="26"/>
      <c r="M836" s="26"/>
      <c r="N836" s="26"/>
    </row>
    <row r="837" spans="2:14" ht="13">
      <c r="B837" s="26"/>
      <c r="C837" s="26"/>
      <c r="F837" s="26"/>
      <c r="G837" s="26"/>
      <c r="H837" s="26"/>
      <c r="I837" s="155"/>
      <c r="J837" s="156"/>
      <c r="L837" s="26"/>
      <c r="M837" s="26"/>
      <c r="N837" s="26"/>
    </row>
    <row r="838" spans="2:14" ht="13">
      <c r="B838" s="26"/>
      <c r="C838" s="26"/>
      <c r="F838" s="26"/>
      <c r="G838" s="26"/>
      <c r="H838" s="26"/>
      <c r="I838" s="155"/>
      <c r="J838" s="156"/>
      <c r="L838" s="26"/>
      <c r="M838" s="26"/>
      <c r="N838" s="26"/>
    </row>
    <row r="839" spans="2:14" ht="13">
      <c r="B839" s="26"/>
      <c r="C839" s="26"/>
      <c r="F839" s="26"/>
      <c r="G839" s="26"/>
      <c r="H839" s="26"/>
      <c r="I839" s="155"/>
      <c r="J839" s="156"/>
      <c r="L839" s="26"/>
      <c r="M839" s="26"/>
      <c r="N839" s="26"/>
    </row>
    <row r="840" spans="2:14" ht="13">
      <c r="B840" s="26"/>
      <c r="C840" s="26"/>
      <c r="F840" s="26"/>
      <c r="G840" s="26"/>
      <c r="H840" s="26"/>
      <c r="I840" s="155"/>
      <c r="J840" s="156"/>
      <c r="L840" s="26"/>
      <c r="M840" s="26"/>
      <c r="N840" s="26"/>
    </row>
    <row r="841" spans="2:14" ht="13">
      <c r="B841" s="26"/>
      <c r="C841" s="26"/>
      <c r="F841" s="26"/>
      <c r="G841" s="26"/>
      <c r="H841" s="26"/>
      <c r="I841" s="155"/>
      <c r="J841" s="156"/>
      <c r="L841" s="26"/>
      <c r="M841" s="26"/>
      <c r="N841" s="26"/>
    </row>
    <row r="842" spans="2:14" ht="13">
      <c r="B842" s="26"/>
      <c r="C842" s="26"/>
      <c r="F842" s="26"/>
      <c r="G842" s="26"/>
      <c r="H842" s="26"/>
      <c r="I842" s="155"/>
      <c r="J842" s="156"/>
      <c r="L842" s="26"/>
      <c r="M842" s="26"/>
      <c r="N842" s="26"/>
    </row>
    <row r="843" spans="2:14" ht="13">
      <c r="B843" s="26"/>
      <c r="C843" s="26"/>
      <c r="F843" s="26"/>
      <c r="G843" s="26"/>
      <c r="H843" s="26"/>
      <c r="I843" s="155"/>
      <c r="J843" s="156"/>
      <c r="L843" s="26"/>
      <c r="M843" s="26"/>
      <c r="N843" s="26"/>
    </row>
    <row r="844" spans="2:14" ht="13">
      <c r="B844" s="26"/>
      <c r="C844" s="26"/>
      <c r="F844" s="26"/>
      <c r="G844" s="26"/>
      <c r="H844" s="26"/>
      <c r="I844" s="155"/>
      <c r="J844" s="156"/>
      <c r="L844" s="26"/>
      <c r="M844" s="26"/>
      <c r="N844" s="26"/>
    </row>
    <row r="845" spans="2:14" ht="13">
      <c r="B845" s="26"/>
      <c r="C845" s="26"/>
      <c r="F845" s="26"/>
      <c r="G845" s="26"/>
      <c r="H845" s="26"/>
      <c r="I845" s="155"/>
      <c r="J845" s="156"/>
      <c r="L845" s="26"/>
      <c r="M845" s="26"/>
      <c r="N845" s="26"/>
    </row>
    <row r="846" spans="2:14" ht="13">
      <c r="B846" s="26"/>
      <c r="C846" s="26"/>
      <c r="F846" s="26"/>
      <c r="G846" s="26"/>
      <c r="H846" s="26"/>
      <c r="I846" s="155"/>
      <c r="J846" s="156"/>
      <c r="L846" s="26"/>
      <c r="M846" s="26"/>
      <c r="N846" s="26"/>
    </row>
    <row r="847" spans="2:14" ht="13">
      <c r="B847" s="26"/>
      <c r="C847" s="26"/>
      <c r="F847" s="26"/>
      <c r="G847" s="26"/>
      <c r="H847" s="26"/>
      <c r="I847" s="155"/>
      <c r="J847" s="156"/>
      <c r="L847" s="26"/>
      <c r="M847" s="26"/>
      <c r="N847" s="26"/>
    </row>
    <row r="848" spans="2:14" ht="13">
      <c r="B848" s="26"/>
      <c r="C848" s="26"/>
      <c r="F848" s="26"/>
      <c r="G848" s="26"/>
      <c r="H848" s="26"/>
      <c r="I848" s="155"/>
      <c r="J848" s="156"/>
      <c r="L848" s="26"/>
      <c r="M848" s="26"/>
      <c r="N848" s="26"/>
    </row>
    <row r="849" spans="2:14" ht="13">
      <c r="B849" s="26"/>
      <c r="C849" s="26"/>
      <c r="F849" s="26"/>
      <c r="G849" s="26"/>
      <c r="H849" s="26"/>
      <c r="I849" s="155"/>
      <c r="J849" s="156"/>
      <c r="L849" s="26"/>
      <c r="M849" s="26"/>
      <c r="N849" s="26"/>
    </row>
    <row r="850" spans="2:14" ht="13">
      <c r="B850" s="26"/>
      <c r="C850" s="26"/>
      <c r="F850" s="26"/>
      <c r="G850" s="26"/>
      <c r="H850" s="26"/>
      <c r="I850" s="155"/>
      <c r="J850" s="156"/>
      <c r="L850" s="26"/>
      <c r="M850" s="26"/>
      <c r="N850" s="26"/>
    </row>
    <row r="851" spans="2:14" ht="13">
      <c r="B851" s="26"/>
      <c r="C851" s="26"/>
      <c r="F851" s="26"/>
      <c r="G851" s="26"/>
      <c r="H851" s="26"/>
      <c r="I851" s="155"/>
      <c r="J851" s="156"/>
      <c r="L851" s="26"/>
      <c r="M851" s="26"/>
      <c r="N851" s="26"/>
    </row>
    <row r="852" spans="2:14" ht="13">
      <c r="B852" s="26"/>
      <c r="C852" s="26"/>
      <c r="F852" s="26"/>
      <c r="G852" s="26"/>
      <c r="H852" s="26"/>
      <c r="I852" s="155"/>
      <c r="J852" s="156"/>
      <c r="L852" s="26"/>
      <c r="M852" s="26"/>
      <c r="N852" s="26"/>
    </row>
    <row r="853" spans="2:14" ht="13">
      <c r="B853" s="26"/>
      <c r="C853" s="26"/>
      <c r="F853" s="26"/>
      <c r="G853" s="26"/>
      <c r="H853" s="26"/>
      <c r="I853" s="155"/>
      <c r="J853" s="156"/>
      <c r="L853" s="26"/>
      <c r="M853" s="26"/>
      <c r="N853" s="26"/>
    </row>
    <row r="854" spans="2:14" ht="13">
      <c r="B854" s="26"/>
      <c r="C854" s="26"/>
      <c r="F854" s="26"/>
      <c r="G854" s="26"/>
      <c r="H854" s="26"/>
      <c r="I854" s="155"/>
      <c r="J854" s="156"/>
      <c r="L854" s="26"/>
      <c r="M854" s="26"/>
      <c r="N854" s="26"/>
    </row>
    <row r="855" spans="2:14" ht="13">
      <c r="B855" s="26"/>
      <c r="C855" s="26"/>
      <c r="F855" s="26"/>
      <c r="G855" s="26"/>
      <c r="H855" s="26"/>
      <c r="I855" s="155"/>
      <c r="J855" s="156"/>
      <c r="L855" s="26"/>
      <c r="M855" s="26"/>
      <c r="N855" s="26"/>
    </row>
    <row r="856" spans="2:14" ht="13">
      <c r="B856" s="26"/>
      <c r="C856" s="26"/>
      <c r="F856" s="26"/>
      <c r="G856" s="26"/>
      <c r="H856" s="26"/>
      <c r="I856" s="155"/>
      <c r="J856" s="156"/>
      <c r="L856" s="26"/>
      <c r="M856" s="26"/>
      <c r="N856" s="26"/>
    </row>
    <row r="857" spans="2:14" ht="13">
      <c r="B857" s="26"/>
      <c r="C857" s="26"/>
      <c r="F857" s="26"/>
      <c r="G857" s="26"/>
      <c r="H857" s="26"/>
      <c r="I857" s="155"/>
      <c r="J857" s="156"/>
      <c r="L857" s="26"/>
      <c r="M857" s="26"/>
      <c r="N857" s="26"/>
    </row>
    <row r="858" spans="2:14" ht="13">
      <c r="B858" s="26"/>
      <c r="C858" s="26"/>
      <c r="F858" s="26"/>
      <c r="G858" s="26"/>
      <c r="H858" s="26"/>
      <c r="I858" s="155"/>
      <c r="J858" s="156"/>
      <c r="L858" s="26"/>
      <c r="M858" s="26"/>
      <c r="N858" s="26"/>
    </row>
    <row r="859" spans="2:14" ht="13">
      <c r="B859" s="26"/>
      <c r="C859" s="26"/>
      <c r="F859" s="26"/>
      <c r="G859" s="26"/>
      <c r="H859" s="26"/>
      <c r="I859" s="155"/>
      <c r="J859" s="156"/>
      <c r="L859" s="26"/>
      <c r="M859" s="26"/>
      <c r="N859" s="26"/>
    </row>
    <row r="860" spans="2:14" ht="13">
      <c r="B860" s="26"/>
      <c r="C860" s="26"/>
      <c r="F860" s="26"/>
      <c r="G860" s="26"/>
      <c r="H860" s="26"/>
      <c r="I860" s="155"/>
      <c r="J860" s="156"/>
      <c r="L860" s="26"/>
      <c r="M860" s="26"/>
      <c r="N860" s="26"/>
    </row>
    <row r="861" spans="2:14" ht="13">
      <c r="B861" s="26"/>
      <c r="C861" s="26"/>
      <c r="F861" s="26"/>
      <c r="G861" s="26"/>
      <c r="H861" s="26"/>
      <c r="I861" s="155"/>
      <c r="J861" s="156"/>
      <c r="L861" s="26"/>
      <c r="M861" s="26"/>
      <c r="N861" s="26"/>
    </row>
    <row r="862" spans="2:14" ht="13">
      <c r="B862" s="26"/>
      <c r="C862" s="26"/>
      <c r="F862" s="26"/>
      <c r="G862" s="26"/>
      <c r="H862" s="26"/>
      <c r="I862" s="155"/>
      <c r="J862" s="156"/>
      <c r="L862" s="26"/>
      <c r="M862" s="26"/>
      <c r="N862" s="26"/>
    </row>
    <row r="863" spans="2:14" ht="13">
      <c r="B863" s="26"/>
      <c r="C863" s="26"/>
      <c r="F863" s="26"/>
      <c r="G863" s="26"/>
      <c r="H863" s="26"/>
      <c r="I863" s="155"/>
      <c r="J863" s="156"/>
      <c r="L863" s="26"/>
      <c r="M863" s="26"/>
      <c r="N863" s="26"/>
    </row>
    <row r="864" spans="2:14" ht="13">
      <c r="B864" s="26"/>
      <c r="C864" s="26"/>
      <c r="F864" s="26"/>
      <c r="G864" s="26"/>
      <c r="H864" s="26"/>
      <c r="I864" s="155"/>
      <c r="J864" s="156"/>
      <c r="L864" s="26"/>
      <c r="M864" s="26"/>
      <c r="N864" s="26"/>
    </row>
    <row r="865" spans="2:14" ht="13">
      <c r="B865" s="26"/>
      <c r="C865" s="26"/>
      <c r="F865" s="26"/>
      <c r="G865" s="26"/>
      <c r="H865" s="26"/>
      <c r="I865" s="155"/>
      <c r="J865" s="156"/>
      <c r="L865" s="26"/>
      <c r="M865" s="26"/>
      <c r="N865" s="26"/>
    </row>
    <row r="866" spans="2:14" ht="13">
      <c r="B866" s="26"/>
      <c r="C866" s="26"/>
      <c r="F866" s="26"/>
      <c r="G866" s="26"/>
      <c r="H866" s="26"/>
      <c r="I866" s="155"/>
      <c r="J866" s="156"/>
      <c r="L866" s="26"/>
      <c r="M866" s="26"/>
      <c r="N866" s="26"/>
    </row>
    <row r="867" spans="2:14" ht="13">
      <c r="B867" s="26"/>
      <c r="C867" s="26"/>
      <c r="F867" s="26"/>
      <c r="G867" s="26"/>
      <c r="H867" s="26"/>
      <c r="I867" s="155"/>
      <c r="J867" s="156"/>
      <c r="L867" s="26"/>
      <c r="M867" s="26"/>
      <c r="N867" s="26"/>
    </row>
    <row r="868" spans="2:14" ht="13">
      <c r="B868" s="26"/>
      <c r="C868" s="26"/>
      <c r="F868" s="26"/>
      <c r="G868" s="26"/>
      <c r="H868" s="26"/>
      <c r="I868" s="155"/>
      <c r="J868" s="156"/>
      <c r="L868" s="26"/>
      <c r="M868" s="26"/>
      <c r="N868" s="26"/>
    </row>
    <row r="869" spans="2:14" ht="13">
      <c r="B869" s="26"/>
      <c r="C869" s="26"/>
      <c r="F869" s="26"/>
      <c r="G869" s="26"/>
      <c r="H869" s="26"/>
      <c r="I869" s="155"/>
      <c r="J869" s="156"/>
      <c r="L869" s="26"/>
      <c r="M869" s="26"/>
      <c r="N869" s="26"/>
    </row>
    <row r="870" spans="2:14" ht="13">
      <c r="B870" s="26"/>
      <c r="C870" s="26"/>
      <c r="F870" s="26"/>
      <c r="G870" s="26"/>
      <c r="H870" s="26"/>
      <c r="I870" s="155"/>
      <c r="J870" s="156"/>
      <c r="L870" s="26"/>
      <c r="M870" s="26"/>
      <c r="N870" s="26"/>
    </row>
    <row r="871" spans="2:14" ht="13">
      <c r="B871" s="26"/>
      <c r="C871" s="26"/>
      <c r="F871" s="26"/>
      <c r="G871" s="26"/>
      <c r="H871" s="26"/>
      <c r="I871" s="155"/>
      <c r="J871" s="156"/>
      <c r="L871" s="26"/>
      <c r="M871" s="26"/>
      <c r="N871" s="26"/>
    </row>
    <row r="872" spans="2:14" ht="13">
      <c r="B872" s="26"/>
      <c r="C872" s="26"/>
      <c r="F872" s="26"/>
      <c r="G872" s="26"/>
      <c r="H872" s="26"/>
      <c r="I872" s="155"/>
      <c r="J872" s="156"/>
      <c r="L872" s="26"/>
      <c r="M872" s="26"/>
      <c r="N872" s="26"/>
    </row>
    <row r="873" spans="2:14" ht="13">
      <c r="B873" s="26"/>
      <c r="C873" s="26"/>
      <c r="F873" s="26"/>
      <c r="G873" s="26"/>
      <c r="H873" s="26"/>
      <c r="I873" s="155"/>
      <c r="J873" s="156"/>
      <c r="L873" s="26"/>
      <c r="M873" s="26"/>
      <c r="N873" s="26"/>
    </row>
    <row r="874" spans="2:14" ht="13">
      <c r="B874" s="26"/>
      <c r="C874" s="26"/>
      <c r="F874" s="26"/>
      <c r="G874" s="26"/>
      <c r="H874" s="26"/>
      <c r="I874" s="155"/>
      <c r="J874" s="156"/>
      <c r="L874" s="26"/>
      <c r="M874" s="26"/>
      <c r="N874" s="26"/>
    </row>
    <row r="875" spans="2:14" ht="13">
      <c r="B875" s="26"/>
      <c r="C875" s="26"/>
      <c r="F875" s="26"/>
      <c r="G875" s="26"/>
      <c r="H875" s="26"/>
      <c r="I875" s="155"/>
      <c r="J875" s="156"/>
      <c r="L875" s="26"/>
      <c r="M875" s="26"/>
      <c r="N875" s="26"/>
    </row>
    <row r="876" spans="2:14" ht="13">
      <c r="B876" s="26"/>
      <c r="C876" s="26"/>
      <c r="F876" s="26"/>
      <c r="G876" s="26"/>
      <c r="H876" s="26"/>
      <c r="I876" s="155"/>
      <c r="J876" s="156"/>
      <c r="L876" s="26"/>
      <c r="M876" s="26"/>
      <c r="N876" s="26"/>
    </row>
    <row r="877" spans="2:14" ht="13">
      <c r="B877" s="26"/>
      <c r="C877" s="26"/>
      <c r="F877" s="26"/>
      <c r="G877" s="26"/>
      <c r="H877" s="26"/>
      <c r="I877" s="155"/>
      <c r="J877" s="156"/>
      <c r="L877" s="26"/>
      <c r="M877" s="26"/>
      <c r="N877" s="26"/>
    </row>
    <row r="878" spans="2:14" ht="13">
      <c r="B878" s="26"/>
      <c r="C878" s="26"/>
      <c r="F878" s="26"/>
      <c r="G878" s="26"/>
      <c r="H878" s="26"/>
      <c r="I878" s="155"/>
      <c r="J878" s="156"/>
      <c r="L878" s="26"/>
      <c r="M878" s="26"/>
      <c r="N878" s="26"/>
    </row>
    <row r="879" spans="2:14" ht="13">
      <c r="B879" s="26"/>
      <c r="C879" s="26"/>
      <c r="F879" s="26"/>
      <c r="G879" s="26"/>
      <c r="H879" s="26"/>
      <c r="I879" s="155"/>
      <c r="J879" s="156"/>
      <c r="L879" s="26"/>
      <c r="M879" s="26"/>
      <c r="N879" s="26"/>
    </row>
    <row r="880" spans="2:14" ht="13">
      <c r="B880" s="26"/>
      <c r="C880" s="26"/>
      <c r="F880" s="26"/>
      <c r="G880" s="26"/>
      <c r="H880" s="26"/>
      <c r="I880" s="155"/>
      <c r="J880" s="156"/>
      <c r="L880" s="26"/>
      <c r="M880" s="26"/>
      <c r="N880" s="26"/>
    </row>
    <row r="881" spans="2:14" ht="13">
      <c r="B881" s="26"/>
      <c r="C881" s="26"/>
      <c r="F881" s="26"/>
      <c r="G881" s="26"/>
      <c r="H881" s="26"/>
      <c r="I881" s="155"/>
      <c r="J881" s="156"/>
      <c r="L881" s="26"/>
      <c r="M881" s="26"/>
      <c r="N881" s="26"/>
    </row>
    <row r="882" spans="2:14" ht="13">
      <c r="B882" s="26"/>
      <c r="C882" s="26"/>
      <c r="F882" s="26"/>
      <c r="G882" s="26"/>
      <c r="H882" s="26"/>
      <c r="I882" s="155"/>
      <c r="J882" s="156"/>
      <c r="L882" s="26"/>
      <c r="M882" s="26"/>
      <c r="N882" s="26"/>
    </row>
    <row r="883" spans="2:14" ht="13">
      <c r="B883" s="26"/>
      <c r="C883" s="26"/>
      <c r="F883" s="26"/>
      <c r="G883" s="26"/>
      <c r="H883" s="26"/>
      <c r="I883" s="155"/>
      <c r="J883" s="156"/>
      <c r="L883" s="26"/>
      <c r="M883" s="26"/>
      <c r="N883" s="26"/>
    </row>
    <row r="884" spans="2:14" ht="13">
      <c r="B884" s="26"/>
      <c r="C884" s="26"/>
      <c r="F884" s="26"/>
      <c r="G884" s="26"/>
      <c r="H884" s="26"/>
      <c r="I884" s="155"/>
      <c r="J884" s="156"/>
      <c r="L884" s="26"/>
      <c r="M884" s="26"/>
      <c r="N884" s="26"/>
    </row>
    <row r="885" spans="2:14" ht="13">
      <c r="B885" s="26"/>
      <c r="C885" s="26"/>
      <c r="F885" s="26"/>
      <c r="G885" s="26"/>
      <c r="H885" s="26"/>
      <c r="I885" s="155"/>
      <c r="J885" s="156"/>
      <c r="L885" s="26"/>
      <c r="M885" s="26"/>
      <c r="N885" s="26"/>
    </row>
    <row r="886" spans="2:14" ht="13">
      <c r="B886" s="26"/>
      <c r="C886" s="26"/>
      <c r="F886" s="26"/>
      <c r="G886" s="26"/>
      <c r="H886" s="26"/>
      <c r="I886" s="155"/>
      <c r="J886" s="156"/>
      <c r="L886" s="26"/>
      <c r="M886" s="26"/>
      <c r="N886" s="26"/>
    </row>
    <row r="887" spans="2:14" ht="13">
      <c r="B887" s="26"/>
      <c r="C887" s="26"/>
      <c r="F887" s="26"/>
      <c r="G887" s="26"/>
      <c r="H887" s="26"/>
      <c r="I887" s="155"/>
      <c r="J887" s="156"/>
      <c r="L887" s="26"/>
      <c r="M887" s="26"/>
      <c r="N887" s="26"/>
    </row>
    <row r="888" spans="2:14" ht="13">
      <c r="B888" s="26"/>
      <c r="C888" s="26"/>
      <c r="F888" s="26"/>
      <c r="G888" s="26"/>
      <c r="H888" s="26"/>
      <c r="I888" s="155"/>
      <c r="J888" s="156"/>
      <c r="L888" s="26"/>
      <c r="M888" s="26"/>
      <c r="N888" s="26"/>
    </row>
    <row r="889" spans="2:14" ht="13">
      <c r="B889" s="26"/>
      <c r="C889" s="26"/>
      <c r="F889" s="26"/>
      <c r="G889" s="26"/>
      <c r="H889" s="26"/>
      <c r="I889" s="155"/>
      <c r="J889" s="156"/>
      <c r="L889" s="26"/>
      <c r="M889" s="26"/>
      <c r="N889" s="26"/>
    </row>
    <row r="890" spans="2:14" ht="13">
      <c r="B890" s="26"/>
      <c r="C890" s="26"/>
      <c r="F890" s="26"/>
      <c r="G890" s="26"/>
      <c r="H890" s="26"/>
      <c r="I890" s="155"/>
      <c r="J890" s="156"/>
      <c r="L890" s="26"/>
      <c r="M890" s="26"/>
      <c r="N890" s="26"/>
    </row>
    <row r="891" spans="2:14" ht="13">
      <c r="B891" s="26"/>
      <c r="C891" s="26"/>
      <c r="F891" s="26"/>
      <c r="G891" s="26"/>
      <c r="H891" s="26"/>
      <c r="I891" s="155"/>
      <c r="J891" s="156"/>
      <c r="L891" s="26"/>
      <c r="M891" s="26"/>
      <c r="N891" s="26"/>
    </row>
    <row r="892" spans="2:14" ht="13">
      <c r="B892" s="26"/>
      <c r="C892" s="26"/>
      <c r="F892" s="26"/>
      <c r="G892" s="26"/>
      <c r="H892" s="26"/>
      <c r="I892" s="155"/>
      <c r="J892" s="156"/>
      <c r="L892" s="26"/>
      <c r="M892" s="26"/>
      <c r="N892" s="26"/>
    </row>
    <row r="893" spans="2:14" ht="13">
      <c r="B893" s="26"/>
      <c r="C893" s="26"/>
      <c r="F893" s="26"/>
      <c r="G893" s="26"/>
      <c r="H893" s="26"/>
      <c r="I893" s="155"/>
      <c r="J893" s="156"/>
      <c r="L893" s="26"/>
      <c r="M893" s="26"/>
      <c r="N893" s="26"/>
    </row>
    <row r="894" spans="2:14" ht="13">
      <c r="B894" s="26"/>
      <c r="C894" s="26"/>
      <c r="F894" s="26"/>
      <c r="G894" s="26"/>
      <c r="H894" s="26"/>
      <c r="I894" s="155"/>
      <c r="J894" s="156"/>
      <c r="L894" s="26"/>
      <c r="M894" s="26"/>
      <c r="N894" s="26"/>
    </row>
    <row r="895" spans="2:14" ht="13">
      <c r="B895" s="26"/>
      <c r="C895" s="26"/>
      <c r="F895" s="26"/>
      <c r="G895" s="26"/>
      <c r="H895" s="26"/>
      <c r="I895" s="155"/>
      <c r="J895" s="156"/>
      <c r="L895" s="26"/>
      <c r="M895" s="26"/>
      <c r="N895" s="26"/>
    </row>
    <row r="896" spans="2:14" ht="13">
      <c r="B896" s="26"/>
      <c r="C896" s="26"/>
      <c r="F896" s="26"/>
      <c r="G896" s="26"/>
      <c r="H896" s="26"/>
      <c r="I896" s="155"/>
      <c r="J896" s="156"/>
      <c r="L896" s="26"/>
      <c r="M896" s="26"/>
      <c r="N896" s="26"/>
    </row>
    <row r="897" spans="2:14" ht="13">
      <c r="B897" s="26"/>
      <c r="C897" s="26"/>
      <c r="F897" s="26"/>
      <c r="G897" s="26"/>
      <c r="H897" s="26"/>
      <c r="I897" s="155"/>
      <c r="J897" s="156"/>
      <c r="L897" s="26"/>
      <c r="M897" s="26"/>
      <c r="N897" s="26"/>
    </row>
    <row r="898" spans="2:14" ht="13">
      <c r="B898" s="26"/>
      <c r="C898" s="26"/>
      <c r="F898" s="26"/>
      <c r="G898" s="26"/>
      <c r="H898" s="26"/>
      <c r="I898" s="155"/>
      <c r="J898" s="156"/>
      <c r="L898" s="26"/>
      <c r="M898" s="26"/>
      <c r="N898" s="26"/>
    </row>
    <row r="899" spans="2:14" ht="13">
      <c r="B899" s="26"/>
      <c r="C899" s="26"/>
      <c r="F899" s="26"/>
      <c r="G899" s="26"/>
      <c r="H899" s="26"/>
      <c r="I899" s="155"/>
      <c r="J899" s="156"/>
      <c r="L899" s="26"/>
      <c r="M899" s="26"/>
      <c r="N899" s="26"/>
    </row>
    <row r="900" spans="2:14" ht="13">
      <c r="B900" s="26"/>
      <c r="C900" s="26"/>
      <c r="F900" s="26"/>
      <c r="G900" s="26"/>
      <c r="H900" s="26"/>
      <c r="I900" s="155"/>
      <c r="J900" s="156"/>
      <c r="L900" s="26"/>
      <c r="M900" s="26"/>
      <c r="N900" s="26"/>
    </row>
    <row r="901" spans="2:14" ht="13">
      <c r="B901" s="26"/>
      <c r="C901" s="26"/>
      <c r="F901" s="26"/>
      <c r="G901" s="26"/>
      <c r="H901" s="26"/>
      <c r="I901" s="155"/>
      <c r="J901" s="156"/>
      <c r="L901" s="26"/>
      <c r="M901" s="26"/>
      <c r="N901" s="26"/>
    </row>
    <row r="902" spans="2:14" ht="13">
      <c r="B902" s="26"/>
      <c r="C902" s="26"/>
      <c r="F902" s="26"/>
      <c r="G902" s="26"/>
      <c r="H902" s="26"/>
      <c r="I902" s="155"/>
      <c r="J902" s="156"/>
      <c r="L902" s="26"/>
      <c r="M902" s="26"/>
      <c r="N902" s="26"/>
    </row>
    <row r="903" spans="2:14" ht="13">
      <c r="B903" s="26"/>
      <c r="C903" s="26"/>
      <c r="F903" s="26"/>
      <c r="G903" s="26"/>
      <c r="H903" s="26"/>
      <c r="I903" s="155"/>
      <c r="J903" s="156"/>
      <c r="L903" s="26"/>
      <c r="M903" s="26"/>
      <c r="N903" s="26"/>
    </row>
    <row r="904" spans="2:14" ht="13">
      <c r="B904" s="26"/>
      <c r="C904" s="26"/>
      <c r="F904" s="26"/>
      <c r="G904" s="26"/>
      <c r="H904" s="26"/>
      <c r="I904" s="155"/>
      <c r="J904" s="156"/>
      <c r="L904" s="26"/>
      <c r="M904" s="26"/>
      <c r="N904" s="26"/>
    </row>
    <row r="905" spans="2:14" ht="13">
      <c r="B905" s="26"/>
      <c r="C905" s="26"/>
      <c r="F905" s="26"/>
      <c r="G905" s="26"/>
      <c r="H905" s="26"/>
      <c r="I905" s="155"/>
      <c r="J905" s="156"/>
      <c r="L905" s="26"/>
      <c r="M905" s="26"/>
      <c r="N905" s="26"/>
    </row>
    <row r="906" spans="2:14" ht="13">
      <c r="B906" s="26"/>
      <c r="C906" s="26"/>
      <c r="F906" s="26"/>
      <c r="G906" s="26"/>
      <c r="H906" s="26"/>
      <c r="I906" s="155"/>
      <c r="J906" s="156"/>
      <c r="L906" s="26"/>
      <c r="M906" s="26"/>
      <c r="N906" s="26"/>
    </row>
    <row r="907" spans="2:14" ht="13">
      <c r="B907" s="26"/>
      <c r="C907" s="26"/>
      <c r="F907" s="26"/>
      <c r="G907" s="26"/>
      <c r="H907" s="26"/>
      <c r="I907" s="155"/>
      <c r="J907" s="156"/>
      <c r="L907" s="26"/>
      <c r="M907" s="26"/>
      <c r="N907" s="26"/>
    </row>
    <row r="908" spans="2:14" ht="13">
      <c r="B908" s="26"/>
      <c r="C908" s="26"/>
      <c r="F908" s="26"/>
      <c r="G908" s="26"/>
      <c r="H908" s="26"/>
      <c r="I908" s="155"/>
      <c r="J908" s="156"/>
      <c r="L908" s="26"/>
      <c r="M908" s="26"/>
      <c r="N908" s="26"/>
    </row>
    <row r="909" spans="2:14" ht="13">
      <c r="B909" s="26"/>
      <c r="C909" s="26"/>
      <c r="F909" s="26"/>
      <c r="G909" s="26"/>
      <c r="H909" s="26"/>
      <c r="I909" s="155"/>
      <c r="J909" s="156"/>
      <c r="L909" s="26"/>
      <c r="M909" s="26"/>
      <c r="N909" s="26"/>
    </row>
    <row r="910" spans="2:14" ht="13">
      <c r="B910" s="26"/>
      <c r="C910" s="26"/>
      <c r="F910" s="26"/>
      <c r="G910" s="26"/>
      <c r="H910" s="26"/>
      <c r="I910" s="155"/>
      <c r="J910" s="156"/>
      <c r="L910" s="26"/>
      <c r="M910" s="26"/>
      <c r="N910" s="26"/>
    </row>
    <row r="911" spans="2:14" ht="13">
      <c r="B911" s="26"/>
      <c r="C911" s="26"/>
      <c r="F911" s="26"/>
      <c r="G911" s="26"/>
      <c r="H911" s="26"/>
      <c r="I911" s="155"/>
      <c r="J911" s="156"/>
      <c r="L911" s="26"/>
      <c r="M911" s="26"/>
      <c r="N911" s="26"/>
    </row>
    <row r="912" spans="2:14" ht="13">
      <c r="B912" s="26"/>
      <c r="C912" s="26"/>
      <c r="F912" s="26"/>
      <c r="G912" s="26"/>
      <c r="H912" s="26"/>
      <c r="I912" s="155"/>
      <c r="J912" s="156"/>
      <c r="L912" s="26"/>
      <c r="M912" s="26"/>
      <c r="N912" s="26"/>
    </row>
    <row r="913" spans="2:14" ht="13">
      <c r="B913" s="26"/>
      <c r="C913" s="26"/>
      <c r="F913" s="26"/>
      <c r="G913" s="26"/>
      <c r="H913" s="26"/>
      <c r="I913" s="155"/>
      <c r="J913" s="156"/>
      <c r="L913" s="26"/>
      <c r="M913" s="26"/>
      <c r="N913" s="26"/>
    </row>
    <row r="914" spans="2:14" ht="13">
      <c r="B914" s="26"/>
      <c r="C914" s="26"/>
      <c r="F914" s="26"/>
      <c r="G914" s="26"/>
      <c r="H914" s="26"/>
      <c r="I914" s="155"/>
      <c r="J914" s="156"/>
      <c r="L914" s="26"/>
      <c r="M914" s="26"/>
      <c r="N914" s="26"/>
    </row>
    <row r="915" spans="2:14" ht="13">
      <c r="B915" s="26"/>
      <c r="C915" s="26"/>
      <c r="F915" s="26"/>
      <c r="G915" s="26"/>
      <c r="H915" s="26"/>
      <c r="I915" s="155"/>
      <c r="J915" s="156"/>
      <c r="L915" s="26"/>
      <c r="M915" s="26"/>
      <c r="N915" s="26"/>
    </row>
    <row r="916" spans="2:14" ht="13">
      <c r="B916" s="26"/>
      <c r="C916" s="26"/>
      <c r="F916" s="26"/>
      <c r="G916" s="26"/>
      <c r="H916" s="26"/>
      <c r="I916" s="155"/>
      <c r="J916" s="156"/>
      <c r="L916" s="26"/>
      <c r="M916" s="26"/>
      <c r="N916" s="26"/>
    </row>
    <row r="917" spans="2:14" ht="13">
      <c r="B917" s="26"/>
      <c r="C917" s="26"/>
      <c r="F917" s="26"/>
      <c r="G917" s="26"/>
      <c r="H917" s="26"/>
      <c r="I917" s="155"/>
      <c r="J917" s="156"/>
      <c r="L917" s="26"/>
      <c r="M917" s="26"/>
      <c r="N917" s="26"/>
    </row>
    <row r="918" spans="2:14" ht="13">
      <c r="B918" s="26"/>
      <c r="C918" s="26"/>
      <c r="F918" s="26"/>
      <c r="G918" s="26"/>
      <c r="H918" s="26"/>
      <c r="I918" s="155"/>
      <c r="J918" s="156"/>
      <c r="L918" s="26"/>
      <c r="M918" s="26"/>
      <c r="N918" s="26"/>
    </row>
    <row r="919" spans="2:14" ht="13">
      <c r="B919" s="26"/>
      <c r="C919" s="26"/>
      <c r="F919" s="26"/>
      <c r="G919" s="26"/>
      <c r="H919" s="26"/>
      <c r="I919" s="155"/>
      <c r="J919" s="156"/>
      <c r="L919" s="26"/>
      <c r="M919" s="26"/>
      <c r="N919" s="26"/>
    </row>
    <row r="920" spans="2:14" ht="13">
      <c r="B920" s="26"/>
      <c r="C920" s="26"/>
      <c r="F920" s="26"/>
      <c r="G920" s="26"/>
      <c r="H920" s="26"/>
      <c r="I920" s="155"/>
      <c r="J920" s="156"/>
      <c r="L920" s="26"/>
      <c r="M920" s="26"/>
      <c r="N920" s="26"/>
    </row>
    <row r="921" spans="2:14" ht="13">
      <c r="B921" s="26"/>
      <c r="C921" s="26"/>
      <c r="F921" s="26"/>
      <c r="G921" s="26"/>
      <c r="H921" s="26"/>
      <c r="I921" s="155"/>
      <c r="J921" s="156"/>
      <c r="L921" s="26"/>
      <c r="M921" s="26"/>
      <c r="N921" s="26"/>
    </row>
    <row r="922" spans="2:14" ht="13">
      <c r="B922" s="26"/>
      <c r="C922" s="26"/>
      <c r="F922" s="26"/>
      <c r="G922" s="26"/>
      <c r="H922" s="26"/>
      <c r="I922" s="155"/>
      <c r="J922" s="156"/>
      <c r="L922" s="26"/>
      <c r="M922" s="26"/>
      <c r="N922" s="26"/>
    </row>
    <row r="923" spans="2:14" ht="13">
      <c r="B923" s="26"/>
      <c r="C923" s="26"/>
      <c r="F923" s="26"/>
      <c r="G923" s="26"/>
      <c r="H923" s="26"/>
      <c r="I923" s="155"/>
      <c r="J923" s="156"/>
      <c r="L923" s="26"/>
      <c r="M923" s="26"/>
      <c r="N923" s="26"/>
    </row>
    <row r="924" spans="2:14" ht="13">
      <c r="B924" s="26"/>
      <c r="C924" s="26"/>
      <c r="F924" s="26"/>
      <c r="G924" s="26"/>
      <c r="H924" s="26"/>
      <c r="I924" s="155"/>
      <c r="J924" s="156"/>
      <c r="L924" s="26"/>
      <c r="M924" s="26"/>
      <c r="N924" s="26"/>
    </row>
    <row r="925" spans="2:14" ht="13">
      <c r="B925" s="26"/>
      <c r="C925" s="26"/>
      <c r="F925" s="26"/>
      <c r="G925" s="26"/>
      <c r="H925" s="26"/>
      <c r="I925" s="155"/>
      <c r="J925" s="156"/>
      <c r="L925" s="26"/>
      <c r="M925" s="26"/>
      <c r="N925" s="26"/>
    </row>
    <row r="926" spans="2:14" ht="13">
      <c r="B926" s="26"/>
      <c r="C926" s="26"/>
      <c r="F926" s="26"/>
      <c r="G926" s="26"/>
      <c r="H926" s="26"/>
      <c r="I926" s="155"/>
      <c r="J926" s="156"/>
      <c r="L926" s="26"/>
      <c r="M926" s="26"/>
      <c r="N926" s="26"/>
    </row>
    <row r="927" spans="2:14" ht="13">
      <c r="B927" s="26"/>
      <c r="C927" s="26"/>
      <c r="F927" s="26"/>
      <c r="G927" s="26"/>
      <c r="H927" s="26"/>
      <c r="I927" s="155"/>
      <c r="J927" s="156"/>
      <c r="L927" s="26"/>
      <c r="M927" s="26"/>
      <c r="N927" s="26"/>
    </row>
    <row r="928" spans="2:14" ht="13">
      <c r="B928" s="26"/>
      <c r="C928" s="26"/>
      <c r="F928" s="26"/>
      <c r="G928" s="26"/>
      <c r="H928" s="26"/>
      <c r="I928" s="155"/>
      <c r="J928" s="156"/>
      <c r="L928" s="26"/>
      <c r="M928" s="26"/>
      <c r="N928" s="26"/>
    </row>
    <row r="929" spans="2:14" ht="13">
      <c r="B929" s="26"/>
      <c r="C929" s="26"/>
      <c r="F929" s="26"/>
      <c r="G929" s="26"/>
      <c r="H929" s="26"/>
      <c r="I929" s="155"/>
      <c r="J929" s="156"/>
      <c r="L929" s="26"/>
      <c r="M929" s="26"/>
      <c r="N929" s="26"/>
    </row>
    <row r="930" spans="2:14" ht="13">
      <c r="B930" s="26"/>
      <c r="C930" s="26"/>
      <c r="F930" s="26"/>
      <c r="G930" s="26"/>
      <c r="H930" s="26"/>
      <c r="I930" s="155"/>
      <c r="J930" s="156"/>
      <c r="L930" s="26"/>
      <c r="M930" s="26"/>
      <c r="N930" s="26"/>
    </row>
    <row r="931" spans="2:14" ht="13">
      <c r="B931" s="26"/>
      <c r="C931" s="26"/>
      <c r="F931" s="26"/>
      <c r="G931" s="26"/>
      <c r="H931" s="26"/>
      <c r="I931" s="155"/>
      <c r="J931" s="156"/>
      <c r="L931" s="26"/>
      <c r="M931" s="26"/>
      <c r="N931" s="26"/>
    </row>
    <row r="932" spans="2:14" ht="13">
      <c r="B932" s="26"/>
      <c r="C932" s="26"/>
      <c r="F932" s="26"/>
      <c r="G932" s="26"/>
      <c r="H932" s="26"/>
      <c r="I932" s="155"/>
      <c r="J932" s="156"/>
      <c r="L932" s="26"/>
      <c r="M932" s="26"/>
      <c r="N932" s="26"/>
    </row>
    <row r="933" spans="2:14" ht="13">
      <c r="B933" s="26"/>
      <c r="C933" s="26"/>
      <c r="F933" s="26"/>
      <c r="G933" s="26"/>
      <c r="H933" s="26"/>
      <c r="I933" s="155"/>
      <c r="J933" s="156"/>
      <c r="L933" s="26"/>
      <c r="M933" s="26"/>
      <c r="N933" s="26"/>
    </row>
    <row r="934" spans="2:14" ht="13">
      <c r="B934" s="26"/>
      <c r="C934" s="26"/>
      <c r="F934" s="26"/>
      <c r="G934" s="26"/>
      <c r="H934" s="26"/>
      <c r="I934" s="155"/>
      <c r="J934" s="156"/>
      <c r="L934" s="26"/>
      <c r="M934" s="26"/>
      <c r="N934" s="26"/>
    </row>
    <row r="935" spans="2:14" ht="13">
      <c r="B935" s="26"/>
      <c r="C935" s="26"/>
      <c r="F935" s="26"/>
      <c r="G935" s="26"/>
      <c r="H935" s="26"/>
      <c r="I935" s="155"/>
      <c r="J935" s="156"/>
      <c r="L935" s="26"/>
      <c r="M935" s="26"/>
      <c r="N935" s="26"/>
    </row>
    <row r="936" spans="2:14" ht="13">
      <c r="B936" s="26"/>
      <c r="C936" s="26"/>
      <c r="F936" s="26"/>
      <c r="G936" s="26"/>
      <c r="H936" s="26"/>
      <c r="I936" s="155"/>
      <c r="J936" s="156"/>
      <c r="L936" s="26"/>
      <c r="M936" s="26"/>
      <c r="N936" s="26"/>
    </row>
    <row r="937" spans="2:14" ht="13">
      <c r="B937" s="26"/>
      <c r="C937" s="26"/>
      <c r="F937" s="26"/>
      <c r="G937" s="26"/>
      <c r="H937" s="26"/>
      <c r="I937" s="155"/>
      <c r="J937" s="156"/>
      <c r="L937" s="26"/>
      <c r="M937" s="26"/>
      <c r="N937" s="26"/>
    </row>
    <row r="938" spans="2:14" ht="13">
      <c r="B938" s="26"/>
      <c r="C938" s="26"/>
      <c r="F938" s="26"/>
      <c r="G938" s="26"/>
      <c r="H938" s="26"/>
      <c r="I938" s="155"/>
      <c r="J938" s="156"/>
      <c r="L938" s="26"/>
      <c r="M938" s="26"/>
      <c r="N938" s="26"/>
    </row>
    <row r="939" spans="2:14" ht="13">
      <c r="B939" s="26"/>
      <c r="C939" s="26"/>
      <c r="F939" s="26"/>
      <c r="G939" s="26"/>
      <c r="H939" s="26"/>
      <c r="I939" s="155"/>
      <c r="J939" s="156"/>
      <c r="L939" s="26"/>
      <c r="M939" s="26"/>
      <c r="N939" s="26"/>
    </row>
    <row r="940" spans="2:14" ht="13">
      <c r="B940" s="26"/>
      <c r="C940" s="26"/>
      <c r="F940" s="26"/>
      <c r="G940" s="26"/>
      <c r="H940" s="26"/>
      <c r="I940" s="155"/>
      <c r="J940" s="156"/>
      <c r="L940" s="26"/>
      <c r="M940" s="26"/>
      <c r="N940" s="26"/>
    </row>
    <row r="941" spans="2:14" ht="13">
      <c r="B941" s="26"/>
      <c r="C941" s="26"/>
      <c r="F941" s="26"/>
      <c r="G941" s="26"/>
      <c r="H941" s="26"/>
      <c r="I941" s="155"/>
      <c r="J941" s="156"/>
      <c r="L941" s="26"/>
      <c r="M941" s="26"/>
      <c r="N941" s="26"/>
    </row>
    <row r="942" spans="2:14" ht="13">
      <c r="B942" s="26"/>
      <c r="C942" s="26"/>
      <c r="F942" s="26"/>
      <c r="G942" s="26"/>
      <c r="H942" s="26"/>
      <c r="I942" s="155"/>
      <c r="J942" s="156"/>
      <c r="L942" s="26"/>
      <c r="M942" s="26"/>
      <c r="N942" s="26"/>
    </row>
    <row r="943" spans="2:14" ht="13">
      <c r="B943" s="26"/>
      <c r="C943" s="26"/>
      <c r="F943" s="26"/>
      <c r="G943" s="26"/>
      <c r="H943" s="26"/>
      <c r="I943" s="155"/>
      <c r="J943" s="156"/>
      <c r="L943" s="26"/>
      <c r="M943" s="26"/>
      <c r="N943" s="26"/>
    </row>
    <row r="944" spans="2:14" ht="13">
      <c r="B944" s="26"/>
      <c r="C944" s="26"/>
      <c r="F944" s="26"/>
      <c r="G944" s="26"/>
      <c r="H944" s="26"/>
      <c r="I944" s="155"/>
      <c r="J944" s="156"/>
      <c r="L944" s="26"/>
      <c r="M944" s="26"/>
      <c r="N944" s="26"/>
    </row>
    <row r="945" spans="2:14" ht="13">
      <c r="B945" s="26"/>
      <c r="C945" s="26"/>
      <c r="F945" s="26"/>
      <c r="G945" s="26"/>
      <c r="H945" s="26"/>
      <c r="I945" s="155"/>
      <c r="J945" s="156"/>
      <c r="L945" s="26"/>
      <c r="M945" s="26"/>
      <c r="N945" s="26"/>
    </row>
    <row r="946" spans="2:14" ht="13">
      <c r="B946" s="26"/>
      <c r="C946" s="26"/>
      <c r="F946" s="26"/>
      <c r="G946" s="26"/>
      <c r="H946" s="26"/>
      <c r="I946" s="155"/>
      <c r="J946" s="156"/>
      <c r="L946" s="26"/>
      <c r="M946" s="26"/>
      <c r="N946" s="26"/>
    </row>
    <row r="947" spans="2:14" ht="13">
      <c r="B947" s="26"/>
      <c r="C947" s="26"/>
      <c r="F947" s="26"/>
      <c r="G947" s="26"/>
      <c r="H947" s="26"/>
      <c r="I947" s="155"/>
      <c r="J947" s="156"/>
      <c r="L947" s="26"/>
      <c r="M947" s="26"/>
      <c r="N947" s="26"/>
    </row>
    <row r="948" spans="2:14" ht="13">
      <c r="B948" s="26"/>
      <c r="C948" s="26"/>
      <c r="F948" s="26"/>
      <c r="G948" s="26"/>
      <c r="H948" s="26"/>
      <c r="I948" s="155"/>
      <c r="J948" s="156"/>
      <c r="L948" s="26"/>
      <c r="M948" s="26"/>
      <c r="N948" s="26"/>
    </row>
    <row r="949" spans="2:14" ht="13">
      <c r="B949" s="26"/>
      <c r="C949" s="26"/>
      <c r="F949" s="26"/>
      <c r="G949" s="26"/>
      <c r="H949" s="26"/>
      <c r="I949" s="155"/>
      <c r="J949" s="156"/>
      <c r="L949" s="26"/>
      <c r="M949" s="26"/>
      <c r="N949" s="26"/>
    </row>
    <row r="950" spans="2:14" ht="13">
      <c r="B950" s="26"/>
      <c r="C950" s="26"/>
      <c r="F950" s="26"/>
      <c r="G950" s="26"/>
      <c r="H950" s="26"/>
      <c r="I950" s="155"/>
      <c r="J950" s="156"/>
      <c r="L950" s="26"/>
      <c r="M950" s="26"/>
      <c r="N950" s="26"/>
    </row>
    <row r="951" spans="2:14" ht="13">
      <c r="B951" s="26"/>
      <c r="C951" s="26"/>
      <c r="F951" s="26"/>
      <c r="G951" s="26"/>
      <c r="H951" s="26"/>
      <c r="I951" s="155"/>
      <c r="J951" s="156"/>
      <c r="L951" s="26"/>
      <c r="M951" s="26"/>
      <c r="N951" s="26"/>
    </row>
    <row r="952" spans="2:14" ht="13">
      <c r="B952" s="26"/>
      <c r="C952" s="26"/>
      <c r="F952" s="26"/>
      <c r="G952" s="26"/>
      <c r="H952" s="26"/>
      <c r="I952" s="155"/>
      <c r="J952" s="156"/>
      <c r="L952" s="26"/>
      <c r="M952" s="26"/>
      <c r="N952" s="26"/>
    </row>
    <row r="953" spans="2:14" ht="13">
      <c r="B953" s="26"/>
      <c r="C953" s="26"/>
      <c r="F953" s="26"/>
      <c r="G953" s="26"/>
      <c r="H953" s="26"/>
      <c r="I953" s="155"/>
      <c r="J953" s="156"/>
      <c r="L953" s="26"/>
      <c r="M953" s="26"/>
      <c r="N953" s="26"/>
    </row>
    <row r="954" spans="2:14" ht="13">
      <c r="B954" s="26"/>
      <c r="C954" s="26"/>
      <c r="F954" s="26"/>
      <c r="G954" s="26"/>
      <c r="H954" s="26"/>
      <c r="I954" s="155"/>
      <c r="J954" s="156"/>
      <c r="L954" s="26"/>
      <c r="M954" s="26"/>
      <c r="N954" s="26"/>
    </row>
    <row r="955" spans="2:14" ht="13">
      <c r="B955" s="26"/>
      <c r="C955" s="26"/>
      <c r="F955" s="26"/>
      <c r="G955" s="26"/>
      <c r="H955" s="26"/>
      <c r="I955" s="155"/>
      <c r="J955" s="156"/>
      <c r="L955" s="26"/>
      <c r="M955" s="26"/>
      <c r="N955" s="26"/>
    </row>
    <row r="956" spans="2:14" ht="13">
      <c r="B956" s="26"/>
      <c r="C956" s="26"/>
      <c r="F956" s="26"/>
      <c r="G956" s="26"/>
      <c r="H956" s="26"/>
      <c r="I956" s="155"/>
      <c r="J956" s="156"/>
      <c r="L956" s="26"/>
      <c r="M956" s="26"/>
      <c r="N956" s="26"/>
    </row>
    <row r="957" spans="2:14" ht="13">
      <c r="B957" s="26"/>
      <c r="C957" s="26"/>
      <c r="F957" s="26"/>
      <c r="G957" s="26"/>
      <c r="H957" s="26"/>
      <c r="I957" s="155"/>
      <c r="J957" s="156"/>
      <c r="L957" s="26"/>
      <c r="M957" s="26"/>
      <c r="N957" s="26"/>
    </row>
    <row r="958" spans="2:14" ht="13">
      <c r="B958" s="26"/>
      <c r="C958" s="26"/>
      <c r="F958" s="26"/>
      <c r="G958" s="26"/>
      <c r="H958" s="26"/>
      <c r="I958" s="155"/>
      <c r="J958" s="156"/>
      <c r="L958" s="26"/>
      <c r="M958" s="26"/>
      <c r="N958" s="26"/>
    </row>
    <row r="959" spans="2:14" ht="13">
      <c r="B959" s="26"/>
      <c r="C959" s="26"/>
      <c r="F959" s="26"/>
      <c r="G959" s="26"/>
      <c r="H959" s="26"/>
      <c r="I959" s="155"/>
      <c r="J959" s="156"/>
      <c r="L959" s="26"/>
      <c r="M959" s="26"/>
      <c r="N959" s="26"/>
    </row>
    <row r="960" spans="2:14" ht="13">
      <c r="B960" s="26"/>
      <c r="C960" s="26"/>
      <c r="F960" s="26"/>
      <c r="G960" s="26"/>
      <c r="H960" s="26"/>
      <c r="I960" s="155"/>
      <c r="J960" s="156"/>
      <c r="L960" s="26"/>
      <c r="M960" s="26"/>
      <c r="N960" s="26"/>
    </row>
    <row r="961" spans="2:14" ht="13">
      <c r="B961" s="26"/>
      <c r="C961" s="26"/>
      <c r="F961" s="26"/>
      <c r="G961" s="26"/>
      <c r="H961" s="26"/>
      <c r="I961" s="155"/>
      <c r="J961" s="156"/>
      <c r="L961" s="26"/>
      <c r="M961" s="26"/>
      <c r="N961" s="26"/>
    </row>
    <row r="962" spans="2:14" ht="13">
      <c r="B962" s="26"/>
      <c r="C962" s="26"/>
      <c r="F962" s="26"/>
      <c r="G962" s="26"/>
      <c r="H962" s="26"/>
      <c r="I962" s="155"/>
      <c r="J962" s="156"/>
      <c r="L962" s="26"/>
      <c r="M962" s="26"/>
      <c r="N962" s="26"/>
    </row>
    <row r="963" spans="2:14" ht="13">
      <c r="B963" s="26"/>
      <c r="C963" s="26"/>
      <c r="F963" s="26"/>
      <c r="G963" s="26"/>
      <c r="H963" s="26"/>
      <c r="I963" s="155"/>
      <c r="J963" s="156"/>
      <c r="L963" s="26"/>
      <c r="M963" s="26"/>
      <c r="N963" s="26"/>
    </row>
    <row r="964" spans="2:14" ht="13">
      <c r="B964" s="26"/>
      <c r="C964" s="26"/>
      <c r="F964" s="26"/>
      <c r="G964" s="26"/>
      <c r="H964" s="26"/>
      <c r="I964" s="155"/>
      <c r="J964" s="156"/>
      <c r="L964" s="26"/>
      <c r="M964" s="26"/>
      <c r="N964" s="26"/>
    </row>
    <row r="965" spans="2:14" ht="13">
      <c r="B965" s="26"/>
      <c r="C965" s="26"/>
      <c r="F965" s="26"/>
      <c r="G965" s="26"/>
      <c r="H965" s="26"/>
      <c r="I965" s="155"/>
      <c r="J965" s="156"/>
      <c r="L965" s="26"/>
      <c r="M965" s="26"/>
      <c r="N965" s="26"/>
    </row>
    <row r="966" spans="2:14" ht="13">
      <c r="B966" s="26"/>
      <c r="C966" s="26"/>
      <c r="F966" s="26"/>
      <c r="G966" s="26"/>
      <c r="H966" s="26"/>
      <c r="I966" s="155"/>
      <c r="J966" s="156"/>
      <c r="L966" s="26"/>
      <c r="M966" s="26"/>
      <c r="N966" s="26"/>
    </row>
    <row r="967" spans="2:14" ht="13">
      <c r="B967" s="26"/>
      <c r="C967" s="26"/>
      <c r="F967" s="26"/>
      <c r="G967" s="26"/>
      <c r="H967" s="26"/>
      <c r="I967" s="155"/>
      <c r="J967" s="156"/>
      <c r="L967" s="26"/>
      <c r="M967" s="26"/>
      <c r="N967" s="26"/>
    </row>
    <row r="968" spans="2:14" ht="13">
      <c r="B968" s="26"/>
      <c r="C968" s="26"/>
      <c r="F968" s="26"/>
      <c r="G968" s="26"/>
      <c r="H968" s="26"/>
      <c r="I968" s="155"/>
      <c r="J968" s="156"/>
      <c r="L968" s="26"/>
      <c r="M968" s="26"/>
      <c r="N968" s="26"/>
    </row>
    <row r="969" spans="2:14" ht="13">
      <c r="B969" s="26"/>
      <c r="C969" s="26"/>
      <c r="F969" s="26"/>
      <c r="G969" s="26"/>
      <c r="H969" s="26"/>
      <c r="I969" s="155"/>
      <c r="J969" s="156"/>
      <c r="L969" s="26"/>
      <c r="M969" s="26"/>
      <c r="N969" s="26"/>
    </row>
    <row r="970" spans="2:14" ht="13">
      <c r="B970" s="26"/>
      <c r="C970" s="26"/>
      <c r="F970" s="26"/>
      <c r="G970" s="26"/>
      <c r="H970" s="26"/>
      <c r="I970" s="155"/>
      <c r="J970" s="156"/>
      <c r="L970" s="26"/>
      <c r="M970" s="26"/>
      <c r="N970" s="26"/>
    </row>
    <row r="971" spans="2:14" ht="13">
      <c r="B971" s="26"/>
      <c r="C971" s="26"/>
      <c r="F971" s="26"/>
      <c r="G971" s="26"/>
      <c r="H971" s="26"/>
      <c r="I971" s="155"/>
      <c r="J971" s="156"/>
      <c r="L971" s="26"/>
      <c r="M971" s="26"/>
      <c r="N971" s="26"/>
    </row>
    <row r="972" spans="2:14" ht="13">
      <c r="B972" s="26"/>
      <c r="C972" s="26"/>
      <c r="F972" s="26"/>
      <c r="G972" s="26"/>
      <c r="H972" s="26"/>
      <c r="I972" s="155"/>
      <c r="J972" s="156"/>
      <c r="L972" s="26"/>
      <c r="M972" s="26"/>
      <c r="N972" s="26"/>
    </row>
    <row r="973" spans="2:14" ht="13">
      <c r="B973" s="26"/>
      <c r="C973" s="26"/>
      <c r="F973" s="26"/>
      <c r="G973" s="26"/>
      <c r="H973" s="26"/>
      <c r="I973" s="155"/>
      <c r="J973" s="156"/>
      <c r="L973" s="26"/>
      <c r="M973" s="26"/>
      <c r="N973" s="26"/>
    </row>
    <row r="974" spans="2:14" ht="13">
      <c r="B974" s="26"/>
      <c r="C974" s="26"/>
      <c r="F974" s="26"/>
      <c r="G974" s="26"/>
      <c r="H974" s="26"/>
      <c r="I974" s="155"/>
      <c r="J974" s="156"/>
      <c r="L974" s="26"/>
      <c r="M974" s="26"/>
      <c r="N974" s="26"/>
    </row>
    <row r="975" spans="2:14" ht="13">
      <c r="B975" s="26"/>
      <c r="C975" s="26"/>
      <c r="F975" s="26"/>
      <c r="G975" s="26"/>
      <c r="H975" s="26"/>
      <c r="I975" s="155"/>
      <c r="J975" s="156"/>
      <c r="L975" s="26"/>
      <c r="M975" s="26"/>
      <c r="N975" s="26"/>
    </row>
    <row r="976" spans="2:14" ht="13">
      <c r="B976" s="26"/>
      <c r="C976" s="26"/>
      <c r="F976" s="26"/>
      <c r="G976" s="26"/>
      <c r="H976" s="26"/>
      <c r="I976" s="155"/>
      <c r="J976" s="156"/>
      <c r="L976" s="26"/>
      <c r="M976" s="26"/>
      <c r="N976" s="26"/>
    </row>
    <row r="977" spans="2:14" ht="13">
      <c r="B977" s="26"/>
      <c r="C977" s="26"/>
      <c r="F977" s="26"/>
      <c r="G977" s="26"/>
      <c r="H977" s="26"/>
      <c r="I977" s="155"/>
      <c r="J977" s="156"/>
      <c r="L977" s="26"/>
      <c r="M977" s="26"/>
      <c r="N977" s="26"/>
    </row>
    <row r="978" spans="2:14" ht="13">
      <c r="B978" s="26"/>
      <c r="C978" s="26"/>
      <c r="F978" s="26"/>
      <c r="G978" s="26"/>
      <c r="H978" s="26"/>
      <c r="I978" s="155"/>
      <c r="J978" s="156"/>
      <c r="L978" s="26"/>
      <c r="M978" s="26"/>
      <c r="N978" s="26"/>
    </row>
    <row r="979" spans="2:14" ht="13">
      <c r="B979" s="26"/>
      <c r="C979" s="26"/>
      <c r="F979" s="26"/>
      <c r="G979" s="26"/>
      <c r="H979" s="26"/>
      <c r="I979" s="155"/>
      <c r="J979" s="156"/>
      <c r="L979" s="26"/>
      <c r="M979" s="26"/>
      <c r="N979" s="26"/>
    </row>
    <row r="980" spans="2:14" ht="13">
      <c r="B980" s="26"/>
      <c r="C980" s="26"/>
      <c r="F980" s="26"/>
      <c r="G980" s="26"/>
      <c r="H980" s="26"/>
      <c r="I980" s="155"/>
      <c r="J980" s="156"/>
      <c r="L980" s="26"/>
      <c r="M980" s="26"/>
      <c r="N980" s="26"/>
    </row>
    <row r="981" spans="2:14" ht="13">
      <c r="B981" s="26"/>
      <c r="C981" s="26"/>
      <c r="F981" s="26"/>
      <c r="G981" s="26"/>
      <c r="H981" s="26"/>
      <c r="I981" s="155"/>
      <c r="J981" s="156"/>
      <c r="L981" s="26"/>
      <c r="M981" s="26"/>
      <c r="N981" s="26"/>
    </row>
    <row r="982" spans="2:14" ht="13">
      <c r="B982" s="26"/>
      <c r="C982" s="26"/>
      <c r="F982" s="26"/>
      <c r="G982" s="26"/>
      <c r="H982" s="26"/>
      <c r="I982" s="155"/>
      <c r="J982" s="156"/>
      <c r="L982" s="26"/>
      <c r="M982" s="26"/>
      <c r="N982" s="26"/>
    </row>
    <row r="983" spans="2:14" ht="13">
      <c r="B983" s="26"/>
      <c r="C983" s="26"/>
      <c r="F983" s="26"/>
      <c r="G983" s="26"/>
      <c r="H983" s="26"/>
      <c r="I983" s="155"/>
      <c r="J983" s="156"/>
      <c r="L983" s="26"/>
      <c r="M983" s="26"/>
      <c r="N983" s="26"/>
    </row>
    <row r="984" spans="2:14" ht="13">
      <c r="B984" s="26"/>
      <c r="C984" s="26"/>
      <c r="F984" s="26"/>
      <c r="G984" s="26"/>
      <c r="H984" s="26"/>
      <c r="I984" s="155"/>
      <c r="J984" s="156"/>
      <c r="L984" s="26"/>
      <c r="M984" s="26"/>
      <c r="N984" s="26"/>
    </row>
    <row r="985" spans="2:14" ht="13">
      <c r="B985" s="26"/>
      <c r="C985" s="26"/>
      <c r="F985" s="26"/>
      <c r="G985" s="26"/>
      <c r="H985" s="26"/>
      <c r="I985" s="155"/>
      <c r="J985" s="156"/>
      <c r="L985" s="26"/>
      <c r="M985" s="26"/>
      <c r="N985" s="26"/>
    </row>
    <row r="986" spans="2:14" ht="13">
      <c r="B986" s="26"/>
      <c r="C986" s="26"/>
      <c r="F986" s="26"/>
      <c r="G986" s="26"/>
      <c r="H986" s="26"/>
      <c r="I986" s="155"/>
      <c r="J986" s="156"/>
      <c r="L986" s="26"/>
      <c r="M986" s="26"/>
      <c r="N986" s="26"/>
    </row>
    <row r="987" spans="2:14" ht="13">
      <c r="B987" s="26"/>
      <c r="C987" s="26"/>
      <c r="F987" s="26"/>
      <c r="G987" s="26"/>
      <c r="H987" s="26"/>
      <c r="I987" s="155"/>
      <c r="J987" s="156"/>
      <c r="L987" s="26"/>
      <c r="M987" s="26"/>
      <c r="N987" s="26"/>
    </row>
    <row r="988" spans="2:14" ht="13">
      <c r="B988" s="26"/>
      <c r="C988" s="26"/>
      <c r="F988" s="26"/>
      <c r="G988" s="26"/>
      <c r="H988" s="26"/>
      <c r="I988" s="155"/>
      <c r="J988" s="156"/>
      <c r="L988" s="26"/>
      <c r="M988" s="26"/>
      <c r="N988" s="26"/>
    </row>
    <row r="989" spans="2:14" ht="13">
      <c r="B989" s="26"/>
      <c r="C989" s="26"/>
      <c r="F989" s="26"/>
      <c r="G989" s="26"/>
      <c r="H989" s="26"/>
      <c r="I989" s="155"/>
      <c r="J989" s="156"/>
      <c r="L989" s="26"/>
      <c r="M989" s="26"/>
      <c r="N989" s="26"/>
    </row>
    <row r="990" spans="2:14" ht="13">
      <c r="B990" s="26"/>
      <c r="C990" s="26"/>
      <c r="F990" s="26"/>
      <c r="G990" s="26"/>
      <c r="H990" s="26"/>
      <c r="I990" s="155"/>
      <c r="J990" s="156"/>
      <c r="L990" s="26"/>
      <c r="M990" s="26"/>
      <c r="N990" s="26"/>
    </row>
    <row r="991" spans="2:14" ht="13">
      <c r="B991" s="26"/>
      <c r="C991" s="26"/>
      <c r="F991" s="26"/>
      <c r="G991" s="26"/>
      <c r="H991" s="26"/>
      <c r="I991" s="155"/>
      <c r="J991" s="156"/>
      <c r="L991" s="26"/>
      <c r="M991" s="26"/>
      <c r="N991" s="26"/>
    </row>
    <row r="992" spans="2:14" ht="13">
      <c r="B992" s="26"/>
      <c r="C992" s="26"/>
      <c r="F992" s="26"/>
      <c r="G992" s="26"/>
      <c r="H992" s="26"/>
      <c r="I992" s="155"/>
      <c r="J992" s="156"/>
      <c r="L992" s="26"/>
      <c r="M992" s="26"/>
      <c r="N992" s="26"/>
    </row>
    <row r="993" spans="2:14" ht="13">
      <c r="B993" s="26"/>
      <c r="C993" s="26"/>
      <c r="F993" s="26"/>
      <c r="G993" s="26"/>
      <c r="H993" s="26"/>
      <c r="I993" s="155"/>
      <c r="J993" s="156"/>
      <c r="L993" s="26"/>
      <c r="M993" s="26"/>
      <c r="N993" s="26"/>
    </row>
    <row r="994" spans="2:14" ht="13">
      <c r="B994" s="26"/>
      <c r="C994" s="26"/>
      <c r="F994" s="26"/>
      <c r="G994" s="26"/>
      <c r="H994" s="26"/>
      <c r="I994" s="155"/>
      <c r="J994" s="156"/>
      <c r="L994" s="26"/>
      <c r="M994" s="26"/>
      <c r="N994" s="26"/>
    </row>
    <row r="995" spans="2:14" ht="13">
      <c r="B995" s="26"/>
      <c r="C995" s="26"/>
      <c r="F995" s="26"/>
      <c r="G995" s="26"/>
      <c r="H995" s="26"/>
      <c r="I995" s="155"/>
      <c r="J995" s="156"/>
      <c r="L995" s="26"/>
      <c r="M995" s="26"/>
      <c r="N995" s="26"/>
    </row>
    <row r="996" spans="2:14" ht="13">
      <c r="B996" s="26"/>
      <c r="C996" s="26"/>
      <c r="F996" s="26"/>
      <c r="G996" s="26"/>
      <c r="H996" s="26"/>
      <c r="I996" s="155"/>
      <c r="J996" s="156"/>
      <c r="L996" s="26"/>
      <c r="M996" s="26"/>
      <c r="N996" s="26"/>
    </row>
    <row r="997" spans="2:14" ht="13">
      <c r="B997" s="26"/>
      <c r="C997" s="26"/>
      <c r="F997" s="26"/>
      <c r="G997" s="26"/>
      <c r="H997" s="26"/>
      <c r="I997" s="155"/>
      <c r="J997" s="156"/>
      <c r="L997" s="26"/>
      <c r="M997" s="26"/>
      <c r="N997" s="26"/>
    </row>
    <row r="998" spans="2:14" ht="13">
      <c r="B998" s="26"/>
      <c r="C998" s="26"/>
      <c r="F998" s="26"/>
      <c r="G998" s="26"/>
      <c r="H998" s="26"/>
      <c r="I998" s="155"/>
      <c r="J998" s="156"/>
      <c r="L998" s="26"/>
      <c r="M998" s="26"/>
      <c r="N998" s="26"/>
    </row>
    <row r="999" spans="2:14" ht="13">
      <c r="B999" s="26"/>
      <c r="C999" s="26"/>
      <c r="F999" s="26"/>
      <c r="G999" s="26"/>
      <c r="H999" s="26"/>
      <c r="I999" s="155"/>
      <c r="J999" s="156"/>
      <c r="L999" s="26"/>
      <c r="M999" s="26"/>
      <c r="N999" s="26"/>
    </row>
    <row r="1000" spans="2:14" ht="13">
      <c r="B1000" s="26"/>
      <c r="C1000" s="26"/>
      <c r="F1000" s="26"/>
      <c r="G1000" s="26"/>
      <c r="H1000" s="26"/>
      <c r="I1000" s="155"/>
      <c r="J1000" s="156"/>
      <c r="L1000" s="26"/>
      <c r="M1000" s="26"/>
      <c r="N1000" s="26"/>
    </row>
    <row r="1001" spans="2:14" ht="13">
      <c r="B1001" s="26"/>
      <c r="C1001" s="26"/>
      <c r="F1001" s="26"/>
      <c r="G1001" s="26"/>
      <c r="H1001" s="26"/>
      <c r="I1001" s="155"/>
      <c r="J1001" s="156"/>
      <c r="L1001" s="26"/>
      <c r="M1001" s="26"/>
      <c r="N1001" s="26"/>
    </row>
    <row r="1002" spans="2:14" ht="13">
      <c r="B1002" s="26"/>
      <c r="C1002" s="26"/>
      <c r="F1002" s="26"/>
      <c r="G1002" s="26"/>
      <c r="H1002" s="26"/>
      <c r="I1002" s="155"/>
      <c r="J1002" s="156"/>
      <c r="L1002" s="26"/>
      <c r="M1002" s="26"/>
      <c r="N1002" s="26"/>
    </row>
    <row r="1003" spans="2:14" ht="13">
      <c r="B1003" s="26"/>
      <c r="C1003" s="26"/>
      <c r="F1003" s="26"/>
      <c r="G1003" s="26"/>
      <c r="H1003" s="26"/>
      <c r="I1003" s="155"/>
      <c r="J1003" s="156"/>
      <c r="L1003" s="26"/>
      <c r="M1003" s="26"/>
      <c r="N1003" s="26"/>
    </row>
    <row r="1004" spans="2:14" ht="13">
      <c r="B1004" s="26"/>
      <c r="C1004" s="26"/>
      <c r="F1004" s="26"/>
      <c r="G1004" s="26"/>
      <c r="H1004" s="26"/>
      <c r="I1004" s="155"/>
      <c r="J1004" s="156"/>
      <c r="L1004" s="26"/>
      <c r="M1004" s="26"/>
      <c r="N1004" s="26"/>
    </row>
    <row r="1005" spans="2:14" ht="13">
      <c r="B1005" s="26"/>
      <c r="C1005" s="26"/>
      <c r="F1005" s="26"/>
      <c r="G1005" s="26"/>
      <c r="H1005" s="26"/>
      <c r="I1005" s="155"/>
      <c r="J1005" s="156"/>
      <c r="L1005" s="26"/>
      <c r="M1005" s="26"/>
      <c r="N1005" s="26"/>
    </row>
    <row r="1006" spans="2:14" ht="13">
      <c r="B1006" s="26"/>
      <c r="C1006" s="26"/>
      <c r="F1006" s="26"/>
      <c r="G1006" s="26"/>
      <c r="H1006" s="26"/>
      <c r="I1006" s="155"/>
      <c r="J1006" s="156"/>
      <c r="L1006" s="26"/>
      <c r="M1006" s="26"/>
      <c r="N1006" s="26"/>
    </row>
    <row r="1007" spans="2:14" ht="13">
      <c r="B1007" s="26"/>
      <c r="C1007" s="26"/>
      <c r="F1007" s="26"/>
      <c r="G1007" s="26"/>
      <c r="H1007" s="26"/>
      <c r="I1007" s="155"/>
      <c r="J1007" s="156"/>
      <c r="L1007" s="26"/>
      <c r="M1007" s="26"/>
      <c r="N1007" s="26"/>
    </row>
    <row r="1008" spans="2:14" ht="13">
      <c r="B1008" s="26"/>
      <c r="C1008" s="26"/>
      <c r="F1008" s="26"/>
      <c r="G1008" s="26"/>
      <c r="H1008" s="26"/>
      <c r="I1008" s="155"/>
      <c r="J1008" s="156"/>
      <c r="L1008" s="26"/>
      <c r="M1008" s="26"/>
      <c r="N1008" s="26"/>
    </row>
    <row r="1009" spans="2:14" ht="13">
      <c r="B1009" s="26"/>
      <c r="C1009" s="26"/>
      <c r="F1009" s="26"/>
      <c r="G1009" s="26"/>
      <c r="H1009" s="26"/>
      <c r="I1009" s="155"/>
      <c r="J1009" s="156"/>
      <c r="L1009" s="26"/>
      <c r="M1009" s="26"/>
      <c r="N1009" s="26"/>
    </row>
    <row r="1010" spans="2:14" ht="13">
      <c r="B1010" s="26"/>
      <c r="C1010" s="26"/>
      <c r="F1010" s="26"/>
      <c r="G1010" s="26"/>
      <c r="H1010" s="26"/>
      <c r="I1010" s="155"/>
      <c r="J1010" s="156"/>
      <c r="L1010" s="26"/>
      <c r="M1010" s="26"/>
      <c r="N1010" s="26"/>
    </row>
    <row r="1011" spans="2:14" ht="13">
      <c r="B1011" s="26"/>
      <c r="C1011" s="26"/>
      <c r="F1011" s="26"/>
      <c r="G1011" s="26"/>
      <c r="H1011" s="26"/>
      <c r="I1011" s="155"/>
      <c r="J1011" s="156"/>
      <c r="L1011" s="26"/>
      <c r="M1011" s="26"/>
      <c r="N1011" s="26"/>
    </row>
    <row r="1012" spans="2:14" ht="13">
      <c r="B1012" s="26"/>
      <c r="C1012" s="26"/>
      <c r="F1012" s="26"/>
      <c r="G1012" s="26"/>
      <c r="H1012" s="26"/>
      <c r="I1012" s="155"/>
      <c r="J1012" s="156"/>
      <c r="L1012" s="26"/>
      <c r="M1012" s="26"/>
      <c r="N1012" s="26"/>
    </row>
    <row r="1013" spans="2:14" ht="13">
      <c r="B1013" s="26"/>
      <c r="C1013" s="26"/>
      <c r="F1013" s="26"/>
      <c r="G1013" s="26"/>
      <c r="H1013" s="26"/>
      <c r="I1013" s="155"/>
      <c r="J1013" s="156"/>
      <c r="L1013" s="26"/>
      <c r="M1013" s="26"/>
      <c r="N1013" s="26"/>
    </row>
    <row r="1014" spans="2:14" ht="13">
      <c r="B1014" s="26"/>
      <c r="C1014" s="26"/>
      <c r="F1014" s="26"/>
      <c r="G1014" s="26"/>
      <c r="H1014" s="26"/>
      <c r="I1014" s="155"/>
      <c r="J1014" s="156"/>
      <c r="L1014" s="26"/>
      <c r="M1014" s="26"/>
      <c r="N1014" s="26"/>
    </row>
    <row r="1015" spans="2:14" ht="13">
      <c r="B1015" s="26"/>
      <c r="C1015" s="26"/>
      <c r="F1015" s="26"/>
      <c r="G1015" s="26"/>
      <c r="H1015" s="26"/>
      <c r="I1015" s="155"/>
      <c r="J1015" s="156"/>
      <c r="L1015" s="26"/>
      <c r="M1015" s="26"/>
      <c r="N1015" s="26"/>
    </row>
    <row r="1016" spans="2:14" ht="13">
      <c r="B1016" s="26"/>
      <c r="C1016" s="26"/>
      <c r="F1016" s="26"/>
      <c r="G1016" s="26"/>
      <c r="H1016" s="26"/>
      <c r="I1016" s="155"/>
      <c r="J1016" s="156"/>
      <c r="L1016" s="26"/>
      <c r="M1016" s="26"/>
      <c r="N1016" s="26"/>
    </row>
    <row r="1017" spans="2:14" ht="13">
      <c r="B1017" s="26"/>
      <c r="C1017" s="26"/>
      <c r="F1017" s="26"/>
      <c r="G1017" s="26"/>
      <c r="H1017" s="26"/>
      <c r="I1017" s="155"/>
      <c r="J1017" s="156"/>
      <c r="L1017" s="26"/>
      <c r="M1017" s="26"/>
      <c r="N1017" s="26"/>
    </row>
    <row r="1018" spans="2:14" ht="13">
      <c r="B1018" s="26"/>
      <c r="C1018" s="26"/>
      <c r="F1018" s="26"/>
      <c r="G1018" s="26"/>
      <c r="H1018" s="26"/>
      <c r="I1018" s="155"/>
      <c r="J1018" s="156"/>
      <c r="L1018" s="26"/>
      <c r="M1018" s="26"/>
      <c r="N1018" s="26"/>
    </row>
    <row r="1019" spans="2:14" ht="13">
      <c r="B1019" s="26"/>
      <c r="C1019" s="26"/>
      <c r="F1019" s="26"/>
      <c r="G1019" s="26"/>
      <c r="H1019" s="26"/>
      <c r="I1019" s="155"/>
      <c r="J1019" s="156"/>
      <c r="L1019" s="26"/>
      <c r="M1019" s="26"/>
      <c r="N1019" s="26"/>
    </row>
    <row r="1020" spans="2:14" ht="13">
      <c r="B1020" s="26"/>
      <c r="C1020" s="26"/>
      <c r="F1020" s="26"/>
      <c r="G1020" s="26"/>
      <c r="H1020" s="26"/>
      <c r="I1020" s="155"/>
      <c r="J1020" s="156"/>
      <c r="L1020" s="26"/>
      <c r="M1020" s="26"/>
      <c r="N1020" s="26"/>
    </row>
    <row r="1021" spans="2:14" ht="13">
      <c r="B1021" s="26"/>
      <c r="C1021" s="26"/>
      <c r="F1021" s="26"/>
      <c r="G1021" s="26"/>
      <c r="H1021" s="26"/>
      <c r="I1021" s="155"/>
      <c r="J1021" s="156"/>
      <c r="L1021" s="26"/>
      <c r="M1021" s="26"/>
      <c r="N1021" s="26"/>
    </row>
    <row r="1022" spans="2:14" ht="13">
      <c r="B1022" s="26"/>
      <c r="C1022" s="26"/>
      <c r="F1022" s="26"/>
      <c r="G1022" s="26"/>
      <c r="H1022" s="26"/>
      <c r="I1022" s="155"/>
      <c r="J1022" s="156"/>
      <c r="L1022" s="26"/>
      <c r="M1022" s="26"/>
      <c r="N1022" s="26"/>
    </row>
    <row r="1023" spans="2:14" ht="13">
      <c r="B1023" s="26"/>
      <c r="C1023" s="26"/>
      <c r="F1023" s="26"/>
      <c r="G1023" s="26"/>
      <c r="H1023" s="26"/>
      <c r="I1023" s="155"/>
      <c r="J1023" s="156"/>
      <c r="L1023" s="26"/>
      <c r="M1023" s="26"/>
      <c r="N1023" s="26"/>
    </row>
    <row r="1024" spans="2:14" ht="13">
      <c r="B1024" s="26"/>
      <c r="C1024" s="26"/>
      <c r="F1024" s="26"/>
      <c r="G1024" s="26"/>
      <c r="H1024" s="26"/>
      <c r="I1024" s="155"/>
      <c r="J1024" s="156"/>
      <c r="L1024" s="26"/>
      <c r="M1024" s="26"/>
      <c r="N1024" s="26"/>
    </row>
    <row r="1025" spans="2:14" ht="13">
      <c r="B1025" s="26"/>
      <c r="C1025" s="26"/>
      <c r="F1025" s="26"/>
      <c r="G1025" s="26"/>
      <c r="H1025" s="26"/>
      <c r="I1025" s="155"/>
      <c r="J1025" s="156"/>
      <c r="L1025" s="26"/>
      <c r="M1025" s="26"/>
      <c r="N1025" s="26"/>
    </row>
    <row r="1026" spans="2:14" ht="13">
      <c r="B1026" s="26"/>
      <c r="C1026" s="26"/>
      <c r="F1026" s="26"/>
      <c r="G1026" s="26"/>
      <c r="H1026" s="26"/>
      <c r="I1026" s="155"/>
      <c r="J1026" s="156"/>
      <c r="L1026" s="26"/>
      <c r="M1026" s="26"/>
      <c r="N1026" s="26"/>
    </row>
    <row r="1027" spans="2:14" ht="13">
      <c r="B1027" s="26"/>
      <c r="C1027" s="26"/>
      <c r="F1027" s="26"/>
      <c r="G1027" s="26"/>
      <c r="H1027" s="26"/>
      <c r="I1027" s="155"/>
      <c r="J1027" s="156"/>
      <c r="L1027" s="26"/>
      <c r="M1027" s="26"/>
      <c r="N1027" s="26"/>
    </row>
    <row r="1028" spans="2:14" ht="13">
      <c r="B1028" s="26"/>
      <c r="C1028" s="26"/>
      <c r="F1028" s="26"/>
      <c r="G1028" s="26"/>
      <c r="H1028" s="26"/>
      <c r="I1028" s="155"/>
      <c r="J1028" s="156"/>
      <c r="L1028" s="26"/>
      <c r="M1028" s="26"/>
      <c r="N1028" s="26"/>
    </row>
    <row r="1029" spans="2:14" ht="13">
      <c r="B1029" s="26"/>
      <c r="C1029" s="26"/>
      <c r="F1029" s="26"/>
      <c r="G1029" s="26"/>
      <c r="H1029" s="26"/>
      <c r="I1029" s="155"/>
      <c r="J1029" s="156"/>
      <c r="L1029" s="26"/>
      <c r="M1029" s="26"/>
      <c r="N1029" s="26"/>
    </row>
    <row r="1030" spans="2:14" ht="13">
      <c r="B1030" s="26"/>
      <c r="C1030" s="26"/>
      <c r="F1030" s="26"/>
      <c r="G1030" s="26"/>
      <c r="H1030" s="26"/>
      <c r="I1030" s="155"/>
      <c r="J1030" s="156"/>
      <c r="L1030" s="26"/>
      <c r="M1030" s="26"/>
      <c r="N1030" s="26"/>
    </row>
    <row r="1031" spans="2:14" ht="13">
      <c r="B1031" s="26"/>
      <c r="C1031" s="26"/>
      <c r="F1031" s="26"/>
      <c r="G1031" s="26"/>
      <c r="H1031" s="26"/>
      <c r="I1031" s="155"/>
      <c r="J1031" s="156"/>
      <c r="L1031" s="26"/>
      <c r="M1031" s="26"/>
      <c r="N1031" s="26"/>
    </row>
    <row r="1032" spans="2:14" ht="13">
      <c r="B1032" s="26"/>
      <c r="C1032" s="26"/>
      <c r="F1032" s="26"/>
      <c r="G1032" s="26"/>
      <c r="H1032" s="26"/>
      <c r="I1032" s="155"/>
      <c r="J1032" s="156"/>
      <c r="L1032" s="26"/>
      <c r="M1032" s="26"/>
      <c r="N1032" s="26"/>
    </row>
    <row r="1033" spans="2:14" ht="13">
      <c r="B1033" s="26"/>
      <c r="C1033" s="26"/>
      <c r="F1033" s="26"/>
      <c r="G1033" s="26"/>
      <c r="H1033" s="26"/>
      <c r="I1033" s="155"/>
      <c r="J1033" s="156"/>
      <c r="L1033" s="26"/>
      <c r="M1033" s="26"/>
      <c r="N1033" s="26"/>
    </row>
    <row r="1034" spans="2:14" ht="13">
      <c r="B1034" s="26"/>
      <c r="C1034" s="26"/>
      <c r="F1034" s="26"/>
      <c r="G1034" s="26"/>
      <c r="H1034" s="26"/>
      <c r="I1034" s="155"/>
      <c r="J1034" s="156"/>
      <c r="L1034" s="26"/>
      <c r="M1034" s="26"/>
      <c r="N1034" s="26"/>
    </row>
    <row r="1035" spans="2:14" ht="13">
      <c r="B1035" s="26"/>
      <c r="C1035" s="26"/>
      <c r="F1035" s="26"/>
      <c r="G1035" s="26"/>
      <c r="H1035" s="26"/>
      <c r="I1035" s="155"/>
      <c r="J1035" s="156"/>
      <c r="L1035" s="26"/>
      <c r="M1035" s="26"/>
      <c r="N1035" s="26"/>
    </row>
    <row r="1036" spans="2:14" ht="13">
      <c r="B1036" s="26"/>
      <c r="C1036" s="26"/>
      <c r="F1036" s="26"/>
      <c r="G1036" s="26"/>
      <c r="H1036" s="26"/>
      <c r="I1036" s="155"/>
      <c r="J1036" s="156"/>
      <c r="L1036" s="26"/>
      <c r="M1036" s="26"/>
      <c r="N1036" s="26"/>
    </row>
    <row r="1037" spans="2:14" ht="13">
      <c r="B1037" s="26"/>
      <c r="C1037" s="26"/>
      <c r="F1037" s="26"/>
      <c r="G1037" s="26"/>
      <c r="H1037" s="26"/>
      <c r="I1037" s="155"/>
      <c r="J1037" s="156"/>
      <c r="L1037" s="26"/>
      <c r="M1037" s="26"/>
      <c r="N1037" s="26"/>
    </row>
    <row r="1038" spans="2:14" ht="13">
      <c r="B1038" s="26"/>
      <c r="C1038" s="26"/>
      <c r="F1038" s="26"/>
      <c r="G1038" s="26"/>
      <c r="H1038" s="26"/>
      <c r="I1038" s="155"/>
      <c r="J1038" s="156"/>
      <c r="L1038" s="26"/>
      <c r="M1038" s="26"/>
      <c r="N1038" s="26"/>
    </row>
    <row r="1039" spans="2:14" ht="13">
      <c r="B1039" s="26"/>
      <c r="C1039" s="26"/>
      <c r="F1039" s="26"/>
      <c r="G1039" s="26"/>
      <c r="H1039" s="26"/>
      <c r="I1039" s="155"/>
      <c r="J1039" s="156"/>
      <c r="L1039" s="26"/>
      <c r="M1039" s="26"/>
      <c r="N1039" s="26"/>
    </row>
    <row r="1040" spans="2:14" ht="13">
      <c r="B1040" s="26"/>
      <c r="C1040" s="26"/>
      <c r="F1040" s="26"/>
      <c r="G1040" s="26"/>
      <c r="H1040" s="26"/>
      <c r="I1040" s="155"/>
      <c r="J1040" s="156"/>
      <c r="L1040" s="26"/>
      <c r="M1040" s="26"/>
      <c r="N1040" s="26"/>
    </row>
    <row r="1041" spans="2:14" ht="13">
      <c r="B1041" s="26"/>
      <c r="C1041" s="26"/>
      <c r="F1041" s="26"/>
      <c r="G1041" s="26"/>
      <c r="H1041" s="26"/>
      <c r="I1041" s="155"/>
      <c r="J1041" s="156"/>
      <c r="L1041" s="26"/>
      <c r="M1041" s="26"/>
      <c r="N1041" s="26"/>
    </row>
    <row r="1042" spans="2:14" ht="13">
      <c r="B1042" s="26"/>
      <c r="C1042" s="26"/>
      <c r="F1042" s="26"/>
      <c r="G1042" s="26"/>
      <c r="H1042" s="26"/>
      <c r="I1042" s="155"/>
      <c r="J1042" s="156"/>
      <c r="L1042" s="26"/>
      <c r="M1042" s="26"/>
      <c r="N1042" s="26"/>
    </row>
    <row r="1043" spans="2:14" ht="13">
      <c r="B1043" s="26"/>
      <c r="C1043" s="26"/>
      <c r="F1043" s="26"/>
      <c r="G1043" s="26"/>
      <c r="H1043" s="26"/>
      <c r="I1043" s="155"/>
      <c r="J1043" s="156"/>
      <c r="L1043" s="26"/>
      <c r="M1043" s="26"/>
      <c r="N1043" s="26"/>
    </row>
    <row r="1044" spans="2:14" ht="13">
      <c r="B1044" s="26"/>
      <c r="C1044" s="26"/>
      <c r="F1044" s="26"/>
      <c r="G1044" s="26"/>
      <c r="H1044" s="26"/>
      <c r="I1044" s="155"/>
      <c r="J1044" s="156"/>
      <c r="L1044" s="26"/>
      <c r="M1044" s="26"/>
      <c r="N1044" s="26"/>
    </row>
    <row r="1045" spans="2:14" ht="13">
      <c r="B1045" s="26"/>
      <c r="C1045" s="26"/>
      <c r="F1045" s="26"/>
      <c r="G1045" s="26"/>
      <c r="H1045" s="26"/>
      <c r="I1045" s="155"/>
      <c r="J1045" s="156"/>
      <c r="L1045" s="26"/>
      <c r="M1045" s="26"/>
      <c r="N1045" s="26"/>
    </row>
    <row r="1046" spans="2:14" ht="13">
      <c r="B1046" s="26"/>
      <c r="C1046" s="26"/>
      <c r="F1046" s="26"/>
      <c r="G1046" s="26"/>
      <c r="H1046" s="26"/>
      <c r="I1046" s="155"/>
      <c r="J1046" s="156"/>
      <c r="L1046" s="26"/>
      <c r="M1046" s="26"/>
      <c r="N1046" s="26"/>
    </row>
    <row r="1047" spans="2:14" ht="13">
      <c r="B1047" s="26"/>
      <c r="C1047" s="26"/>
      <c r="F1047" s="26"/>
      <c r="G1047" s="26"/>
      <c r="H1047" s="26"/>
      <c r="I1047" s="155"/>
      <c r="J1047" s="156"/>
      <c r="L1047" s="26"/>
      <c r="M1047" s="26"/>
      <c r="N1047" s="26"/>
    </row>
    <row r="1048" spans="2:14" ht="13">
      <c r="B1048" s="26"/>
      <c r="C1048" s="26"/>
      <c r="F1048" s="26"/>
      <c r="G1048" s="26"/>
      <c r="H1048" s="26"/>
      <c r="I1048" s="155"/>
      <c r="J1048" s="156"/>
      <c r="L1048" s="26"/>
      <c r="M1048" s="26"/>
      <c r="N1048" s="26"/>
    </row>
    <row r="1049" spans="2:14" ht="13">
      <c r="B1049" s="26"/>
      <c r="C1049" s="26"/>
      <c r="F1049" s="26"/>
      <c r="G1049" s="26"/>
      <c r="H1049" s="26"/>
      <c r="I1049" s="155"/>
      <c r="J1049" s="156"/>
      <c r="L1049" s="26"/>
      <c r="M1049" s="26"/>
      <c r="N1049" s="26"/>
    </row>
    <row r="1050" spans="2:14" ht="13">
      <c r="B1050" s="26"/>
      <c r="C1050" s="26"/>
      <c r="F1050" s="26"/>
      <c r="G1050" s="26"/>
      <c r="H1050" s="26"/>
      <c r="I1050" s="155"/>
      <c r="J1050" s="156"/>
      <c r="L1050" s="26"/>
      <c r="M1050" s="26"/>
      <c r="N1050" s="26"/>
    </row>
    <row r="1051" spans="2:14" ht="13">
      <c r="B1051" s="26"/>
      <c r="C1051" s="26"/>
      <c r="F1051" s="26"/>
      <c r="G1051" s="26"/>
      <c r="H1051" s="26"/>
      <c r="I1051" s="155"/>
      <c r="J1051" s="156"/>
      <c r="L1051" s="26"/>
      <c r="M1051" s="26"/>
      <c r="N1051" s="26"/>
    </row>
    <row r="1052" spans="2:14" ht="13">
      <c r="B1052" s="26"/>
      <c r="C1052" s="26"/>
      <c r="F1052" s="26"/>
      <c r="G1052" s="26"/>
      <c r="H1052" s="26"/>
      <c r="I1052" s="155"/>
      <c r="J1052" s="156"/>
      <c r="L1052" s="26"/>
      <c r="M1052" s="26"/>
      <c r="N1052" s="26"/>
    </row>
    <row r="1053" spans="2:14" ht="13">
      <c r="B1053" s="26"/>
      <c r="C1053" s="26"/>
      <c r="F1053" s="26"/>
      <c r="G1053" s="26"/>
      <c r="H1053" s="26"/>
      <c r="I1053" s="155"/>
      <c r="J1053" s="156"/>
      <c r="L1053" s="26"/>
      <c r="M1053" s="26"/>
      <c r="N1053" s="26"/>
    </row>
    <row r="1054" spans="2:14" ht="13">
      <c r="B1054" s="26"/>
      <c r="C1054" s="26"/>
      <c r="F1054" s="26"/>
      <c r="G1054" s="26"/>
      <c r="H1054" s="26"/>
      <c r="I1054" s="155"/>
      <c r="J1054" s="156"/>
      <c r="L1054" s="26"/>
      <c r="M1054" s="26"/>
      <c r="N1054" s="26"/>
    </row>
    <row r="1055" spans="2:14" ht="13">
      <c r="B1055" s="26"/>
      <c r="C1055" s="26"/>
      <c r="F1055" s="26"/>
      <c r="G1055" s="26"/>
      <c r="H1055" s="26"/>
      <c r="I1055" s="155"/>
      <c r="J1055" s="156"/>
      <c r="L1055" s="26"/>
      <c r="M1055" s="26"/>
      <c r="N1055" s="26"/>
    </row>
    <row r="1056" spans="2:14" ht="13">
      <c r="B1056" s="26"/>
      <c r="C1056" s="26"/>
      <c r="F1056" s="26"/>
      <c r="G1056" s="26"/>
      <c r="H1056" s="26"/>
      <c r="I1056" s="155"/>
      <c r="J1056" s="156"/>
      <c r="L1056" s="26"/>
      <c r="M1056" s="26"/>
      <c r="N1056" s="26"/>
    </row>
    <row r="1057" spans="2:14" ht="13">
      <c r="B1057" s="26"/>
      <c r="C1057" s="26"/>
      <c r="F1057" s="26"/>
      <c r="G1057" s="26"/>
      <c r="H1057" s="26"/>
      <c r="I1057" s="155"/>
      <c r="J1057" s="156"/>
      <c r="L1057" s="26"/>
      <c r="M1057" s="26"/>
      <c r="N1057" s="26"/>
    </row>
    <row r="1058" spans="2:14" ht="13">
      <c r="B1058" s="26"/>
      <c r="C1058" s="26"/>
      <c r="F1058" s="26"/>
      <c r="G1058" s="26"/>
      <c r="H1058" s="26"/>
      <c r="I1058" s="155"/>
      <c r="J1058" s="156"/>
      <c r="L1058" s="26"/>
      <c r="M1058" s="26"/>
      <c r="N1058" s="26"/>
    </row>
    <row r="1059" spans="2:14" ht="13">
      <c r="B1059" s="26"/>
      <c r="C1059" s="26"/>
      <c r="F1059" s="26"/>
      <c r="G1059" s="26"/>
      <c r="H1059" s="26"/>
      <c r="I1059" s="155"/>
      <c r="J1059" s="156"/>
      <c r="L1059" s="26"/>
      <c r="M1059" s="26"/>
      <c r="N1059" s="26"/>
    </row>
    <row r="1060" spans="2:14" ht="13">
      <c r="B1060" s="26"/>
      <c r="C1060" s="26"/>
      <c r="F1060" s="26"/>
      <c r="G1060" s="26"/>
      <c r="H1060" s="26"/>
      <c r="I1060" s="155"/>
      <c r="J1060" s="156"/>
      <c r="L1060" s="26"/>
      <c r="M1060" s="26"/>
      <c r="N1060" s="26"/>
    </row>
    <row r="1061" spans="2:14" ht="13">
      <c r="B1061" s="26"/>
      <c r="C1061" s="26"/>
      <c r="F1061" s="26"/>
      <c r="G1061" s="26"/>
      <c r="H1061" s="26"/>
      <c r="I1061" s="155"/>
      <c r="J1061" s="156"/>
      <c r="L1061" s="26"/>
      <c r="M1061" s="26"/>
      <c r="N1061" s="26"/>
    </row>
    <row r="1062" spans="2:14" ht="13">
      <c r="B1062" s="26"/>
      <c r="C1062" s="26"/>
      <c r="F1062" s="26"/>
      <c r="G1062" s="26"/>
      <c r="H1062" s="26"/>
      <c r="I1062" s="155"/>
      <c r="J1062" s="156"/>
      <c r="L1062" s="26"/>
      <c r="M1062" s="26"/>
      <c r="N1062" s="26"/>
    </row>
    <row r="1063" spans="2:14" ht="13">
      <c r="B1063" s="26"/>
      <c r="C1063" s="26"/>
      <c r="F1063" s="26"/>
      <c r="G1063" s="26"/>
      <c r="H1063" s="26"/>
      <c r="I1063" s="155"/>
      <c r="J1063" s="156"/>
      <c r="L1063" s="26"/>
      <c r="M1063" s="26"/>
      <c r="N1063" s="26"/>
    </row>
    <row r="1064" spans="2:14" ht="13">
      <c r="B1064" s="26"/>
      <c r="C1064" s="26"/>
      <c r="F1064" s="26"/>
      <c r="G1064" s="26"/>
      <c r="H1064" s="26"/>
      <c r="I1064" s="155"/>
      <c r="J1064" s="156"/>
      <c r="L1064" s="26"/>
      <c r="M1064" s="26"/>
      <c r="N1064" s="26"/>
    </row>
    <row r="1065" spans="2:14" ht="13">
      <c r="B1065" s="26"/>
      <c r="C1065" s="26"/>
      <c r="F1065" s="26"/>
      <c r="G1065" s="26"/>
      <c r="H1065" s="26"/>
      <c r="I1065" s="155"/>
      <c r="J1065" s="156"/>
      <c r="L1065" s="26"/>
      <c r="M1065" s="26"/>
      <c r="N1065" s="26"/>
    </row>
    <row r="1066" spans="2:14" ht="13">
      <c r="B1066" s="26"/>
      <c r="C1066" s="26"/>
      <c r="F1066" s="26"/>
      <c r="G1066" s="26"/>
      <c r="H1066" s="26"/>
      <c r="I1066" s="155"/>
      <c r="J1066" s="156"/>
      <c r="L1066" s="26"/>
      <c r="M1066" s="26"/>
      <c r="N1066" s="26"/>
    </row>
    <row r="1067" spans="2:14" ht="13">
      <c r="B1067" s="26"/>
      <c r="C1067" s="26"/>
      <c r="F1067" s="26"/>
      <c r="G1067" s="26"/>
      <c r="H1067" s="26"/>
      <c r="I1067" s="155"/>
      <c r="J1067" s="156"/>
      <c r="L1067" s="26"/>
      <c r="M1067" s="26"/>
      <c r="N1067" s="26"/>
    </row>
    <row r="1068" spans="2:14" ht="13">
      <c r="B1068" s="26"/>
      <c r="C1068" s="26"/>
      <c r="F1068" s="26"/>
      <c r="G1068" s="26"/>
      <c r="H1068" s="26"/>
      <c r="I1068" s="155"/>
      <c r="J1068" s="156"/>
      <c r="L1068" s="26"/>
      <c r="M1068" s="26"/>
      <c r="N1068" s="26"/>
    </row>
    <row r="1069" spans="2:14" ht="13">
      <c r="B1069" s="26"/>
      <c r="C1069" s="26"/>
      <c r="F1069" s="26"/>
      <c r="G1069" s="26"/>
      <c r="H1069" s="26"/>
      <c r="I1069" s="155"/>
      <c r="J1069" s="156"/>
      <c r="L1069" s="26"/>
      <c r="M1069" s="26"/>
      <c r="N1069" s="26"/>
    </row>
    <row r="1070" spans="2:14" ht="13">
      <c r="B1070" s="26"/>
      <c r="C1070" s="26"/>
      <c r="F1070" s="26"/>
      <c r="G1070" s="26"/>
      <c r="H1070" s="26"/>
      <c r="I1070" s="155"/>
      <c r="J1070" s="156"/>
      <c r="L1070" s="26"/>
      <c r="M1070" s="26"/>
      <c r="N1070" s="26"/>
    </row>
    <row r="1071" spans="2:14" ht="13">
      <c r="B1071" s="26"/>
      <c r="C1071" s="26"/>
      <c r="F1071" s="26"/>
      <c r="G1071" s="26"/>
      <c r="H1071" s="26"/>
      <c r="I1071" s="155"/>
      <c r="J1071" s="156"/>
      <c r="L1071" s="26"/>
      <c r="M1071" s="26"/>
      <c r="N1071" s="26"/>
    </row>
    <row r="1072" spans="2:14" ht="13">
      <c r="B1072" s="26"/>
      <c r="C1072" s="26"/>
      <c r="F1072" s="26"/>
      <c r="G1072" s="26"/>
      <c r="H1072" s="26"/>
      <c r="I1072" s="155"/>
      <c r="J1072" s="156"/>
      <c r="L1072" s="26"/>
      <c r="M1072" s="26"/>
      <c r="N1072" s="26"/>
    </row>
    <row r="1073" spans="2:14" ht="13">
      <c r="B1073" s="26"/>
      <c r="C1073" s="26"/>
      <c r="F1073" s="26"/>
      <c r="G1073" s="26"/>
      <c r="H1073" s="26"/>
      <c r="I1073" s="155"/>
      <c r="J1073" s="156"/>
      <c r="L1073" s="26"/>
      <c r="M1073" s="26"/>
      <c r="N1073" s="26"/>
    </row>
    <row r="1074" spans="2:14" ht="13">
      <c r="B1074" s="26"/>
      <c r="C1074" s="26"/>
      <c r="F1074" s="26"/>
      <c r="G1074" s="26"/>
      <c r="H1074" s="26"/>
      <c r="I1074" s="155"/>
      <c r="J1074" s="156"/>
      <c r="L1074" s="26"/>
      <c r="M1074" s="26"/>
      <c r="N1074" s="26"/>
    </row>
    <row r="1075" spans="2:14" ht="13">
      <c r="B1075" s="26"/>
      <c r="C1075" s="26"/>
      <c r="F1075" s="26"/>
      <c r="G1075" s="26"/>
      <c r="H1075" s="26"/>
      <c r="I1075" s="155"/>
      <c r="J1075" s="156"/>
      <c r="L1075" s="26"/>
      <c r="M1075" s="26"/>
      <c r="N1075" s="26"/>
    </row>
    <row r="1076" spans="2:14" ht="13">
      <c r="B1076" s="26"/>
      <c r="C1076" s="26"/>
      <c r="F1076" s="26"/>
      <c r="G1076" s="26"/>
      <c r="H1076" s="26"/>
      <c r="I1076" s="155"/>
      <c r="J1076" s="156"/>
      <c r="L1076" s="26"/>
      <c r="M1076" s="26"/>
      <c r="N1076" s="26"/>
    </row>
    <row r="1077" spans="2:14" ht="13">
      <c r="B1077" s="26"/>
      <c r="C1077" s="26"/>
      <c r="F1077" s="26"/>
      <c r="G1077" s="26"/>
      <c r="H1077" s="26"/>
      <c r="I1077" s="155"/>
      <c r="J1077" s="156"/>
      <c r="L1077" s="26"/>
      <c r="M1077" s="26"/>
      <c r="N1077" s="26"/>
    </row>
    <row r="1078" spans="2:14" ht="13">
      <c r="B1078" s="26"/>
      <c r="C1078" s="26"/>
      <c r="F1078" s="26"/>
      <c r="G1078" s="26"/>
      <c r="H1078" s="26"/>
      <c r="I1078" s="155"/>
      <c r="J1078" s="156"/>
      <c r="L1078" s="26"/>
      <c r="M1078" s="26"/>
      <c r="N1078" s="26"/>
    </row>
    <row r="1079" spans="2:14" ht="13">
      <c r="B1079" s="26"/>
      <c r="C1079" s="26"/>
      <c r="F1079" s="26"/>
      <c r="G1079" s="26"/>
      <c r="H1079" s="26"/>
      <c r="I1079" s="155"/>
      <c r="J1079" s="156"/>
      <c r="L1079" s="26"/>
      <c r="M1079" s="26"/>
      <c r="N1079" s="26"/>
    </row>
    <row r="1080" spans="2:14" ht="13">
      <c r="B1080" s="26"/>
      <c r="C1080" s="26"/>
      <c r="F1080" s="26"/>
      <c r="G1080" s="26"/>
      <c r="H1080" s="26"/>
      <c r="I1080" s="155"/>
      <c r="J1080" s="156"/>
      <c r="L1080" s="26"/>
      <c r="M1080" s="26"/>
      <c r="N1080" s="26"/>
    </row>
    <row r="1081" spans="2:14" ht="13">
      <c r="B1081" s="26"/>
      <c r="C1081" s="26"/>
      <c r="F1081" s="26"/>
      <c r="G1081" s="26"/>
      <c r="H1081" s="26"/>
      <c r="I1081" s="155"/>
      <c r="J1081" s="156"/>
      <c r="L1081" s="26"/>
      <c r="M1081" s="26"/>
      <c r="N1081" s="26"/>
    </row>
    <row r="1082" spans="2:14" ht="13">
      <c r="B1082" s="26"/>
      <c r="C1082" s="26"/>
      <c r="F1082" s="26"/>
      <c r="G1082" s="26"/>
      <c r="H1082" s="26"/>
      <c r="I1082" s="155"/>
      <c r="J1082" s="156"/>
      <c r="L1082" s="26"/>
      <c r="M1082" s="26"/>
      <c r="N1082" s="26"/>
    </row>
    <row r="1083" spans="2:14" ht="13">
      <c r="B1083" s="26"/>
      <c r="C1083" s="26"/>
      <c r="F1083" s="26"/>
      <c r="G1083" s="26"/>
      <c r="H1083" s="26"/>
      <c r="I1083" s="155"/>
      <c r="J1083" s="156"/>
      <c r="L1083" s="26"/>
      <c r="M1083" s="26"/>
      <c r="N1083" s="26"/>
    </row>
    <row r="1084" spans="2:14" ht="13">
      <c r="B1084" s="26"/>
      <c r="C1084" s="26"/>
      <c r="F1084" s="26"/>
      <c r="G1084" s="26"/>
      <c r="H1084" s="26"/>
      <c r="I1084" s="155"/>
      <c r="J1084" s="156"/>
      <c r="L1084" s="26"/>
      <c r="M1084" s="26"/>
      <c r="N1084" s="26"/>
    </row>
    <row r="1085" spans="2:14" ht="13">
      <c r="B1085" s="26"/>
      <c r="C1085" s="26"/>
      <c r="F1085" s="26"/>
      <c r="G1085" s="26"/>
      <c r="H1085" s="26"/>
      <c r="I1085" s="155"/>
      <c r="J1085" s="156"/>
      <c r="L1085" s="26"/>
      <c r="M1085" s="26"/>
      <c r="N1085" s="26"/>
    </row>
    <row r="1086" spans="2:14" ht="13">
      <c r="B1086" s="26"/>
      <c r="C1086" s="26"/>
      <c r="F1086" s="26"/>
      <c r="G1086" s="26"/>
      <c r="H1086" s="26"/>
      <c r="I1086" s="155"/>
      <c r="J1086" s="156"/>
      <c r="L1086" s="26"/>
      <c r="M1086" s="26"/>
      <c r="N1086" s="26"/>
    </row>
    <row r="1087" spans="2:14" ht="13">
      <c r="B1087" s="26"/>
      <c r="C1087" s="26"/>
      <c r="F1087" s="26"/>
      <c r="G1087" s="26"/>
      <c r="H1087" s="26"/>
      <c r="I1087" s="155"/>
      <c r="J1087" s="156"/>
      <c r="L1087" s="26"/>
      <c r="M1087" s="26"/>
      <c r="N1087" s="26"/>
    </row>
    <row r="1088" spans="2:14" ht="13">
      <c r="B1088" s="26"/>
      <c r="C1088" s="26"/>
      <c r="F1088" s="26"/>
      <c r="G1088" s="26"/>
      <c r="H1088" s="26"/>
      <c r="I1088" s="155"/>
      <c r="J1088" s="156"/>
      <c r="L1088" s="26"/>
      <c r="M1088" s="26"/>
      <c r="N1088" s="26"/>
    </row>
    <row r="1089" spans="2:14" ht="13">
      <c r="B1089" s="26"/>
      <c r="C1089" s="26"/>
      <c r="F1089" s="26"/>
      <c r="G1089" s="26"/>
      <c r="H1089" s="26"/>
      <c r="I1089" s="155"/>
      <c r="J1089" s="156"/>
      <c r="L1089" s="26"/>
      <c r="M1089" s="26"/>
      <c r="N1089" s="26"/>
    </row>
    <row r="1090" spans="2:14" ht="13">
      <c r="B1090" s="26"/>
      <c r="C1090" s="26"/>
      <c r="F1090" s="26"/>
      <c r="G1090" s="26"/>
      <c r="H1090" s="26"/>
      <c r="I1090" s="155"/>
      <c r="J1090" s="156"/>
      <c r="L1090" s="26"/>
      <c r="M1090" s="26"/>
      <c r="N1090" s="26"/>
    </row>
    <row r="1091" spans="2:14" ht="13">
      <c r="B1091" s="26"/>
      <c r="C1091" s="26"/>
      <c r="F1091" s="26"/>
      <c r="G1091" s="26"/>
      <c r="H1091" s="26"/>
      <c r="I1091" s="155"/>
      <c r="J1091" s="156"/>
      <c r="L1091" s="26"/>
      <c r="M1091" s="26"/>
      <c r="N1091" s="26"/>
    </row>
    <row r="1092" spans="2:14" ht="13">
      <c r="B1092" s="26"/>
      <c r="C1092" s="26"/>
      <c r="F1092" s="26"/>
      <c r="G1092" s="26"/>
      <c r="H1092" s="26"/>
      <c r="I1092" s="155"/>
      <c r="J1092" s="156"/>
      <c r="L1092" s="26"/>
      <c r="M1092" s="26"/>
      <c r="N1092" s="26"/>
    </row>
    <row r="1093" spans="2:14" ht="13">
      <c r="B1093" s="26"/>
      <c r="C1093" s="26"/>
      <c r="F1093" s="26"/>
      <c r="G1093" s="26"/>
      <c r="H1093" s="26"/>
      <c r="I1093" s="155"/>
      <c r="J1093" s="156"/>
      <c r="L1093" s="26"/>
      <c r="M1093" s="26"/>
      <c r="N1093" s="26"/>
    </row>
    <row r="1094" spans="2:14" ht="13">
      <c r="B1094" s="26"/>
      <c r="C1094" s="26"/>
      <c r="F1094" s="26"/>
      <c r="G1094" s="26"/>
      <c r="H1094" s="26"/>
      <c r="I1094" s="155"/>
      <c r="J1094" s="156"/>
      <c r="L1094" s="26"/>
      <c r="M1094" s="26"/>
      <c r="N1094" s="26"/>
    </row>
    <row r="1095" spans="2:14" ht="13">
      <c r="B1095" s="26"/>
      <c r="C1095" s="26"/>
      <c r="F1095" s="26"/>
      <c r="G1095" s="26"/>
      <c r="H1095" s="26"/>
      <c r="I1095" s="155"/>
      <c r="J1095" s="156"/>
      <c r="L1095" s="26"/>
      <c r="M1095" s="26"/>
      <c r="N1095" s="26"/>
    </row>
    <row r="1096" spans="2:14" ht="13">
      <c r="B1096" s="26"/>
      <c r="C1096" s="26"/>
      <c r="F1096" s="26"/>
      <c r="G1096" s="26"/>
      <c r="H1096" s="26"/>
      <c r="I1096" s="155"/>
      <c r="J1096" s="156"/>
      <c r="L1096" s="26"/>
      <c r="M1096" s="26"/>
      <c r="N1096" s="26"/>
    </row>
    <row r="1097" spans="2:14" ht="13">
      <c r="B1097" s="26"/>
      <c r="C1097" s="26"/>
      <c r="F1097" s="26"/>
      <c r="G1097" s="26"/>
      <c r="H1097" s="26"/>
      <c r="I1097" s="155"/>
      <c r="J1097" s="156"/>
      <c r="L1097" s="26"/>
      <c r="M1097" s="26"/>
      <c r="N1097" s="26"/>
    </row>
    <row r="1098" spans="2:14" ht="13">
      <c r="B1098" s="26"/>
      <c r="C1098" s="26"/>
      <c r="F1098" s="26"/>
      <c r="G1098" s="26"/>
      <c r="H1098" s="26"/>
      <c r="I1098" s="155"/>
      <c r="J1098" s="156"/>
      <c r="L1098" s="26"/>
      <c r="M1098" s="26"/>
      <c r="N1098" s="26"/>
    </row>
    <row r="1099" spans="2:14" ht="13">
      <c r="B1099" s="26"/>
      <c r="C1099" s="26"/>
      <c r="F1099" s="26"/>
      <c r="G1099" s="26"/>
      <c r="H1099" s="26"/>
      <c r="I1099" s="155"/>
      <c r="J1099" s="156"/>
      <c r="L1099" s="26"/>
      <c r="M1099" s="26"/>
      <c r="N1099" s="26"/>
    </row>
    <row r="1100" spans="2:14" ht="13">
      <c r="B1100" s="26"/>
      <c r="C1100" s="26"/>
      <c r="F1100" s="26"/>
      <c r="G1100" s="26"/>
      <c r="H1100" s="26"/>
      <c r="I1100" s="155"/>
      <c r="J1100" s="156"/>
      <c r="L1100" s="26"/>
      <c r="M1100" s="26"/>
      <c r="N1100" s="26"/>
    </row>
    <row r="1101" spans="2:14" ht="13">
      <c r="B1101" s="26"/>
      <c r="C1101" s="26"/>
      <c r="F1101" s="26"/>
      <c r="G1101" s="26"/>
      <c r="H1101" s="26"/>
      <c r="I1101" s="155"/>
      <c r="J1101" s="156"/>
      <c r="L1101" s="26"/>
      <c r="M1101" s="26"/>
      <c r="N1101" s="26"/>
    </row>
    <row r="1102" spans="2:14" ht="13">
      <c r="B1102" s="26"/>
      <c r="C1102" s="26"/>
      <c r="F1102" s="26"/>
      <c r="G1102" s="26"/>
      <c r="H1102" s="26"/>
      <c r="I1102" s="155"/>
      <c r="J1102" s="156"/>
      <c r="L1102" s="26"/>
      <c r="M1102" s="26"/>
      <c r="N1102" s="26"/>
    </row>
    <row r="1103" spans="2:14" ht="13">
      <c r="B1103" s="26"/>
      <c r="C1103" s="26"/>
      <c r="F1103" s="26"/>
      <c r="G1103" s="26"/>
      <c r="H1103" s="26"/>
      <c r="I1103" s="155"/>
      <c r="J1103" s="156"/>
      <c r="L1103" s="26"/>
      <c r="M1103" s="26"/>
      <c r="N1103" s="26"/>
    </row>
    <row r="1104" spans="2:14" ht="13">
      <c r="B1104" s="26"/>
      <c r="C1104" s="26"/>
      <c r="F1104" s="26"/>
      <c r="G1104" s="26"/>
      <c r="H1104" s="26"/>
      <c r="I1104" s="155"/>
      <c r="J1104" s="156"/>
      <c r="L1104" s="26"/>
      <c r="M1104" s="26"/>
      <c r="N1104" s="26"/>
    </row>
    <row r="1105" spans="2:14" ht="13">
      <c r="B1105" s="26"/>
      <c r="C1105" s="26"/>
      <c r="F1105" s="26"/>
      <c r="G1105" s="26"/>
      <c r="H1105" s="26"/>
      <c r="I1105" s="155"/>
      <c r="J1105" s="156"/>
      <c r="L1105" s="26"/>
      <c r="M1105" s="26"/>
      <c r="N1105" s="26"/>
    </row>
    <row r="1106" spans="2:14" ht="13">
      <c r="B1106" s="26"/>
      <c r="C1106" s="26"/>
      <c r="F1106" s="26"/>
      <c r="G1106" s="26"/>
      <c r="H1106" s="26"/>
      <c r="I1106" s="155"/>
      <c r="J1106" s="156"/>
      <c r="L1106" s="26"/>
      <c r="M1106" s="26"/>
      <c r="N1106" s="26"/>
    </row>
    <row r="1107" spans="2:14" ht="13">
      <c r="B1107" s="26"/>
      <c r="C1107" s="26"/>
      <c r="F1107" s="26"/>
      <c r="G1107" s="26"/>
      <c r="H1107" s="26"/>
      <c r="I1107" s="155"/>
      <c r="J1107" s="156"/>
      <c r="L1107" s="26"/>
      <c r="M1107" s="26"/>
      <c r="N1107" s="26"/>
    </row>
    <row r="1108" spans="2:14" ht="13">
      <c r="B1108" s="26"/>
      <c r="C1108" s="26"/>
      <c r="F1108" s="26"/>
      <c r="G1108" s="26"/>
      <c r="H1108" s="26"/>
      <c r="I1108" s="155"/>
      <c r="J1108" s="156"/>
      <c r="L1108" s="26"/>
      <c r="M1108" s="26"/>
      <c r="N1108" s="26"/>
    </row>
    <row r="1109" spans="2:14" ht="13">
      <c r="B1109" s="26"/>
      <c r="C1109" s="26"/>
      <c r="F1109" s="26"/>
      <c r="G1109" s="26"/>
      <c r="H1109" s="26"/>
      <c r="I1109" s="155"/>
      <c r="J1109" s="156"/>
      <c r="L1109" s="26"/>
      <c r="M1109" s="26"/>
      <c r="N1109" s="26"/>
    </row>
    <row r="1110" spans="2:14" ht="13">
      <c r="B1110" s="26"/>
      <c r="C1110" s="26"/>
      <c r="F1110" s="26"/>
      <c r="G1110" s="26"/>
      <c r="H1110" s="26"/>
      <c r="I1110" s="155"/>
      <c r="J1110" s="156"/>
      <c r="L1110" s="26"/>
      <c r="M1110" s="26"/>
      <c r="N1110" s="26"/>
    </row>
    <row r="1111" spans="2:14" ht="13">
      <c r="B1111" s="26"/>
      <c r="C1111" s="26"/>
      <c r="F1111" s="26"/>
      <c r="G1111" s="26"/>
      <c r="H1111" s="26"/>
      <c r="I1111" s="155"/>
      <c r="J1111" s="156"/>
      <c r="L1111" s="26"/>
      <c r="M1111" s="26"/>
      <c r="N1111" s="26"/>
    </row>
    <row r="1112" spans="2:14" ht="13">
      <c r="B1112" s="26"/>
      <c r="C1112" s="26"/>
      <c r="F1112" s="26"/>
      <c r="G1112" s="26"/>
      <c r="H1112" s="26"/>
      <c r="I1112" s="155"/>
      <c r="J1112" s="156"/>
      <c r="L1112" s="26"/>
      <c r="M1112" s="26"/>
      <c r="N1112" s="26"/>
    </row>
    <row r="1113" spans="2:14" ht="13">
      <c r="B1113" s="26"/>
      <c r="C1113" s="26"/>
      <c r="F1113" s="26"/>
      <c r="G1113" s="26"/>
      <c r="H1113" s="26"/>
      <c r="I1113" s="155"/>
      <c r="J1113" s="156"/>
      <c r="L1113" s="26"/>
      <c r="M1113" s="26"/>
      <c r="N1113" s="26"/>
    </row>
    <row r="1114" spans="2:14" ht="13">
      <c r="B1114" s="26"/>
      <c r="C1114" s="26"/>
      <c r="F1114" s="26"/>
      <c r="G1114" s="26"/>
      <c r="H1114" s="26"/>
      <c r="I1114" s="155"/>
      <c r="J1114" s="156"/>
      <c r="L1114" s="26"/>
      <c r="M1114" s="26"/>
      <c r="N1114" s="26"/>
    </row>
    <row r="1115" spans="2:14" ht="13">
      <c r="B1115" s="26"/>
      <c r="C1115" s="26"/>
      <c r="F1115" s="26"/>
      <c r="G1115" s="26"/>
      <c r="H1115" s="26"/>
      <c r="I1115" s="155"/>
      <c r="J1115" s="156"/>
      <c r="L1115" s="26"/>
      <c r="M1115" s="26"/>
      <c r="N1115" s="26"/>
    </row>
    <row r="1116" spans="2:14" ht="13">
      <c r="B1116" s="26"/>
      <c r="C1116" s="26"/>
      <c r="F1116" s="26"/>
      <c r="G1116" s="26"/>
      <c r="H1116" s="26"/>
      <c r="I1116" s="155"/>
      <c r="J1116" s="156"/>
      <c r="L1116" s="26"/>
      <c r="M1116" s="26"/>
      <c r="N1116" s="26"/>
    </row>
    <row r="1117" spans="2:14" ht="13">
      <c r="B1117" s="26"/>
      <c r="C1117" s="26"/>
      <c r="F1117" s="26"/>
      <c r="G1117" s="26"/>
      <c r="H1117" s="26"/>
      <c r="I1117" s="155"/>
      <c r="J1117" s="156"/>
      <c r="L1117" s="26"/>
      <c r="M1117" s="26"/>
      <c r="N1117" s="26"/>
    </row>
    <row r="1118" spans="2:14" ht="13">
      <c r="B1118" s="26"/>
      <c r="C1118" s="26"/>
      <c r="F1118" s="26"/>
      <c r="G1118" s="26"/>
      <c r="H1118" s="26"/>
      <c r="I1118" s="155"/>
      <c r="J1118" s="156"/>
      <c r="L1118" s="26"/>
      <c r="M1118" s="26"/>
      <c r="N1118" s="26"/>
    </row>
    <row r="1119" spans="2:14" ht="13">
      <c r="B1119" s="26"/>
      <c r="C1119" s="26"/>
      <c r="F1119" s="26"/>
      <c r="G1119" s="26"/>
      <c r="H1119" s="26"/>
      <c r="I1119" s="155"/>
      <c r="J1119" s="156"/>
      <c r="L1119" s="26"/>
      <c r="M1119" s="26"/>
      <c r="N1119" s="26"/>
    </row>
    <row r="1120" spans="2:14" ht="13">
      <c r="B1120" s="26"/>
      <c r="C1120" s="26"/>
      <c r="F1120" s="26"/>
      <c r="G1120" s="26"/>
      <c r="H1120" s="26"/>
      <c r="I1120" s="155"/>
      <c r="J1120" s="156"/>
      <c r="L1120" s="26"/>
      <c r="M1120" s="26"/>
      <c r="N1120" s="26"/>
    </row>
    <row r="1121" spans="2:14" ht="13">
      <c r="B1121" s="26"/>
      <c r="C1121" s="26"/>
      <c r="F1121" s="26"/>
      <c r="G1121" s="26"/>
      <c r="H1121" s="26"/>
      <c r="I1121" s="155"/>
      <c r="J1121" s="156"/>
      <c r="L1121" s="26"/>
      <c r="M1121" s="26"/>
      <c r="N1121" s="26"/>
    </row>
    <row r="1122" spans="2:14" ht="13">
      <c r="B1122" s="26"/>
      <c r="C1122" s="26"/>
      <c r="F1122" s="26"/>
      <c r="G1122" s="26"/>
      <c r="H1122" s="26"/>
      <c r="I1122" s="155"/>
      <c r="J1122" s="156"/>
      <c r="L1122" s="26"/>
      <c r="M1122" s="26"/>
      <c r="N1122" s="26"/>
    </row>
    <row r="1123" spans="2:14" ht="13">
      <c r="B1123" s="26"/>
      <c r="C1123" s="26"/>
      <c r="F1123" s="26"/>
      <c r="G1123" s="26"/>
      <c r="H1123" s="26"/>
      <c r="I1123" s="155"/>
      <c r="J1123" s="156"/>
      <c r="L1123" s="26"/>
      <c r="M1123" s="26"/>
      <c r="N1123" s="26"/>
    </row>
    <row r="1124" spans="2:14" ht="13">
      <c r="B1124" s="26"/>
      <c r="C1124" s="26"/>
      <c r="F1124" s="26"/>
      <c r="G1124" s="26"/>
      <c r="H1124" s="26"/>
      <c r="I1124" s="155"/>
      <c r="J1124" s="156"/>
      <c r="L1124" s="26"/>
      <c r="M1124" s="26"/>
      <c r="N1124" s="26"/>
    </row>
    <row r="1125" spans="2:14" ht="13">
      <c r="B1125" s="26"/>
      <c r="C1125" s="26"/>
      <c r="F1125" s="26"/>
      <c r="G1125" s="26"/>
      <c r="H1125" s="26"/>
      <c r="I1125" s="155"/>
      <c r="J1125" s="156"/>
      <c r="L1125" s="26"/>
      <c r="M1125" s="26"/>
      <c r="N1125" s="26"/>
    </row>
    <row r="1126" spans="2:14" ht="13">
      <c r="B1126" s="26"/>
      <c r="C1126" s="26"/>
      <c r="F1126" s="26"/>
      <c r="G1126" s="26"/>
      <c r="H1126" s="26"/>
      <c r="I1126" s="155"/>
      <c r="J1126" s="156"/>
      <c r="L1126" s="26"/>
      <c r="M1126" s="26"/>
      <c r="N1126" s="26"/>
    </row>
    <row r="1127" spans="2:14" ht="13">
      <c r="B1127" s="26"/>
      <c r="C1127" s="26"/>
      <c r="F1127" s="26"/>
      <c r="G1127" s="26"/>
      <c r="H1127" s="26"/>
      <c r="I1127" s="155"/>
      <c r="J1127" s="156"/>
      <c r="L1127" s="26"/>
      <c r="M1127" s="26"/>
      <c r="N1127" s="26"/>
    </row>
    <row r="1128" spans="2:14" ht="13">
      <c r="B1128" s="26"/>
      <c r="C1128" s="26"/>
      <c r="F1128" s="26"/>
      <c r="G1128" s="26"/>
      <c r="H1128" s="26"/>
      <c r="I1128" s="155"/>
      <c r="J1128" s="156"/>
      <c r="L1128" s="26"/>
      <c r="M1128" s="26"/>
      <c r="N1128" s="26"/>
    </row>
    <row r="1129" spans="2:14" ht="13">
      <c r="B1129" s="26"/>
      <c r="C1129" s="26"/>
      <c r="F1129" s="26"/>
      <c r="G1129" s="26"/>
      <c r="H1129" s="26"/>
      <c r="I1129" s="155"/>
      <c r="J1129" s="156"/>
      <c r="L1129" s="26"/>
      <c r="M1129" s="26"/>
      <c r="N1129" s="26"/>
    </row>
    <row r="1130" spans="2:14" ht="13">
      <c r="B1130" s="26"/>
      <c r="C1130" s="26"/>
      <c r="F1130" s="26"/>
      <c r="G1130" s="26"/>
      <c r="H1130" s="26"/>
      <c r="I1130" s="155"/>
      <c r="J1130" s="156"/>
      <c r="L1130" s="26"/>
      <c r="M1130" s="26"/>
      <c r="N1130" s="26"/>
    </row>
    <row r="1131" spans="2:14" ht="13">
      <c r="B1131" s="26"/>
      <c r="C1131" s="26"/>
      <c r="F1131" s="26"/>
      <c r="G1131" s="26"/>
      <c r="H1131" s="26"/>
      <c r="I1131" s="155"/>
      <c r="J1131" s="156"/>
      <c r="L1131" s="26"/>
      <c r="M1131" s="26"/>
      <c r="N1131" s="26"/>
    </row>
    <row r="1132" spans="2:14" ht="13">
      <c r="B1132" s="26"/>
      <c r="C1132" s="26"/>
      <c r="F1132" s="26"/>
      <c r="G1132" s="26"/>
      <c r="H1132" s="26"/>
      <c r="I1132" s="155"/>
      <c r="J1132" s="156"/>
      <c r="L1132" s="26"/>
      <c r="M1132" s="26"/>
      <c r="N1132" s="26"/>
    </row>
    <row r="1133" spans="2:14" ht="13">
      <c r="B1133" s="26"/>
      <c r="C1133" s="26"/>
      <c r="F1133" s="26"/>
      <c r="G1133" s="26"/>
      <c r="H1133" s="26"/>
      <c r="I1133" s="155"/>
      <c r="J1133" s="156"/>
      <c r="L1133" s="26"/>
      <c r="M1133" s="26"/>
      <c r="N1133" s="26"/>
    </row>
    <row r="1134" spans="2:14" ht="13">
      <c r="B1134" s="26"/>
      <c r="C1134" s="26"/>
      <c r="F1134" s="26"/>
      <c r="G1134" s="26"/>
      <c r="H1134" s="26"/>
      <c r="I1134" s="155"/>
      <c r="J1134" s="156"/>
      <c r="L1134" s="26"/>
      <c r="M1134" s="26"/>
      <c r="N1134" s="26"/>
    </row>
    <row r="1135" spans="2:14" ht="13">
      <c r="B1135" s="26"/>
      <c r="C1135" s="26"/>
      <c r="F1135" s="26"/>
      <c r="G1135" s="26"/>
      <c r="H1135" s="26"/>
      <c r="I1135" s="155"/>
      <c r="J1135" s="156"/>
      <c r="L1135" s="26"/>
      <c r="M1135" s="26"/>
      <c r="N1135" s="26"/>
    </row>
    <row r="1136" spans="2:14" ht="13">
      <c r="B1136" s="26"/>
      <c r="C1136" s="26"/>
      <c r="F1136" s="26"/>
      <c r="G1136" s="26"/>
      <c r="H1136" s="26"/>
      <c r="I1136" s="155"/>
      <c r="J1136" s="156"/>
      <c r="L1136" s="26"/>
      <c r="M1136" s="26"/>
      <c r="N1136" s="26"/>
    </row>
    <row r="1137" spans="2:14" ht="13">
      <c r="B1137" s="26"/>
      <c r="C1137" s="26"/>
      <c r="F1137" s="26"/>
      <c r="G1137" s="26"/>
      <c r="H1137" s="26"/>
      <c r="I1137" s="155"/>
      <c r="J1137" s="156"/>
      <c r="L1137" s="26"/>
      <c r="M1137" s="26"/>
      <c r="N1137" s="26"/>
    </row>
    <row r="1138" spans="2:14" ht="13">
      <c r="B1138" s="26"/>
      <c r="C1138" s="26"/>
      <c r="F1138" s="26"/>
      <c r="G1138" s="26"/>
      <c r="H1138" s="26"/>
      <c r="I1138" s="155"/>
      <c r="J1138" s="156"/>
      <c r="L1138" s="26"/>
      <c r="M1138" s="26"/>
      <c r="N1138" s="26"/>
    </row>
    <row r="1139" spans="2:14" ht="13">
      <c r="B1139" s="26"/>
      <c r="C1139" s="26"/>
      <c r="F1139" s="26"/>
      <c r="G1139" s="26"/>
      <c r="H1139" s="26"/>
      <c r="I1139" s="155"/>
      <c r="J1139" s="156"/>
      <c r="L1139" s="26"/>
      <c r="M1139" s="26"/>
      <c r="N1139" s="26"/>
    </row>
    <row r="1140" spans="2:14" ht="13">
      <c r="B1140" s="26"/>
      <c r="C1140" s="26"/>
      <c r="F1140" s="26"/>
      <c r="G1140" s="26"/>
      <c r="H1140" s="26"/>
      <c r="I1140" s="155"/>
      <c r="J1140" s="156"/>
      <c r="L1140" s="26"/>
      <c r="M1140" s="26"/>
      <c r="N1140" s="26"/>
    </row>
    <row r="1141" spans="2:14" ht="13">
      <c r="B1141" s="26"/>
      <c r="C1141" s="26"/>
      <c r="F1141" s="26"/>
      <c r="G1141" s="26"/>
      <c r="H1141" s="26"/>
      <c r="I1141" s="155"/>
      <c r="J1141" s="156"/>
      <c r="L1141" s="26"/>
      <c r="M1141" s="26"/>
      <c r="N1141" s="26"/>
    </row>
    <row r="1142" spans="2:14" ht="13">
      <c r="B1142" s="26"/>
      <c r="C1142" s="26"/>
      <c r="F1142" s="26"/>
      <c r="G1142" s="26"/>
      <c r="H1142" s="26"/>
      <c r="I1142" s="155"/>
      <c r="J1142" s="156"/>
      <c r="L1142" s="26"/>
      <c r="M1142" s="26"/>
      <c r="N1142" s="26"/>
    </row>
    <row r="1143" spans="2:14" ht="13">
      <c r="B1143" s="26"/>
      <c r="C1143" s="26"/>
      <c r="F1143" s="26"/>
      <c r="G1143" s="26"/>
      <c r="H1143" s="26"/>
      <c r="I1143" s="155"/>
      <c r="J1143" s="156"/>
      <c r="L1143" s="26"/>
      <c r="M1143" s="26"/>
      <c r="N1143" s="26"/>
    </row>
    <row r="1144" spans="2:14" ht="13">
      <c r="B1144" s="26"/>
      <c r="C1144" s="26"/>
      <c r="F1144" s="26"/>
      <c r="G1144" s="26"/>
      <c r="H1144" s="26"/>
      <c r="I1144" s="155"/>
      <c r="J1144" s="156"/>
      <c r="L1144" s="26"/>
      <c r="M1144" s="26"/>
      <c r="N1144" s="26"/>
    </row>
    <row r="1145" spans="2:14" ht="13">
      <c r="B1145" s="26"/>
      <c r="C1145" s="26"/>
      <c r="F1145" s="26"/>
      <c r="G1145" s="26"/>
      <c r="H1145" s="26"/>
      <c r="I1145" s="155"/>
      <c r="J1145" s="156"/>
      <c r="L1145" s="26"/>
      <c r="M1145" s="26"/>
      <c r="N1145" s="26"/>
    </row>
    <row r="1146" spans="2:14" ht="13">
      <c r="B1146" s="26"/>
      <c r="C1146" s="26"/>
      <c r="F1146" s="26"/>
      <c r="G1146" s="26"/>
      <c r="H1146" s="26"/>
      <c r="I1146" s="155"/>
      <c r="J1146" s="156"/>
      <c r="L1146" s="26"/>
      <c r="M1146" s="26"/>
      <c r="N1146" s="26"/>
    </row>
    <row r="1147" spans="2:14" ht="13">
      <c r="B1147" s="26"/>
      <c r="C1147" s="26"/>
      <c r="F1147" s="26"/>
      <c r="G1147" s="26"/>
      <c r="H1147" s="26"/>
      <c r="I1147" s="155"/>
      <c r="J1147" s="156"/>
      <c r="L1147" s="26"/>
      <c r="M1147" s="26"/>
      <c r="N1147" s="26"/>
    </row>
    <row r="1148" spans="2:14" ht="13">
      <c r="B1148" s="26"/>
      <c r="C1148" s="26"/>
      <c r="F1148" s="26"/>
      <c r="G1148" s="26"/>
      <c r="H1148" s="26"/>
      <c r="I1148" s="155"/>
      <c r="J1148" s="156"/>
      <c r="L1148" s="26"/>
      <c r="M1148" s="26"/>
      <c r="N1148" s="26"/>
    </row>
    <row r="1149" spans="2:14" ht="13">
      <c r="B1149" s="26"/>
      <c r="C1149" s="26"/>
      <c r="F1149" s="26"/>
      <c r="G1149" s="26"/>
      <c r="H1149" s="26"/>
      <c r="I1149" s="155"/>
      <c r="J1149" s="156"/>
      <c r="L1149" s="26"/>
      <c r="M1149" s="26"/>
      <c r="N1149" s="26"/>
    </row>
    <row r="1150" spans="2:14" ht="13">
      <c r="B1150" s="26"/>
      <c r="C1150" s="26"/>
      <c r="F1150" s="26"/>
      <c r="G1150" s="26"/>
      <c r="H1150" s="26"/>
      <c r="I1150" s="155"/>
      <c r="J1150" s="156"/>
      <c r="L1150" s="26"/>
      <c r="M1150" s="26"/>
      <c r="N1150" s="26"/>
    </row>
    <row r="1151" spans="2:14" ht="13">
      <c r="B1151" s="26"/>
      <c r="C1151" s="26"/>
      <c r="F1151" s="26"/>
      <c r="G1151" s="26"/>
      <c r="H1151" s="26"/>
      <c r="I1151" s="155"/>
      <c r="J1151" s="156"/>
      <c r="L1151" s="26"/>
      <c r="M1151" s="26"/>
      <c r="N1151" s="26"/>
    </row>
    <row r="1152" spans="2:14" ht="13">
      <c r="B1152" s="26"/>
      <c r="C1152" s="26"/>
      <c r="F1152" s="26"/>
      <c r="G1152" s="26"/>
      <c r="H1152" s="26"/>
      <c r="I1152" s="155"/>
      <c r="J1152" s="156"/>
      <c r="L1152" s="26"/>
      <c r="M1152" s="26"/>
      <c r="N1152" s="26"/>
    </row>
    <row r="1153" spans="2:14" ht="13">
      <c r="B1153" s="26"/>
      <c r="C1153" s="26"/>
      <c r="F1153" s="26"/>
      <c r="G1153" s="26"/>
      <c r="H1153" s="26"/>
      <c r="I1153" s="155"/>
      <c r="J1153" s="156"/>
      <c r="L1153" s="26"/>
      <c r="M1153" s="26"/>
      <c r="N1153" s="26"/>
    </row>
    <row r="1154" spans="2:14" ht="13">
      <c r="B1154" s="26"/>
      <c r="C1154" s="26"/>
      <c r="F1154" s="26"/>
      <c r="G1154" s="26"/>
      <c r="H1154" s="26"/>
      <c r="I1154" s="155"/>
      <c r="J1154" s="156"/>
      <c r="L1154" s="26"/>
      <c r="M1154" s="26"/>
      <c r="N1154" s="26"/>
    </row>
    <row r="1155" spans="2:14" ht="13">
      <c r="B1155" s="26"/>
      <c r="C1155" s="26"/>
      <c r="F1155" s="26"/>
      <c r="G1155" s="26"/>
      <c r="H1155" s="26"/>
      <c r="I1155" s="155"/>
      <c r="J1155" s="156"/>
      <c r="L1155" s="26"/>
      <c r="M1155" s="26"/>
      <c r="N1155" s="26"/>
    </row>
    <row r="1156" spans="2:14" ht="13">
      <c r="B1156" s="26"/>
      <c r="C1156" s="26"/>
      <c r="F1156" s="26"/>
      <c r="G1156" s="26"/>
      <c r="H1156" s="26"/>
      <c r="I1156" s="155"/>
      <c r="J1156" s="156"/>
      <c r="L1156" s="26"/>
      <c r="M1156" s="26"/>
      <c r="N1156" s="26"/>
    </row>
    <row r="1157" spans="2:14" ht="13">
      <c r="B1157" s="26"/>
      <c r="C1157" s="26"/>
      <c r="F1157" s="26"/>
      <c r="G1157" s="26"/>
      <c r="H1157" s="26"/>
      <c r="I1157" s="155"/>
      <c r="J1157" s="156"/>
      <c r="L1157" s="26"/>
      <c r="M1157" s="26"/>
      <c r="N1157" s="26"/>
    </row>
    <row r="1158" spans="2:14" ht="13">
      <c r="B1158" s="26"/>
      <c r="C1158" s="26"/>
      <c r="F1158" s="26"/>
      <c r="G1158" s="26"/>
      <c r="H1158" s="26"/>
      <c r="I1158" s="155"/>
      <c r="J1158" s="156"/>
      <c r="L1158" s="26"/>
      <c r="M1158" s="26"/>
      <c r="N1158" s="26"/>
    </row>
    <row r="1159" spans="2:14" ht="13">
      <c r="B1159" s="26"/>
      <c r="C1159" s="26"/>
      <c r="F1159" s="26"/>
      <c r="G1159" s="26"/>
      <c r="H1159" s="26"/>
      <c r="I1159" s="155"/>
      <c r="J1159" s="156"/>
      <c r="L1159" s="26"/>
      <c r="M1159" s="26"/>
      <c r="N1159" s="26"/>
    </row>
    <row r="1160" spans="2:14" ht="13">
      <c r="B1160" s="26"/>
      <c r="C1160" s="26"/>
      <c r="F1160" s="26"/>
      <c r="G1160" s="26"/>
      <c r="H1160" s="26"/>
      <c r="I1160" s="155"/>
      <c r="J1160" s="156"/>
      <c r="L1160" s="26"/>
      <c r="M1160" s="26"/>
      <c r="N1160" s="26"/>
    </row>
    <row r="1161" spans="2:14" ht="13">
      <c r="B1161" s="26"/>
      <c r="C1161" s="26"/>
      <c r="F1161" s="26"/>
      <c r="G1161" s="26"/>
      <c r="H1161" s="26"/>
      <c r="I1161" s="155"/>
      <c r="J1161" s="156"/>
      <c r="L1161" s="26"/>
      <c r="M1161" s="26"/>
      <c r="N1161" s="26"/>
    </row>
    <row r="1162" spans="2:14" ht="13">
      <c r="B1162" s="26"/>
      <c r="C1162" s="26"/>
      <c r="F1162" s="26"/>
      <c r="G1162" s="26"/>
      <c r="H1162" s="26"/>
      <c r="I1162" s="155"/>
      <c r="J1162" s="156"/>
      <c r="L1162" s="26"/>
      <c r="M1162" s="26"/>
      <c r="N1162" s="26"/>
    </row>
    <row r="1163" spans="2:14" ht="13">
      <c r="B1163" s="26"/>
      <c r="C1163" s="26"/>
      <c r="F1163" s="26"/>
      <c r="G1163" s="26"/>
      <c r="H1163" s="26"/>
      <c r="I1163" s="155"/>
      <c r="J1163" s="156"/>
      <c r="L1163" s="26"/>
      <c r="M1163" s="26"/>
      <c r="N1163" s="26"/>
    </row>
    <row r="1164" spans="2:14" ht="13">
      <c r="B1164" s="26"/>
      <c r="C1164" s="26"/>
      <c r="F1164" s="26"/>
      <c r="G1164" s="26"/>
      <c r="H1164" s="26"/>
      <c r="I1164" s="155"/>
      <c r="J1164" s="156"/>
      <c r="L1164" s="26"/>
      <c r="M1164" s="26"/>
      <c r="N1164" s="26"/>
    </row>
    <row r="1165" spans="2:14" ht="13">
      <c r="B1165" s="26"/>
      <c r="C1165" s="26"/>
      <c r="F1165" s="26"/>
      <c r="G1165" s="26"/>
      <c r="H1165" s="26"/>
      <c r="I1165" s="155"/>
      <c r="J1165" s="156"/>
      <c r="L1165" s="26"/>
      <c r="M1165" s="26"/>
      <c r="N1165" s="26"/>
    </row>
    <row r="1166" spans="2:14" ht="13">
      <c r="B1166" s="26"/>
      <c r="C1166" s="26"/>
      <c r="F1166" s="26"/>
      <c r="G1166" s="26"/>
      <c r="H1166" s="26"/>
      <c r="I1166" s="155"/>
      <c r="J1166" s="156"/>
      <c r="L1166" s="26"/>
      <c r="M1166" s="26"/>
      <c r="N1166" s="26"/>
    </row>
    <row r="1167" spans="2:14" ht="13">
      <c r="B1167" s="26"/>
      <c r="C1167" s="26"/>
      <c r="F1167" s="26"/>
      <c r="G1167" s="26"/>
      <c r="H1167" s="26"/>
      <c r="I1167" s="155"/>
      <c r="J1167" s="156"/>
      <c r="L1167" s="26"/>
      <c r="M1167" s="26"/>
      <c r="N1167" s="26"/>
    </row>
    <row r="1168" spans="2:14" ht="13">
      <c r="B1168" s="26"/>
      <c r="C1168" s="26"/>
      <c r="F1168" s="26"/>
      <c r="G1168" s="26"/>
      <c r="H1168" s="26"/>
      <c r="I1168" s="155"/>
      <c r="J1168" s="156"/>
      <c r="L1168" s="26"/>
      <c r="M1168" s="26"/>
      <c r="N1168" s="26"/>
    </row>
    <row r="1169" spans="2:14" ht="13">
      <c r="B1169" s="26"/>
      <c r="C1169" s="26"/>
      <c r="F1169" s="26"/>
      <c r="G1169" s="26"/>
      <c r="H1169" s="26"/>
      <c r="I1169" s="155"/>
      <c r="J1169" s="156"/>
      <c r="L1169" s="26"/>
      <c r="M1169" s="26"/>
      <c r="N1169" s="26"/>
    </row>
    <row r="1170" spans="2:14" ht="13">
      <c r="B1170" s="26"/>
      <c r="C1170" s="26"/>
      <c r="F1170" s="26"/>
      <c r="G1170" s="26"/>
      <c r="H1170" s="26"/>
      <c r="I1170" s="155"/>
      <c r="J1170" s="156"/>
      <c r="L1170" s="26"/>
      <c r="M1170" s="26"/>
      <c r="N1170" s="26"/>
    </row>
    <row r="1171" spans="2:14" ht="13">
      <c r="B1171" s="26"/>
      <c r="C1171" s="26"/>
      <c r="F1171" s="26"/>
      <c r="G1171" s="26"/>
      <c r="H1171" s="26"/>
      <c r="I1171" s="155"/>
      <c r="J1171" s="156"/>
      <c r="L1171" s="26"/>
      <c r="M1171" s="26"/>
      <c r="N1171" s="26"/>
    </row>
    <row r="1172" spans="2:14" ht="13">
      <c r="B1172" s="26"/>
      <c r="C1172" s="26"/>
      <c r="F1172" s="26"/>
      <c r="G1172" s="26"/>
      <c r="H1172" s="26"/>
      <c r="I1172" s="155"/>
      <c r="J1172" s="156"/>
      <c r="L1172" s="26"/>
      <c r="M1172" s="26"/>
      <c r="N1172" s="26"/>
    </row>
    <row r="1173" spans="2:14" ht="13">
      <c r="B1173" s="26"/>
      <c r="C1173" s="26"/>
      <c r="F1173" s="26"/>
      <c r="G1173" s="26"/>
      <c r="H1173" s="26"/>
      <c r="I1173" s="155"/>
      <c r="J1173" s="156"/>
      <c r="L1173" s="26"/>
      <c r="M1173" s="26"/>
      <c r="N1173" s="26"/>
    </row>
    <row r="1174" spans="2:14" ht="13">
      <c r="B1174" s="26"/>
      <c r="C1174" s="26"/>
      <c r="F1174" s="26"/>
      <c r="G1174" s="26"/>
      <c r="H1174" s="26"/>
      <c r="I1174" s="155"/>
      <c r="J1174" s="156"/>
      <c r="L1174" s="26"/>
      <c r="M1174" s="26"/>
      <c r="N1174" s="26"/>
    </row>
    <row r="1175" spans="2:14" ht="13">
      <c r="B1175" s="26"/>
      <c r="C1175" s="26"/>
      <c r="F1175" s="26"/>
      <c r="G1175" s="26"/>
      <c r="H1175" s="26"/>
      <c r="I1175" s="155"/>
      <c r="J1175" s="156"/>
      <c r="L1175" s="26"/>
      <c r="M1175" s="26"/>
      <c r="N1175" s="26"/>
    </row>
    <row r="1176" spans="2:14" ht="13">
      <c r="B1176" s="26"/>
      <c r="C1176" s="26"/>
      <c r="F1176" s="26"/>
      <c r="G1176" s="26"/>
      <c r="H1176" s="26"/>
      <c r="I1176" s="155"/>
      <c r="J1176" s="156"/>
      <c r="L1176" s="26"/>
      <c r="M1176" s="26"/>
      <c r="N1176" s="26"/>
    </row>
    <row r="1177" spans="2:14" ht="13">
      <c r="B1177" s="26"/>
      <c r="C1177" s="26"/>
      <c r="F1177" s="26"/>
      <c r="G1177" s="26"/>
      <c r="H1177" s="26"/>
      <c r="I1177" s="155"/>
      <c r="J1177" s="156"/>
      <c r="L1177" s="26"/>
      <c r="M1177" s="26"/>
      <c r="N1177" s="26"/>
    </row>
    <row r="1178" spans="2:14" ht="13">
      <c r="B1178" s="26"/>
      <c r="C1178" s="26"/>
      <c r="F1178" s="26"/>
      <c r="G1178" s="26"/>
      <c r="H1178" s="26"/>
      <c r="I1178" s="155"/>
      <c r="J1178" s="156"/>
      <c r="L1178" s="26"/>
      <c r="M1178" s="26"/>
      <c r="N1178" s="26"/>
    </row>
    <row r="1179" spans="2:14" ht="13">
      <c r="B1179" s="26"/>
      <c r="C1179" s="26"/>
      <c r="F1179" s="26"/>
      <c r="G1179" s="26"/>
      <c r="H1179" s="26"/>
      <c r="I1179" s="155"/>
      <c r="J1179" s="156"/>
      <c r="L1179" s="26"/>
      <c r="M1179" s="26"/>
      <c r="N1179" s="26"/>
    </row>
    <row r="1180" spans="2:14" ht="13">
      <c r="B1180" s="26"/>
      <c r="C1180" s="26"/>
      <c r="F1180" s="26"/>
      <c r="G1180" s="26"/>
      <c r="H1180" s="26"/>
      <c r="I1180" s="155"/>
      <c r="J1180" s="156"/>
      <c r="L1180" s="26"/>
      <c r="M1180" s="26"/>
      <c r="N1180" s="26"/>
    </row>
    <row r="1181" spans="2:14" ht="13">
      <c r="B1181" s="26"/>
      <c r="C1181" s="26"/>
      <c r="F1181" s="26"/>
      <c r="G1181" s="26"/>
      <c r="H1181" s="26"/>
      <c r="I1181" s="155"/>
      <c r="J1181" s="156"/>
      <c r="L1181" s="26"/>
      <c r="M1181" s="26"/>
      <c r="N1181" s="26"/>
    </row>
    <row r="1182" spans="2:14" ht="13">
      <c r="B1182" s="26"/>
      <c r="C1182" s="26"/>
      <c r="F1182" s="26"/>
      <c r="G1182" s="26"/>
      <c r="H1182" s="26"/>
      <c r="I1182" s="155"/>
      <c r="J1182" s="156"/>
      <c r="L1182" s="26"/>
      <c r="M1182" s="26"/>
      <c r="N1182" s="26"/>
    </row>
    <row r="1183" spans="2:14" ht="13">
      <c r="B1183" s="26"/>
      <c r="C1183" s="26"/>
      <c r="F1183" s="26"/>
      <c r="G1183" s="26"/>
      <c r="H1183" s="26"/>
      <c r="I1183" s="155"/>
      <c r="J1183" s="156"/>
      <c r="L1183" s="26"/>
      <c r="M1183" s="26"/>
      <c r="N1183" s="26"/>
    </row>
    <row r="1184" spans="2:14" ht="13">
      <c r="B1184" s="26"/>
      <c r="C1184" s="26"/>
      <c r="F1184" s="26"/>
      <c r="G1184" s="26"/>
      <c r="H1184" s="26"/>
      <c r="I1184" s="155"/>
      <c r="J1184" s="156"/>
      <c r="L1184" s="26"/>
      <c r="M1184" s="26"/>
      <c r="N1184" s="26"/>
    </row>
    <row r="1185" spans="2:14" ht="13">
      <c r="B1185" s="26"/>
      <c r="C1185" s="26"/>
      <c r="F1185" s="26"/>
      <c r="G1185" s="26"/>
      <c r="H1185" s="26"/>
      <c r="I1185" s="155"/>
      <c r="J1185" s="156"/>
      <c r="L1185" s="26"/>
      <c r="M1185" s="26"/>
      <c r="N1185" s="26"/>
    </row>
    <row r="1186" spans="2:14" ht="13">
      <c r="B1186" s="26"/>
      <c r="C1186" s="26"/>
      <c r="F1186" s="26"/>
      <c r="G1186" s="26"/>
      <c r="H1186" s="26"/>
      <c r="I1186" s="155"/>
      <c r="J1186" s="156"/>
      <c r="L1186" s="26"/>
      <c r="M1186" s="26"/>
      <c r="N1186" s="26"/>
    </row>
    <row r="1187" spans="2:14" ht="13">
      <c r="B1187" s="26"/>
      <c r="C1187" s="26"/>
      <c r="F1187" s="26"/>
      <c r="G1187" s="26"/>
      <c r="H1187" s="26"/>
      <c r="I1187" s="155"/>
      <c r="J1187" s="156"/>
      <c r="L1187" s="26"/>
      <c r="M1187" s="26"/>
      <c r="N1187" s="26"/>
    </row>
    <row r="1188" spans="2:14" ht="13">
      <c r="B1188" s="26"/>
      <c r="C1188" s="26"/>
      <c r="F1188" s="26"/>
      <c r="G1188" s="26"/>
      <c r="H1188" s="26"/>
      <c r="I1188" s="155"/>
      <c r="J1188" s="156"/>
      <c r="L1188" s="26"/>
      <c r="M1188" s="26"/>
      <c r="N1188" s="26"/>
    </row>
    <row r="1189" spans="2:14" ht="13">
      <c r="B1189" s="26"/>
      <c r="C1189" s="26"/>
      <c r="F1189" s="26"/>
      <c r="G1189" s="26"/>
      <c r="H1189" s="26"/>
      <c r="I1189" s="155"/>
      <c r="J1189" s="156"/>
      <c r="L1189" s="26"/>
      <c r="M1189" s="26"/>
      <c r="N1189" s="26"/>
    </row>
    <row r="1190" spans="2:14" ht="13">
      <c r="B1190" s="26"/>
      <c r="C1190" s="26"/>
      <c r="F1190" s="26"/>
      <c r="G1190" s="26"/>
      <c r="H1190" s="26"/>
      <c r="I1190" s="155"/>
      <c r="J1190" s="156"/>
      <c r="L1190" s="26"/>
      <c r="M1190" s="26"/>
      <c r="N1190" s="26"/>
    </row>
    <row r="1191" spans="2:14" ht="13">
      <c r="B1191" s="26"/>
      <c r="C1191" s="26"/>
      <c r="F1191" s="26"/>
      <c r="G1191" s="26"/>
      <c r="H1191" s="26"/>
      <c r="I1191" s="155"/>
      <c r="J1191" s="156"/>
      <c r="L1191" s="26"/>
      <c r="M1191" s="26"/>
      <c r="N1191" s="26"/>
    </row>
    <row r="1192" spans="2:14" ht="13">
      <c r="B1192" s="26"/>
      <c r="C1192" s="26"/>
      <c r="F1192" s="26"/>
      <c r="G1192" s="26"/>
      <c r="H1192" s="26"/>
      <c r="I1192" s="155"/>
      <c r="J1192" s="156"/>
      <c r="L1192" s="26"/>
      <c r="M1192" s="26"/>
      <c r="N1192" s="26"/>
    </row>
    <row r="1193" spans="2:14" ht="13">
      <c r="B1193" s="26"/>
      <c r="C1193" s="26"/>
      <c r="F1193" s="26"/>
      <c r="G1193" s="26"/>
      <c r="H1193" s="26"/>
      <c r="I1193" s="155"/>
      <c r="J1193" s="156"/>
      <c r="L1193" s="26"/>
      <c r="M1193" s="26"/>
      <c r="N1193" s="26"/>
    </row>
    <row r="1194" spans="2:14" ht="13">
      <c r="B1194" s="26"/>
      <c r="C1194" s="26"/>
      <c r="F1194" s="26"/>
      <c r="G1194" s="26"/>
      <c r="H1194" s="26"/>
      <c r="I1194" s="155"/>
      <c r="J1194" s="156"/>
      <c r="L1194" s="26"/>
      <c r="M1194" s="26"/>
      <c r="N1194" s="26"/>
    </row>
    <row r="1195" spans="2:14" ht="13">
      <c r="B1195" s="26"/>
      <c r="C1195" s="26"/>
      <c r="F1195" s="26"/>
      <c r="G1195" s="26"/>
      <c r="H1195" s="26"/>
      <c r="I1195" s="155"/>
      <c r="J1195" s="156"/>
      <c r="L1195" s="26"/>
      <c r="M1195" s="26"/>
      <c r="N1195" s="26"/>
    </row>
    <row r="1196" spans="2:14" ht="13">
      <c r="B1196" s="26"/>
      <c r="C1196" s="26"/>
      <c r="F1196" s="26"/>
      <c r="G1196" s="26"/>
      <c r="H1196" s="26"/>
      <c r="I1196" s="155"/>
      <c r="J1196" s="156"/>
      <c r="L1196" s="26"/>
      <c r="M1196" s="26"/>
      <c r="N1196" s="26"/>
    </row>
    <row r="1197" spans="2:14" ht="13">
      <c r="B1197" s="26"/>
      <c r="C1197" s="26"/>
      <c r="F1197" s="26"/>
      <c r="G1197" s="26"/>
      <c r="H1197" s="26"/>
      <c r="I1197" s="155"/>
      <c r="J1197" s="156"/>
      <c r="L1197" s="26"/>
      <c r="M1197" s="26"/>
      <c r="N1197" s="26"/>
    </row>
    <row r="1198" spans="2:14" ht="13">
      <c r="B1198" s="26"/>
      <c r="C1198" s="26"/>
      <c r="F1198" s="26"/>
      <c r="G1198" s="26"/>
      <c r="H1198" s="26"/>
      <c r="I1198" s="155"/>
      <c r="J1198" s="156"/>
      <c r="L1198" s="26"/>
      <c r="M1198" s="26"/>
      <c r="N1198" s="26"/>
    </row>
    <row r="1199" spans="2:14" ht="13">
      <c r="B1199" s="26"/>
      <c r="C1199" s="26"/>
      <c r="F1199" s="26"/>
      <c r="G1199" s="26"/>
      <c r="H1199" s="26"/>
      <c r="I1199" s="155"/>
      <c r="J1199" s="156"/>
      <c r="L1199" s="26"/>
      <c r="M1199" s="26"/>
      <c r="N1199" s="26"/>
    </row>
    <row r="1200" spans="2:14" ht="13">
      <c r="B1200" s="26"/>
      <c r="C1200" s="26"/>
      <c r="F1200" s="26"/>
      <c r="G1200" s="26"/>
      <c r="H1200" s="26"/>
      <c r="I1200" s="155"/>
      <c r="J1200" s="156"/>
      <c r="L1200" s="26"/>
      <c r="M1200" s="26"/>
      <c r="N1200" s="26"/>
    </row>
    <row r="1201" spans="2:14" ht="13">
      <c r="B1201" s="26"/>
      <c r="C1201" s="26"/>
      <c r="F1201" s="26"/>
      <c r="G1201" s="26"/>
      <c r="H1201" s="26"/>
      <c r="I1201" s="155"/>
      <c r="J1201" s="156"/>
      <c r="L1201" s="26"/>
      <c r="M1201" s="26"/>
      <c r="N1201" s="26"/>
    </row>
    <row r="1202" spans="2:14" ht="13">
      <c r="B1202" s="26"/>
      <c r="C1202" s="26"/>
      <c r="F1202" s="26"/>
      <c r="G1202" s="26"/>
      <c r="H1202" s="26"/>
      <c r="I1202" s="155"/>
      <c r="J1202" s="156"/>
      <c r="L1202" s="26"/>
      <c r="M1202" s="26"/>
      <c r="N1202" s="26"/>
    </row>
    <row r="1203" spans="2:14" ht="13">
      <c r="B1203" s="26"/>
      <c r="C1203" s="26"/>
      <c r="F1203" s="26"/>
      <c r="G1203" s="26"/>
      <c r="H1203" s="26"/>
      <c r="I1203" s="155"/>
      <c r="J1203" s="156"/>
      <c r="L1203" s="26"/>
      <c r="M1203" s="26"/>
      <c r="N1203" s="26"/>
    </row>
    <row r="1204" spans="2:14" ht="13">
      <c r="B1204" s="26"/>
      <c r="C1204" s="26"/>
      <c r="F1204" s="26"/>
      <c r="G1204" s="26"/>
      <c r="H1204" s="26"/>
      <c r="I1204" s="155"/>
      <c r="J1204" s="156"/>
      <c r="L1204" s="26"/>
      <c r="M1204" s="26"/>
      <c r="N1204" s="26"/>
    </row>
    <row r="1205" spans="2:14" ht="13">
      <c r="B1205" s="26"/>
      <c r="C1205" s="26"/>
      <c r="F1205" s="26"/>
      <c r="G1205" s="26"/>
      <c r="H1205" s="26"/>
      <c r="I1205" s="155"/>
      <c r="J1205" s="156"/>
      <c r="L1205" s="26"/>
      <c r="M1205" s="26"/>
      <c r="N1205" s="26"/>
    </row>
    <row r="1206" spans="2:14" ht="13">
      <c r="B1206" s="26"/>
      <c r="C1206" s="26"/>
      <c r="F1206" s="26"/>
      <c r="G1206" s="26"/>
      <c r="H1206" s="26"/>
      <c r="I1206" s="155"/>
      <c r="J1206" s="156"/>
      <c r="L1206" s="26"/>
      <c r="M1206" s="26"/>
      <c r="N1206" s="26"/>
    </row>
    <row r="1207" spans="2:14" ht="13">
      <c r="B1207" s="26"/>
      <c r="C1207" s="26"/>
      <c r="F1207" s="26"/>
      <c r="G1207" s="26"/>
      <c r="H1207" s="26"/>
      <c r="I1207" s="155"/>
      <c r="J1207" s="156"/>
      <c r="L1207" s="26"/>
      <c r="M1207" s="26"/>
      <c r="N1207" s="26"/>
    </row>
    <row r="1208" spans="2:14" ht="13">
      <c r="B1208" s="26"/>
      <c r="C1208" s="26"/>
      <c r="F1208" s="26"/>
      <c r="G1208" s="26"/>
      <c r="H1208" s="26"/>
      <c r="I1208" s="155"/>
      <c r="J1208" s="156"/>
      <c r="L1208" s="26"/>
      <c r="M1208" s="26"/>
      <c r="N1208" s="26"/>
    </row>
    <row r="1209" spans="2:14" ht="13">
      <c r="B1209" s="26"/>
      <c r="C1209" s="26"/>
      <c r="F1209" s="26"/>
      <c r="G1209" s="26"/>
      <c r="H1209" s="26"/>
      <c r="I1209" s="155"/>
      <c r="J1209" s="156"/>
      <c r="L1209" s="26"/>
      <c r="M1209" s="26"/>
      <c r="N1209" s="26"/>
    </row>
    <row r="1210" spans="2:14" ht="13">
      <c r="B1210" s="26"/>
      <c r="C1210" s="26"/>
      <c r="F1210" s="26"/>
      <c r="G1210" s="26"/>
      <c r="H1210" s="26"/>
      <c r="I1210" s="155"/>
      <c r="J1210" s="156"/>
      <c r="L1210" s="26"/>
      <c r="M1210" s="26"/>
      <c r="N1210" s="26"/>
    </row>
    <row r="1211" spans="2:14" ht="13">
      <c r="B1211" s="26"/>
      <c r="C1211" s="26"/>
      <c r="F1211" s="26"/>
      <c r="G1211" s="26"/>
      <c r="H1211" s="26"/>
      <c r="I1211" s="155"/>
      <c r="J1211" s="156"/>
      <c r="L1211" s="26"/>
      <c r="M1211" s="26"/>
      <c r="N1211" s="26"/>
    </row>
    <row r="1212" spans="2:14" ht="13">
      <c r="B1212" s="26"/>
      <c r="C1212" s="26"/>
      <c r="F1212" s="26"/>
      <c r="G1212" s="26"/>
      <c r="H1212" s="26"/>
      <c r="I1212" s="155"/>
      <c r="J1212" s="156"/>
      <c r="L1212" s="26"/>
      <c r="M1212" s="26"/>
      <c r="N1212" s="26"/>
    </row>
    <row r="1213" spans="2:14" ht="13">
      <c r="B1213" s="26"/>
      <c r="C1213" s="26"/>
      <c r="F1213" s="26"/>
      <c r="G1213" s="26"/>
      <c r="H1213" s="26"/>
      <c r="I1213" s="155"/>
      <c r="J1213" s="156"/>
      <c r="L1213" s="26"/>
      <c r="M1213" s="26"/>
      <c r="N1213" s="26"/>
    </row>
    <row r="1214" spans="2:14" ht="13">
      <c r="B1214" s="26"/>
      <c r="C1214" s="26"/>
      <c r="F1214" s="26"/>
      <c r="G1214" s="26"/>
      <c r="H1214" s="26"/>
      <c r="I1214" s="155"/>
      <c r="J1214" s="156"/>
      <c r="L1214" s="26"/>
      <c r="M1214" s="26"/>
      <c r="N1214" s="26"/>
    </row>
    <row r="1215" spans="2:14" ht="13">
      <c r="B1215" s="26"/>
      <c r="C1215" s="26"/>
      <c r="F1215" s="26"/>
      <c r="G1215" s="26"/>
      <c r="H1215" s="26"/>
      <c r="I1215" s="155"/>
      <c r="J1215" s="156"/>
      <c r="L1215" s="26"/>
      <c r="M1215" s="26"/>
      <c r="N1215" s="26"/>
    </row>
    <row r="1216" spans="2:14" ht="13">
      <c r="B1216" s="26"/>
      <c r="C1216" s="26"/>
      <c r="F1216" s="26"/>
      <c r="G1216" s="26"/>
      <c r="H1216" s="26"/>
      <c r="I1216" s="155"/>
      <c r="J1216" s="156"/>
      <c r="L1216" s="26"/>
      <c r="M1216" s="26"/>
      <c r="N1216" s="26"/>
    </row>
    <row r="1217" spans="2:14" ht="13">
      <c r="B1217" s="26"/>
      <c r="C1217" s="26"/>
      <c r="F1217" s="26"/>
      <c r="G1217" s="26"/>
      <c r="H1217" s="26"/>
      <c r="I1217" s="155"/>
      <c r="J1217" s="156"/>
      <c r="L1217" s="26"/>
      <c r="M1217" s="26"/>
      <c r="N1217" s="26"/>
    </row>
    <row r="1218" spans="2:14" ht="13">
      <c r="B1218" s="26"/>
      <c r="C1218" s="26"/>
      <c r="F1218" s="26"/>
      <c r="G1218" s="26"/>
      <c r="H1218" s="26"/>
      <c r="I1218" s="155"/>
      <c r="J1218" s="156"/>
      <c r="L1218" s="26"/>
      <c r="M1218" s="26"/>
      <c r="N1218" s="26"/>
    </row>
    <row r="1219" spans="2:14" ht="13">
      <c r="B1219" s="26"/>
      <c r="C1219" s="26"/>
      <c r="F1219" s="26"/>
      <c r="G1219" s="26"/>
      <c r="H1219" s="26"/>
      <c r="I1219" s="155"/>
      <c r="J1219" s="156"/>
      <c r="L1219" s="26"/>
      <c r="M1219" s="26"/>
      <c r="N1219" s="26"/>
    </row>
    <row r="1220" spans="2:14" ht="13">
      <c r="B1220" s="26"/>
      <c r="C1220" s="26"/>
      <c r="F1220" s="26"/>
      <c r="G1220" s="26"/>
      <c r="H1220" s="26"/>
      <c r="I1220" s="155"/>
      <c r="J1220" s="156"/>
      <c r="L1220" s="26"/>
      <c r="M1220" s="26"/>
      <c r="N1220" s="26"/>
    </row>
    <row r="1221" spans="2:14" ht="13">
      <c r="B1221" s="26"/>
      <c r="C1221" s="26"/>
      <c r="F1221" s="26"/>
      <c r="G1221" s="26"/>
      <c r="H1221" s="26"/>
      <c r="I1221" s="155"/>
      <c r="J1221" s="156"/>
      <c r="L1221" s="26"/>
      <c r="M1221" s="26"/>
      <c r="N1221" s="26"/>
    </row>
    <row r="1222" spans="2:14" ht="13">
      <c r="B1222" s="26"/>
      <c r="C1222" s="26"/>
      <c r="F1222" s="26"/>
      <c r="G1222" s="26"/>
      <c r="H1222" s="26"/>
      <c r="I1222" s="155"/>
      <c r="J1222" s="156"/>
      <c r="L1222" s="26"/>
      <c r="M1222" s="26"/>
      <c r="N1222" s="26"/>
    </row>
    <row r="1223" spans="2:14" ht="13">
      <c r="B1223" s="26"/>
      <c r="C1223" s="26"/>
      <c r="F1223" s="26"/>
      <c r="G1223" s="26"/>
      <c r="H1223" s="26"/>
      <c r="I1223" s="155"/>
      <c r="J1223" s="156"/>
      <c r="L1223" s="26"/>
      <c r="M1223" s="26"/>
      <c r="N1223" s="26"/>
    </row>
    <row r="1224" spans="2:14" ht="13">
      <c r="B1224" s="26"/>
      <c r="C1224" s="26"/>
      <c r="F1224" s="26"/>
      <c r="G1224" s="26"/>
      <c r="H1224" s="26"/>
      <c r="I1224" s="155"/>
      <c r="J1224" s="156"/>
      <c r="L1224" s="26"/>
      <c r="M1224" s="26"/>
      <c r="N1224" s="26"/>
    </row>
    <row r="1225" spans="2:14" ht="13">
      <c r="B1225" s="26"/>
      <c r="C1225" s="26"/>
      <c r="F1225" s="26"/>
      <c r="G1225" s="26"/>
      <c r="H1225" s="26"/>
      <c r="I1225" s="155"/>
      <c r="J1225" s="156"/>
      <c r="L1225" s="26"/>
      <c r="M1225" s="26"/>
      <c r="N1225" s="26"/>
    </row>
    <row r="1226" spans="2:14" ht="13">
      <c r="B1226" s="26"/>
      <c r="C1226" s="26"/>
      <c r="F1226" s="26"/>
      <c r="G1226" s="26"/>
      <c r="H1226" s="26"/>
      <c r="I1226" s="155"/>
      <c r="J1226" s="156"/>
      <c r="L1226" s="26"/>
      <c r="M1226" s="26"/>
      <c r="N1226" s="26"/>
    </row>
    <row r="1227" spans="2:14" ht="13">
      <c r="B1227" s="26"/>
      <c r="C1227" s="26"/>
      <c r="F1227" s="26"/>
      <c r="G1227" s="26"/>
      <c r="H1227" s="26"/>
      <c r="I1227" s="155"/>
      <c r="J1227" s="156"/>
      <c r="L1227" s="26"/>
      <c r="M1227" s="26"/>
      <c r="N1227" s="26"/>
    </row>
    <row r="1228" spans="2:14" ht="13">
      <c r="B1228" s="26"/>
      <c r="C1228" s="26"/>
      <c r="F1228" s="26"/>
      <c r="G1228" s="26"/>
      <c r="H1228" s="26"/>
      <c r="I1228" s="155"/>
      <c r="J1228" s="156"/>
      <c r="L1228" s="26"/>
      <c r="M1228" s="26"/>
      <c r="N1228" s="26"/>
    </row>
    <row r="1229" spans="2:14" ht="13">
      <c r="B1229" s="26"/>
      <c r="C1229" s="26"/>
      <c r="F1229" s="26"/>
      <c r="G1229" s="26"/>
      <c r="H1229" s="26"/>
      <c r="I1229" s="155"/>
      <c r="J1229" s="156"/>
      <c r="L1229" s="26"/>
      <c r="M1229" s="26"/>
      <c r="N1229" s="26"/>
    </row>
    <row r="1230" spans="2:14" ht="13">
      <c r="B1230" s="26"/>
      <c r="C1230" s="26"/>
      <c r="F1230" s="26"/>
      <c r="G1230" s="26"/>
      <c r="H1230" s="26"/>
      <c r="I1230" s="155"/>
      <c r="J1230" s="156"/>
      <c r="L1230" s="26"/>
      <c r="M1230" s="26"/>
      <c r="N1230" s="26"/>
    </row>
    <row r="1231" spans="2:14" ht="13">
      <c r="B1231" s="26"/>
      <c r="C1231" s="26"/>
      <c r="F1231" s="26"/>
      <c r="G1231" s="26"/>
      <c r="H1231" s="26"/>
      <c r="I1231" s="155"/>
      <c r="J1231" s="156"/>
      <c r="L1231" s="26"/>
      <c r="M1231" s="26"/>
      <c r="N1231" s="26"/>
    </row>
    <row r="1232" spans="2:14" ht="13">
      <c r="B1232" s="26"/>
      <c r="C1232" s="26"/>
      <c r="F1232" s="26"/>
      <c r="G1232" s="26"/>
      <c r="H1232" s="26"/>
      <c r="I1232" s="155"/>
      <c r="J1232" s="156"/>
      <c r="L1232" s="26"/>
      <c r="M1232" s="26"/>
      <c r="N1232" s="26"/>
    </row>
    <row r="1233" spans="2:14" ht="13">
      <c r="B1233" s="26"/>
      <c r="C1233" s="26"/>
      <c r="F1233" s="26"/>
      <c r="G1233" s="26"/>
      <c r="H1233" s="26"/>
      <c r="I1233" s="155"/>
      <c r="J1233" s="156"/>
      <c r="L1233" s="26"/>
      <c r="M1233" s="26"/>
      <c r="N1233" s="26"/>
    </row>
    <row r="1234" spans="2:14" ht="13">
      <c r="B1234" s="26"/>
      <c r="C1234" s="26"/>
      <c r="F1234" s="26"/>
      <c r="G1234" s="26"/>
      <c r="H1234" s="26"/>
      <c r="I1234" s="155"/>
      <c r="J1234" s="156"/>
      <c r="L1234" s="26"/>
      <c r="M1234" s="26"/>
      <c r="N1234" s="26"/>
    </row>
    <row r="1235" spans="2:14" ht="13">
      <c r="B1235" s="26"/>
      <c r="C1235" s="26"/>
      <c r="F1235" s="26"/>
      <c r="G1235" s="26"/>
      <c r="H1235" s="26"/>
      <c r="I1235" s="155"/>
      <c r="J1235" s="156"/>
      <c r="L1235" s="26"/>
      <c r="M1235" s="26"/>
      <c r="N1235" s="26"/>
    </row>
    <row r="1236" spans="2:14" ht="13">
      <c r="B1236" s="26"/>
      <c r="C1236" s="26"/>
      <c r="F1236" s="26"/>
      <c r="G1236" s="26"/>
      <c r="H1236" s="26"/>
      <c r="I1236" s="155"/>
      <c r="J1236" s="156"/>
      <c r="L1236" s="26"/>
      <c r="M1236" s="26"/>
      <c r="N1236" s="26"/>
    </row>
    <row r="1237" spans="2:14" ht="13">
      <c r="B1237" s="26"/>
      <c r="C1237" s="26"/>
      <c r="F1237" s="26"/>
      <c r="G1237" s="26"/>
      <c r="H1237" s="26"/>
      <c r="I1237" s="155"/>
      <c r="J1237" s="156"/>
      <c r="L1237" s="26"/>
      <c r="M1237" s="26"/>
      <c r="N1237" s="26"/>
    </row>
    <row r="1238" spans="2:14" ht="13">
      <c r="B1238" s="26"/>
      <c r="C1238" s="26"/>
      <c r="F1238" s="26"/>
      <c r="G1238" s="26"/>
      <c r="H1238" s="26"/>
      <c r="I1238" s="155"/>
      <c r="J1238" s="156"/>
      <c r="L1238" s="26"/>
      <c r="M1238" s="26"/>
      <c r="N1238" s="26"/>
    </row>
    <row r="1239" spans="2:14" ht="13">
      <c r="B1239" s="26"/>
      <c r="C1239" s="26"/>
      <c r="F1239" s="26"/>
      <c r="G1239" s="26"/>
      <c r="H1239" s="26"/>
      <c r="I1239" s="155"/>
      <c r="J1239" s="156"/>
      <c r="L1239" s="26"/>
      <c r="M1239" s="26"/>
      <c r="N1239" s="26"/>
    </row>
    <row r="1240" spans="2:14" ht="13">
      <c r="B1240" s="26"/>
      <c r="C1240" s="26"/>
      <c r="F1240" s="26"/>
      <c r="G1240" s="26"/>
      <c r="H1240" s="26"/>
      <c r="I1240" s="155"/>
      <c r="J1240" s="156"/>
      <c r="L1240" s="26"/>
      <c r="M1240" s="26"/>
      <c r="N1240" s="26"/>
    </row>
    <row r="1241" spans="2:14" ht="13">
      <c r="B1241" s="26"/>
      <c r="C1241" s="26"/>
      <c r="F1241" s="26"/>
      <c r="G1241" s="26"/>
      <c r="H1241" s="26"/>
      <c r="I1241" s="155"/>
      <c r="J1241" s="156"/>
      <c r="L1241" s="26"/>
      <c r="M1241" s="26"/>
      <c r="N1241" s="26"/>
    </row>
    <row r="1242" spans="2:14" ht="13">
      <c r="B1242" s="26"/>
      <c r="C1242" s="26"/>
      <c r="F1242" s="26"/>
      <c r="G1242" s="26"/>
      <c r="H1242" s="26"/>
      <c r="I1242" s="155"/>
      <c r="J1242" s="156"/>
      <c r="L1242" s="26"/>
      <c r="M1242" s="26"/>
      <c r="N1242" s="26"/>
    </row>
    <row r="1243" spans="2:14" ht="13">
      <c r="B1243" s="26"/>
      <c r="C1243" s="26"/>
      <c r="F1243" s="26"/>
      <c r="G1243" s="26"/>
      <c r="H1243" s="26"/>
      <c r="I1243" s="155"/>
      <c r="J1243" s="156"/>
      <c r="L1243" s="26"/>
      <c r="M1243" s="26"/>
      <c r="N1243" s="26"/>
    </row>
    <row r="1244" spans="2:14" ht="13">
      <c r="B1244" s="26"/>
      <c r="C1244" s="26"/>
      <c r="F1244" s="26"/>
      <c r="G1244" s="26"/>
      <c r="H1244" s="26"/>
      <c r="I1244" s="155"/>
      <c r="J1244" s="156"/>
      <c r="L1244" s="26"/>
      <c r="M1244" s="26"/>
      <c r="N1244" s="26"/>
    </row>
    <row r="1245" spans="2:14" ht="13">
      <c r="B1245" s="26"/>
      <c r="C1245" s="26"/>
      <c r="F1245" s="26"/>
      <c r="G1245" s="26"/>
      <c r="H1245" s="26"/>
      <c r="I1245" s="155"/>
      <c r="J1245" s="156"/>
      <c r="L1245" s="26"/>
      <c r="M1245" s="26"/>
      <c r="N1245" s="26"/>
    </row>
    <row r="1246" spans="2:14" ht="13">
      <c r="B1246" s="26"/>
      <c r="C1246" s="26"/>
      <c r="F1246" s="26"/>
      <c r="G1246" s="26"/>
      <c r="H1246" s="26"/>
      <c r="I1246" s="155"/>
      <c r="J1246" s="156"/>
      <c r="L1246" s="26"/>
      <c r="M1246" s="26"/>
      <c r="N1246" s="26"/>
    </row>
    <row r="1247" spans="2:14" ht="13">
      <c r="B1247" s="26"/>
      <c r="C1247" s="26"/>
      <c r="F1247" s="26"/>
      <c r="G1247" s="26"/>
      <c r="H1247" s="26"/>
      <c r="I1247" s="155"/>
      <c r="J1247" s="156"/>
      <c r="L1247" s="26"/>
      <c r="M1247" s="26"/>
      <c r="N1247" s="26"/>
    </row>
    <row r="1248" spans="2:14" ht="13">
      <c r="B1248" s="26"/>
      <c r="C1248" s="26"/>
      <c r="F1248" s="26"/>
      <c r="G1248" s="26"/>
      <c r="H1248" s="26"/>
      <c r="I1248" s="155"/>
      <c r="J1248" s="156"/>
      <c r="L1248" s="26"/>
      <c r="M1248" s="26"/>
      <c r="N1248" s="26"/>
    </row>
    <row r="1249" spans="2:14" ht="13">
      <c r="B1249" s="26"/>
      <c r="C1249" s="26"/>
      <c r="F1249" s="26"/>
      <c r="G1249" s="26"/>
      <c r="H1249" s="26"/>
      <c r="I1249" s="155"/>
      <c r="J1249" s="156"/>
      <c r="L1249" s="26"/>
      <c r="M1249" s="26"/>
      <c r="N1249" s="26"/>
    </row>
    <row r="1250" spans="2:14" ht="13">
      <c r="B1250" s="26"/>
      <c r="C1250" s="26"/>
      <c r="F1250" s="26"/>
      <c r="G1250" s="26"/>
      <c r="H1250" s="26"/>
      <c r="I1250" s="155"/>
      <c r="J1250" s="156"/>
      <c r="L1250" s="26"/>
      <c r="M1250" s="26"/>
      <c r="N1250" s="26"/>
    </row>
    <row r="1251" spans="2:14" ht="13">
      <c r="B1251" s="26"/>
      <c r="C1251" s="26"/>
      <c r="F1251" s="26"/>
      <c r="G1251" s="26"/>
      <c r="H1251" s="26"/>
      <c r="I1251" s="155"/>
      <c r="J1251" s="156"/>
      <c r="L1251" s="26"/>
      <c r="M1251" s="26"/>
      <c r="N1251" s="26"/>
    </row>
    <row r="1252" spans="2:14" ht="13">
      <c r="B1252" s="26"/>
      <c r="C1252" s="26"/>
      <c r="F1252" s="26"/>
      <c r="G1252" s="26"/>
      <c r="H1252" s="26"/>
      <c r="I1252" s="155"/>
      <c r="J1252" s="156"/>
      <c r="L1252" s="26"/>
      <c r="M1252" s="26"/>
      <c r="N1252" s="26"/>
    </row>
    <row r="1253" spans="2:14" ht="13">
      <c r="B1253" s="26"/>
      <c r="C1253" s="26"/>
      <c r="F1253" s="26"/>
      <c r="G1253" s="26"/>
      <c r="H1253" s="26"/>
      <c r="I1253" s="155"/>
      <c r="J1253" s="156"/>
      <c r="L1253" s="26"/>
      <c r="M1253" s="26"/>
      <c r="N1253" s="26"/>
    </row>
    <row r="1254" spans="2:14" ht="13">
      <c r="B1254" s="26"/>
      <c r="C1254" s="26"/>
      <c r="F1254" s="26"/>
      <c r="G1254" s="26"/>
      <c r="H1254" s="26"/>
      <c r="I1254" s="155"/>
      <c r="J1254" s="156"/>
      <c r="L1254" s="26"/>
      <c r="M1254" s="26"/>
      <c r="N1254" s="26"/>
    </row>
    <row r="1255" spans="2:14" ht="13">
      <c r="B1255" s="26"/>
      <c r="C1255" s="26"/>
      <c r="F1255" s="26"/>
      <c r="G1255" s="26"/>
      <c r="H1255" s="26"/>
      <c r="I1255" s="155"/>
      <c r="J1255" s="156"/>
      <c r="L1255" s="26"/>
      <c r="M1255" s="26"/>
      <c r="N1255" s="26"/>
    </row>
    <row r="1256" spans="2:14" ht="13">
      <c r="B1256" s="26"/>
      <c r="C1256" s="26"/>
      <c r="F1256" s="26"/>
      <c r="G1256" s="26"/>
      <c r="H1256" s="26"/>
      <c r="I1256" s="155"/>
      <c r="J1256" s="156"/>
      <c r="L1256" s="26"/>
      <c r="M1256" s="26"/>
      <c r="N1256" s="26"/>
    </row>
    <row r="1257" spans="2:14" ht="13">
      <c r="B1257" s="26"/>
      <c r="C1257" s="26"/>
      <c r="F1257" s="26"/>
      <c r="G1257" s="26"/>
      <c r="H1257" s="26"/>
      <c r="I1257" s="155"/>
      <c r="J1257" s="156"/>
      <c r="L1257" s="26"/>
      <c r="M1257" s="26"/>
      <c r="N1257" s="26"/>
    </row>
    <row r="1258" spans="2:14" ht="13">
      <c r="B1258" s="26"/>
      <c r="C1258" s="26"/>
      <c r="F1258" s="26"/>
      <c r="G1258" s="26"/>
      <c r="H1258" s="26"/>
      <c r="I1258" s="155"/>
      <c r="J1258" s="156"/>
      <c r="L1258" s="26"/>
      <c r="M1258" s="26"/>
      <c r="N1258" s="26"/>
    </row>
    <row r="1259" spans="2:14" ht="13">
      <c r="B1259" s="26"/>
      <c r="C1259" s="26"/>
      <c r="F1259" s="26"/>
      <c r="G1259" s="26"/>
      <c r="H1259" s="26"/>
      <c r="I1259" s="155"/>
      <c r="J1259" s="156"/>
      <c r="L1259" s="26"/>
      <c r="M1259" s="26"/>
      <c r="N1259" s="26"/>
    </row>
    <row r="1260" spans="2:14" ht="13">
      <c r="B1260" s="26"/>
      <c r="C1260" s="26"/>
      <c r="F1260" s="26"/>
      <c r="G1260" s="26"/>
      <c r="H1260" s="26"/>
      <c r="I1260" s="155"/>
      <c r="J1260" s="156"/>
      <c r="L1260" s="26"/>
      <c r="M1260" s="26"/>
      <c r="N1260" s="26"/>
    </row>
    <row r="1261" spans="2:14" ht="13">
      <c r="B1261" s="26"/>
      <c r="C1261" s="26"/>
      <c r="F1261" s="26"/>
      <c r="G1261" s="26"/>
      <c r="H1261" s="26"/>
      <c r="I1261" s="155"/>
      <c r="J1261" s="156"/>
      <c r="L1261" s="26"/>
      <c r="M1261" s="26"/>
      <c r="N1261" s="26"/>
    </row>
    <row r="1262" spans="2:14" ht="13">
      <c r="B1262" s="26"/>
      <c r="C1262" s="26"/>
      <c r="F1262" s="26"/>
      <c r="G1262" s="26"/>
      <c r="H1262" s="26"/>
      <c r="I1262" s="155"/>
      <c r="J1262" s="156"/>
      <c r="L1262" s="26"/>
      <c r="M1262" s="26"/>
      <c r="N1262" s="26"/>
    </row>
    <row r="1263" spans="2:14" ht="13">
      <c r="B1263" s="26"/>
      <c r="C1263" s="26"/>
      <c r="F1263" s="26"/>
      <c r="G1263" s="26"/>
      <c r="H1263" s="26"/>
      <c r="I1263" s="155"/>
      <c r="J1263" s="156"/>
      <c r="L1263" s="26"/>
      <c r="M1263" s="26"/>
      <c r="N1263" s="26"/>
    </row>
    <row r="1264" spans="2:14" ht="13">
      <c r="B1264" s="26"/>
      <c r="C1264" s="26"/>
      <c r="F1264" s="26"/>
      <c r="G1264" s="26"/>
      <c r="H1264" s="26"/>
      <c r="I1264" s="155"/>
      <c r="J1264" s="156"/>
      <c r="L1264" s="26"/>
      <c r="M1264" s="26"/>
      <c r="N1264" s="26"/>
    </row>
    <row r="1265" spans="2:14" ht="13">
      <c r="B1265" s="26"/>
      <c r="C1265" s="26"/>
      <c r="F1265" s="26"/>
      <c r="G1265" s="26"/>
      <c r="H1265" s="26"/>
      <c r="I1265" s="155"/>
      <c r="J1265" s="156"/>
      <c r="L1265" s="26"/>
      <c r="M1265" s="26"/>
      <c r="N1265" s="26"/>
    </row>
    <row r="1266" spans="2:14" ht="13">
      <c r="B1266" s="26"/>
      <c r="C1266" s="26"/>
      <c r="F1266" s="26"/>
      <c r="G1266" s="26"/>
      <c r="H1266" s="26"/>
      <c r="I1266" s="155"/>
      <c r="J1266" s="156"/>
      <c r="L1266" s="26"/>
      <c r="M1266" s="26"/>
      <c r="N1266" s="26"/>
    </row>
    <row r="1267" spans="2:14" ht="13">
      <c r="B1267" s="26"/>
      <c r="C1267" s="26"/>
      <c r="F1267" s="26"/>
      <c r="G1267" s="26"/>
      <c r="H1267" s="26"/>
      <c r="I1267" s="155"/>
      <c r="J1267" s="156"/>
      <c r="L1267" s="26"/>
      <c r="M1267" s="26"/>
      <c r="N1267" s="26"/>
    </row>
    <row r="1268" spans="2:14" ht="13">
      <c r="B1268" s="26"/>
      <c r="C1268" s="26"/>
      <c r="F1268" s="26"/>
      <c r="G1268" s="26"/>
      <c r="H1268" s="26"/>
      <c r="I1268" s="155"/>
      <c r="J1268" s="156"/>
      <c r="L1268" s="26"/>
      <c r="M1268" s="26"/>
      <c r="N1268" s="26"/>
    </row>
    <row r="1269" spans="2:14" ht="13">
      <c r="B1269" s="26"/>
      <c r="C1269" s="26"/>
      <c r="F1269" s="26"/>
      <c r="G1269" s="26"/>
      <c r="H1269" s="26"/>
      <c r="I1269" s="155"/>
      <c r="J1269" s="156"/>
      <c r="L1269" s="26"/>
      <c r="M1269" s="26"/>
      <c r="N1269" s="26"/>
    </row>
    <row r="1270" spans="2:14" ht="13">
      <c r="B1270" s="26"/>
      <c r="C1270" s="26"/>
      <c r="F1270" s="26"/>
      <c r="G1270" s="26"/>
      <c r="H1270" s="26"/>
      <c r="I1270" s="155"/>
      <c r="J1270" s="156"/>
      <c r="L1270" s="26"/>
      <c r="M1270" s="26"/>
      <c r="N1270" s="26"/>
    </row>
    <row r="1271" spans="2:14" ht="13">
      <c r="B1271" s="26"/>
      <c r="C1271" s="26"/>
      <c r="F1271" s="26"/>
      <c r="G1271" s="26"/>
      <c r="H1271" s="26"/>
      <c r="I1271" s="155"/>
      <c r="J1271" s="156"/>
      <c r="L1271" s="26"/>
      <c r="M1271" s="26"/>
      <c r="N1271" s="26"/>
    </row>
    <row r="1272" spans="2:14" ht="13">
      <c r="B1272" s="26"/>
      <c r="C1272" s="26"/>
      <c r="F1272" s="26"/>
      <c r="G1272" s="26"/>
      <c r="H1272" s="26"/>
      <c r="I1272" s="155"/>
      <c r="J1272" s="156"/>
      <c r="L1272" s="26"/>
      <c r="M1272" s="26"/>
      <c r="N1272" s="26"/>
    </row>
    <row r="1273" spans="2:14" ht="13">
      <c r="B1273" s="26"/>
      <c r="C1273" s="26"/>
      <c r="F1273" s="26"/>
      <c r="G1273" s="26"/>
      <c r="H1273" s="26"/>
      <c r="I1273" s="155"/>
      <c r="J1273" s="156"/>
      <c r="L1273" s="26"/>
      <c r="M1273" s="26"/>
      <c r="N1273" s="26"/>
    </row>
    <row r="1274" spans="2:14" ht="13">
      <c r="B1274" s="26"/>
      <c r="C1274" s="26"/>
      <c r="F1274" s="26"/>
      <c r="G1274" s="26"/>
      <c r="H1274" s="26"/>
      <c r="I1274" s="155"/>
      <c r="J1274" s="156"/>
      <c r="L1274" s="26"/>
      <c r="M1274" s="26"/>
      <c r="N1274" s="26"/>
    </row>
    <row r="1275" spans="2:14" ht="13">
      <c r="B1275" s="26"/>
      <c r="C1275" s="26"/>
      <c r="F1275" s="26"/>
      <c r="G1275" s="26"/>
      <c r="H1275" s="26"/>
      <c r="I1275" s="155"/>
      <c r="J1275" s="156"/>
      <c r="L1275" s="26"/>
      <c r="M1275" s="26"/>
      <c r="N1275" s="26"/>
    </row>
    <row r="1276" spans="2:14" ht="13">
      <c r="B1276" s="26"/>
      <c r="C1276" s="26"/>
      <c r="F1276" s="26"/>
      <c r="G1276" s="26"/>
      <c r="H1276" s="26"/>
      <c r="I1276" s="155"/>
      <c r="J1276" s="156"/>
      <c r="L1276" s="26"/>
      <c r="M1276" s="26"/>
      <c r="N1276" s="26"/>
    </row>
    <row r="1277" spans="2:14" ht="13">
      <c r="B1277" s="26"/>
      <c r="C1277" s="26"/>
      <c r="F1277" s="26"/>
      <c r="G1277" s="26"/>
      <c r="H1277" s="26"/>
      <c r="I1277" s="155"/>
      <c r="J1277" s="156"/>
      <c r="L1277" s="26"/>
      <c r="M1277" s="26"/>
      <c r="N1277" s="26"/>
    </row>
    <row r="1278" spans="2:14" ht="13">
      <c r="B1278" s="26"/>
      <c r="C1278" s="26"/>
      <c r="F1278" s="26"/>
      <c r="G1278" s="26"/>
      <c r="H1278" s="26"/>
      <c r="I1278" s="155"/>
      <c r="J1278" s="156"/>
      <c r="L1278" s="26"/>
      <c r="M1278" s="26"/>
      <c r="N1278" s="26"/>
    </row>
    <row r="1279" spans="2:14" ht="13">
      <c r="B1279" s="26"/>
      <c r="C1279" s="26"/>
      <c r="F1279" s="26"/>
      <c r="G1279" s="26"/>
      <c r="H1279" s="26"/>
      <c r="I1279" s="155"/>
      <c r="J1279" s="156"/>
      <c r="L1279" s="26"/>
      <c r="M1279" s="26"/>
      <c r="N1279" s="26"/>
    </row>
    <row r="1280" spans="2:14" ht="13">
      <c r="B1280" s="26"/>
      <c r="C1280" s="26"/>
      <c r="F1280" s="26"/>
      <c r="G1280" s="26"/>
      <c r="H1280" s="26"/>
      <c r="I1280" s="155"/>
      <c r="J1280" s="156"/>
      <c r="L1280" s="26"/>
      <c r="M1280" s="26"/>
      <c r="N1280" s="26"/>
    </row>
    <row r="1281" spans="2:14" ht="13">
      <c r="B1281" s="26"/>
      <c r="C1281" s="26"/>
      <c r="F1281" s="26"/>
      <c r="G1281" s="26"/>
      <c r="H1281" s="26"/>
      <c r="I1281" s="155"/>
      <c r="J1281" s="156"/>
      <c r="L1281" s="26"/>
      <c r="M1281" s="26"/>
      <c r="N1281" s="26"/>
    </row>
    <row r="1282" spans="2:14" ht="13">
      <c r="B1282" s="26"/>
      <c r="C1282" s="26"/>
      <c r="F1282" s="26"/>
      <c r="G1282" s="26"/>
      <c r="H1282" s="26"/>
      <c r="I1282" s="155"/>
      <c r="J1282" s="156"/>
      <c r="L1282" s="26"/>
      <c r="M1282" s="26"/>
      <c r="N1282" s="26"/>
    </row>
    <row r="1283" spans="2:14" ht="13">
      <c r="B1283" s="26"/>
      <c r="C1283" s="26"/>
      <c r="F1283" s="26"/>
      <c r="G1283" s="26"/>
      <c r="H1283" s="26"/>
      <c r="I1283" s="155"/>
      <c r="J1283" s="156"/>
      <c r="L1283" s="26"/>
      <c r="M1283" s="26"/>
      <c r="N1283" s="26"/>
    </row>
    <row r="1284" spans="2:14" ht="13">
      <c r="B1284" s="26"/>
      <c r="C1284" s="26"/>
      <c r="F1284" s="26"/>
      <c r="G1284" s="26"/>
      <c r="H1284" s="26"/>
      <c r="I1284" s="155"/>
      <c r="J1284" s="156"/>
      <c r="L1284" s="26"/>
      <c r="M1284" s="26"/>
      <c r="N1284" s="26"/>
    </row>
    <row r="1285" spans="2:14" ht="13">
      <c r="B1285" s="26"/>
      <c r="C1285" s="26"/>
      <c r="F1285" s="26"/>
      <c r="G1285" s="26"/>
      <c r="H1285" s="26"/>
      <c r="I1285" s="155"/>
      <c r="J1285" s="156"/>
      <c r="L1285" s="26"/>
      <c r="M1285" s="26"/>
      <c r="N1285" s="26"/>
    </row>
    <row r="1286" spans="2:14" ht="13">
      <c r="B1286" s="26"/>
      <c r="C1286" s="26"/>
      <c r="F1286" s="26"/>
      <c r="G1286" s="26"/>
      <c r="H1286" s="26"/>
      <c r="I1286" s="155"/>
      <c r="J1286" s="156"/>
      <c r="L1286" s="26"/>
      <c r="M1286" s="26"/>
      <c r="N1286" s="26"/>
    </row>
    <row r="1287" spans="2:14" ht="13">
      <c r="B1287" s="26"/>
      <c r="C1287" s="26"/>
      <c r="F1287" s="26"/>
      <c r="G1287" s="26"/>
      <c r="H1287" s="26"/>
      <c r="I1287" s="155"/>
      <c r="J1287" s="156"/>
      <c r="L1287" s="26"/>
      <c r="M1287" s="26"/>
      <c r="N1287" s="26"/>
    </row>
    <row r="1288" spans="2:14" ht="13">
      <c r="B1288" s="26"/>
      <c r="C1288" s="26"/>
      <c r="F1288" s="26"/>
      <c r="G1288" s="26"/>
      <c r="H1288" s="26"/>
      <c r="I1288" s="155"/>
      <c r="J1288" s="156"/>
      <c r="L1288" s="26"/>
      <c r="M1288" s="26"/>
      <c r="N1288" s="26"/>
    </row>
    <row r="1289" spans="2:14" ht="13">
      <c r="B1289" s="26"/>
      <c r="C1289" s="26"/>
      <c r="F1289" s="26"/>
      <c r="G1289" s="26"/>
      <c r="H1289" s="26"/>
      <c r="I1289" s="155"/>
      <c r="J1289" s="156"/>
      <c r="L1289" s="26"/>
      <c r="M1289" s="26"/>
      <c r="N1289" s="26"/>
    </row>
    <row r="1290" spans="2:14" ht="13">
      <c r="B1290" s="26"/>
      <c r="C1290" s="26"/>
      <c r="F1290" s="26"/>
      <c r="G1290" s="26"/>
      <c r="H1290" s="26"/>
      <c r="I1290" s="155"/>
      <c r="J1290" s="156"/>
      <c r="L1290" s="26"/>
      <c r="M1290" s="26"/>
      <c r="N1290" s="26"/>
    </row>
    <row r="1291" spans="2:14" ht="13">
      <c r="B1291" s="26"/>
      <c r="C1291" s="26"/>
      <c r="F1291" s="26"/>
      <c r="G1291" s="26"/>
      <c r="H1291" s="26"/>
      <c r="I1291" s="155"/>
      <c r="J1291" s="156"/>
      <c r="L1291" s="26"/>
      <c r="M1291" s="26"/>
      <c r="N1291" s="26"/>
    </row>
    <row r="1292" spans="2:14" ht="13">
      <c r="B1292" s="26"/>
      <c r="C1292" s="26"/>
      <c r="F1292" s="26"/>
      <c r="G1292" s="26"/>
      <c r="H1292" s="26"/>
      <c r="I1292" s="155"/>
      <c r="J1292" s="156"/>
      <c r="L1292" s="26"/>
      <c r="M1292" s="26"/>
      <c r="N1292" s="26"/>
    </row>
    <row r="1293" spans="2:14" ht="13">
      <c r="B1293" s="26"/>
      <c r="C1293" s="26"/>
      <c r="F1293" s="26"/>
      <c r="G1293" s="26"/>
      <c r="H1293" s="26"/>
      <c r="I1293" s="155"/>
      <c r="J1293" s="156"/>
      <c r="L1293" s="26"/>
      <c r="M1293" s="26"/>
      <c r="N1293" s="26"/>
    </row>
    <row r="1294" spans="2:14" ht="13">
      <c r="B1294" s="26"/>
      <c r="C1294" s="26"/>
      <c r="F1294" s="26"/>
      <c r="G1294" s="26"/>
      <c r="H1294" s="26"/>
      <c r="I1294" s="155"/>
      <c r="J1294" s="156"/>
      <c r="L1294" s="26"/>
      <c r="M1294" s="26"/>
      <c r="N1294" s="26"/>
    </row>
    <row r="1295" spans="2:14" ht="13">
      <c r="B1295" s="26"/>
      <c r="C1295" s="26"/>
      <c r="F1295" s="26"/>
      <c r="G1295" s="26"/>
      <c r="H1295" s="26"/>
      <c r="I1295" s="155"/>
      <c r="J1295" s="156"/>
      <c r="L1295" s="26"/>
      <c r="M1295" s="26"/>
      <c r="N1295" s="26"/>
    </row>
    <row r="1296" spans="2:14" ht="13">
      <c r="B1296" s="26"/>
      <c r="C1296" s="26"/>
      <c r="F1296" s="26"/>
      <c r="G1296" s="26"/>
      <c r="H1296" s="26"/>
      <c r="I1296" s="155"/>
      <c r="J1296" s="156"/>
      <c r="L1296" s="26"/>
      <c r="M1296" s="26"/>
      <c r="N1296" s="26"/>
    </row>
    <row r="1297" spans="2:14" ht="13">
      <c r="B1297" s="26"/>
      <c r="C1297" s="26"/>
      <c r="F1297" s="26"/>
      <c r="G1297" s="26"/>
      <c r="H1297" s="26"/>
      <c r="I1297" s="155"/>
      <c r="J1297" s="156"/>
      <c r="L1297" s="26"/>
      <c r="M1297" s="26"/>
      <c r="N1297" s="26"/>
    </row>
    <row r="1298" spans="2:14" ht="13">
      <c r="B1298" s="26"/>
      <c r="C1298" s="26"/>
      <c r="F1298" s="26"/>
      <c r="G1298" s="26"/>
      <c r="H1298" s="26"/>
      <c r="I1298" s="155"/>
      <c r="J1298" s="156"/>
      <c r="L1298" s="26"/>
      <c r="M1298" s="26"/>
      <c r="N1298" s="26"/>
    </row>
    <row r="1299" spans="2:14" ht="13">
      <c r="B1299" s="26"/>
      <c r="C1299" s="26"/>
      <c r="F1299" s="26"/>
      <c r="G1299" s="26"/>
      <c r="H1299" s="26"/>
      <c r="I1299" s="155"/>
      <c r="J1299" s="156"/>
      <c r="L1299" s="26"/>
      <c r="M1299" s="26"/>
      <c r="N1299" s="26"/>
    </row>
    <row r="1300" spans="2:14" ht="13">
      <c r="B1300" s="26"/>
      <c r="C1300" s="26"/>
      <c r="F1300" s="26"/>
      <c r="G1300" s="26"/>
      <c r="H1300" s="26"/>
      <c r="I1300" s="155"/>
      <c r="J1300" s="156"/>
      <c r="L1300" s="26"/>
      <c r="M1300" s="26"/>
      <c r="N1300" s="26"/>
    </row>
    <row r="1301" spans="2:14" ht="13">
      <c r="B1301" s="26"/>
      <c r="C1301" s="26"/>
      <c r="F1301" s="26"/>
      <c r="G1301" s="26"/>
      <c r="H1301" s="26"/>
      <c r="I1301" s="155"/>
      <c r="J1301" s="156"/>
      <c r="L1301" s="26"/>
      <c r="M1301" s="26"/>
      <c r="N1301" s="26"/>
    </row>
    <row r="1302" spans="2:14" ht="13">
      <c r="B1302" s="26"/>
      <c r="C1302" s="26"/>
      <c r="F1302" s="26"/>
      <c r="G1302" s="26"/>
      <c r="H1302" s="26"/>
      <c r="I1302" s="155"/>
      <c r="J1302" s="156"/>
      <c r="L1302" s="26"/>
      <c r="M1302" s="26"/>
      <c r="N1302" s="26"/>
    </row>
    <row r="1303" spans="2:14" ht="13">
      <c r="B1303" s="26"/>
      <c r="C1303" s="26"/>
      <c r="F1303" s="26"/>
      <c r="G1303" s="26"/>
      <c r="H1303" s="26"/>
      <c r="I1303" s="155"/>
      <c r="J1303" s="156"/>
      <c r="L1303" s="26"/>
      <c r="M1303" s="26"/>
      <c r="N1303" s="26"/>
    </row>
    <row r="1304" spans="2:14" ht="13">
      <c r="B1304" s="26"/>
      <c r="C1304" s="26"/>
      <c r="F1304" s="26"/>
      <c r="G1304" s="26"/>
      <c r="H1304" s="26"/>
      <c r="I1304" s="155"/>
      <c r="J1304" s="156"/>
      <c r="L1304" s="26"/>
      <c r="M1304" s="26"/>
      <c r="N1304" s="26"/>
    </row>
    <row r="1305" spans="2:14" ht="13">
      <c r="B1305" s="26"/>
      <c r="C1305" s="26"/>
      <c r="F1305" s="26"/>
      <c r="G1305" s="26"/>
      <c r="H1305" s="26"/>
      <c r="I1305" s="155"/>
      <c r="J1305" s="156"/>
      <c r="L1305" s="26"/>
      <c r="M1305" s="26"/>
      <c r="N1305" s="26"/>
    </row>
    <row r="1306" spans="2:14" ht="13">
      <c r="B1306" s="26"/>
      <c r="C1306" s="26"/>
      <c r="F1306" s="26"/>
      <c r="G1306" s="26"/>
      <c r="H1306" s="26"/>
      <c r="I1306" s="155"/>
      <c r="J1306" s="156"/>
      <c r="L1306" s="26"/>
      <c r="M1306" s="26"/>
      <c r="N1306" s="26"/>
    </row>
    <row r="1307" spans="2:14" ht="13">
      <c r="B1307" s="26"/>
      <c r="C1307" s="26"/>
      <c r="F1307" s="26"/>
      <c r="G1307" s="26"/>
      <c r="H1307" s="26"/>
      <c r="I1307" s="155"/>
      <c r="J1307" s="156"/>
      <c r="L1307" s="26"/>
      <c r="M1307" s="26"/>
      <c r="N1307" s="26"/>
    </row>
    <row r="1308" spans="2:14" ht="13">
      <c r="B1308" s="26"/>
      <c r="C1308" s="26"/>
      <c r="F1308" s="26"/>
      <c r="G1308" s="26"/>
      <c r="H1308" s="26"/>
      <c r="I1308" s="155"/>
      <c r="J1308" s="156"/>
      <c r="L1308" s="26"/>
      <c r="M1308" s="26"/>
      <c r="N1308" s="26"/>
    </row>
    <row r="1309" spans="2:14" ht="13">
      <c r="B1309" s="26"/>
      <c r="C1309" s="26"/>
      <c r="F1309" s="26"/>
      <c r="G1309" s="26"/>
      <c r="H1309" s="26"/>
      <c r="I1309" s="155"/>
      <c r="J1309" s="156"/>
      <c r="L1309" s="26"/>
      <c r="M1309" s="26"/>
      <c r="N1309" s="26"/>
    </row>
    <row r="1310" spans="2:14" ht="13">
      <c r="B1310" s="26"/>
      <c r="C1310" s="26"/>
      <c r="F1310" s="26"/>
      <c r="G1310" s="26"/>
      <c r="H1310" s="26"/>
      <c r="I1310" s="155"/>
      <c r="J1310" s="156"/>
      <c r="L1310" s="26"/>
      <c r="M1310" s="26"/>
      <c r="N1310" s="26"/>
    </row>
    <row r="1311" spans="2:14" ht="13">
      <c r="B1311" s="26"/>
      <c r="C1311" s="26"/>
      <c r="F1311" s="26"/>
      <c r="G1311" s="26"/>
      <c r="H1311" s="26"/>
      <c r="I1311" s="155"/>
      <c r="J1311" s="156"/>
      <c r="L1311" s="26"/>
      <c r="M1311" s="26"/>
      <c r="N1311" s="26"/>
    </row>
    <row r="1312" spans="2:14" ht="13">
      <c r="B1312" s="26"/>
      <c r="C1312" s="26"/>
      <c r="F1312" s="26"/>
      <c r="G1312" s="26"/>
      <c r="H1312" s="26"/>
      <c r="I1312" s="155"/>
      <c r="J1312" s="156"/>
      <c r="L1312" s="26"/>
      <c r="M1312" s="26"/>
      <c r="N1312" s="26"/>
    </row>
    <row r="1313" spans="2:14" ht="13">
      <c r="B1313" s="26"/>
      <c r="C1313" s="26"/>
      <c r="F1313" s="26"/>
      <c r="G1313" s="26"/>
      <c r="H1313" s="26"/>
      <c r="I1313" s="155"/>
      <c r="J1313" s="156"/>
      <c r="L1313" s="26"/>
      <c r="M1313" s="26"/>
      <c r="N1313" s="26"/>
    </row>
    <row r="1314" spans="2:14" ht="13">
      <c r="B1314" s="26"/>
      <c r="C1314" s="26"/>
      <c r="F1314" s="26"/>
      <c r="G1314" s="26"/>
      <c r="H1314" s="26"/>
      <c r="I1314" s="155"/>
      <c r="J1314" s="156"/>
      <c r="L1314" s="26"/>
      <c r="M1314" s="26"/>
      <c r="N1314" s="26"/>
    </row>
    <row r="1315" spans="2:14" ht="13">
      <c r="B1315" s="26"/>
      <c r="C1315" s="26"/>
      <c r="F1315" s="26"/>
      <c r="G1315" s="26"/>
      <c r="H1315" s="26"/>
      <c r="I1315" s="155"/>
      <c r="J1315" s="156"/>
      <c r="L1315" s="26"/>
      <c r="M1315" s="26"/>
      <c r="N1315" s="26"/>
    </row>
    <row r="1316" spans="2:14" ht="13">
      <c r="B1316" s="26"/>
      <c r="C1316" s="26"/>
      <c r="F1316" s="26"/>
      <c r="G1316" s="26"/>
      <c r="H1316" s="26"/>
      <c r="I1316" s="155"/>
      <c r="J1316" s="156"/>
      <c r="L1316" s="26"/>
      <c r="M1316" s="26"/>
      <c r="N1316" s="26"/>
    </row>
    <row r="1317" spans="2:14" ht="13">
      <c r="B1317" s="26"/>
      <c r="C1317" s="26"/>
      <c r="F1317" s="26"/>
      <c r="G1317" s="26"/>
      <c r="H1317" s="26"/>
      <c r="I1317" s="155"/>
      <c r="J1317" s="156"/>
      <c r="L1317" s="26"/>
      <c r="M1317" s="26"/>
      <c r="N1317" s="26"/>
    </row>
    <row r="1318" spans="2:14" ht="13">
      <c r="B1318" s="26"/>
      <c r="C1318" s="26"/>
      <c r="F1318" s="26"/>
      <c r="G1318" s="26"/>
      <c r="H1318" s="26"/>
      <c r="I1318" s="155"/>
      <c r="J1318" s="156"/>
      <c r="L1318" s="26"/>
      <c r="M1318" s="26"/>
      <c r="N1318" s="26"/>
    </row>
    <row r="1319" spans="2:14" ht="13">
      <c r="B1319" s="26"/>
      <c r="C1319" s="26"/>
      <c r="F1319" s="26"/>
      <c r="G1319" s="26"/>
      <c r="H1319" s="26"/>
      <c r="I1319" s="155"/>
      <c r="J1319" s="156"/>
      <c r="L1319" s="26"/>
      <c r="M1319" s="26"/>
      <c r="N1319" s="26"/>
    </row>
    <row r="1320" spans="2:14" ht="13">
      <c r="B1320" s="26"/>
      <c r="C1320" s="26"/>
      <c r="F1320" s="26"/>
      <c r="G1320" s="26"/>
      <c r="H1320" s="26"/>
      <c r="I1320" s="155"/>
      <c r="J1320" s="156"/>
      <c r="L1320" s="26"/>
      <c r="M1320" s="26"/>
      <c r="N1320" s="26"/>
    </row>
    <row r="1321" spans="2:14" ht="13">
      <c r="B1321" s="26"/>
      <c r="C1321" s="26"/>
      <c r="F1321" s="26"/>
      <c r="G1321" s="26"/>
      <c r="H1321" s="26"/>
      <c r="I1321" s="155"/>
      <c r="J1321" s="156"/>
      <c r="L1321" s="26"/>
      <c r="M1321" s="26"/>
      <c r="N1321" s="26"/>
    </row>
    <row r="1322" spans="2:14" ht="13">
      <c r="B1322" s="26"/>
      <c r="C1322" s="26"/>
      <c r="F1322" s="26"/>
      <c r="G1322" s="26"/>
      <c r="H1322" s="26"/>
      <c r="I1322" s="155"/>
      <c r="J1322" s="156"/>
      <c r="L1322" s="26"/>
      <c r="M1322" s="26"/>
      <c r="N1322" s="26"/>
    </row>
    <row r="1323" spans="2:14" ht="13">
      <c r="B1323" s="26"/>
      <c r="C1323" s="26"/>
      <c r="F1323" s="26"/>
      <c r="G1323" s="26"/>
      <c r="H1323" s="26"/>
      <c r="I1323" s="155"/>
      <c r="J1323" s="156"/>
      <c r="L1323" s="26"/>
      <c r="M1323" s="26"/>
      <c r="N1323" s="26"/>
    </row>
    <row r="1324" spans="2:14" ht="13">
      <c r="B1324" s="26"/>
      <c r="C1324" s="26"/>
      <c r="F1324" s="26"/>
      <c r="G1324" s="26"/>
      <c r="H1324" s="26"/>
      <c r="I1324" s="155"/>
      <c r="J1324" s="156"/>
      <c r="L1324" s="26"/>
      <c r="M1324" s="26"/>
      <c r="N1324" s="26"/>
    </row>
    <row r="1325" spans="2:14" ht="13">
      <c r="B1325" s="26"/>
      <c r="C1325" s="26"/>
      <c r="F1325" s="26"/>
      <c r="G1325" s="26"/>
      <c r="H1325" s="26"/>
      <c r="I1325" s="155"/>
      <c r="J1325" s="156"/>
      <c r="L1325" s="26"/>
      <c r="M1325" s="26"/>
      <c r="N1325" s="26"/>
    </row>
    <row r="1326" spans="2:14" ht="13">
      <c r="B1326" s="26"/>
      <c r="C1326" s="26"/>
      <c r="F1326" s="26"/>
      <c r="G1326" s="26"/>
      <c r="H1326" s="26"/>
      <c r="I1326" s="155"/>
      <c r="J1326" s="156"/>
      <c r="L1326" s="26"/>
      <c r="M1326" s="26"/>
      <c r="N1326" s="26"/>
    </row>
    <row r="1327" spans="2:14" ht="13">
      <c r="B1327" s="26"/>
      <c r="C1327" s="26"/>
      <c r="F1327" s="26"/>
      <c r="G1327" s="26"/>
      <c r="H1327" s="26"/>
      <c r="I1327" s="155"/>
      <c r="J1327" s="156"/>
      <c r="L1327" s="26"/>
      <c r="M1327" s="26"/>
      <c r="N1327" s="26"/>
    </row>
    <row r="1328" spans="2:14" ht="13">
      <c r="B1328" s="26"/>
      <c r="C1328" s="26"/>
      <c r="F1328" s="26"/>
      <c r="G1328" s="26"/>
      <c r="H1328" s="26"/>
      <c r="I1328" s="155"/>
      <c r="J1328" s="156"/>
      <c r="L1328" s="26"/>
      <c r="M1328" s="26"/>
      <c r="N1328" s="26"/>
    </row>
    <row r="1329" spans="2:14" ht="13">
      <c r="B1329" s="26"/>
      <c r="C1329" s="26"/>
      <c r="F1329" s="26"/>
      <c r="G1329" s="26"/>
      <c r="H1329" s="26"/>
      <c r="I1329" s="155"/>
      <c r="J1329" s="156"/>
      <c r="L1329" s="26"/>
      <c r="M1329" s="26"/>
      <c r="N1329" s="26"/>
    </row>
    <row r="1330" spans="2:14" ht="13">
      <c r="B1330" s="26"/>
      <c r="C1330" s="26"/>
      <c r="F1330" s="26"/>
      <c r="G1330" s="26"/>
      <c r="H1330" s="26"/>
      <c r="I1330" s="155"/>
      <c r="J1330" s="156"/>
      <c r="L1330" s="26"/>
      <c r="M1330" s="26"/>
      <c r="N1330" s="26"/>
    </row>
    <row r="1331" spans="2:14" ht="13">
      <c r="B1331" s="26"/>
      <c r="C1331" s="26"/>
      <c r="F1331" s="26"/>
      <c r="G1331" s="26"/>
      <c r="H1331" s="26"/>
      <c r="I1331" s="155"/>
      <c r="J1331" s="156"/>
      <c r="L1331" s="26"/>
      <c r="M1331" s="26"/>
      <c r="N1331" s="26"/>
    </row>
    <row r="1332" spans="2:14" ht="13">
      <c r="B1332" s="26"/>
      <c r="C1332" s="26"/>
      <c r="F1332" s="26"/>
      <c r="G1332" s="26"/>
      <c r="H1332" s="26"/>
      <c r="I1332" s="155"/>
      <c r="J1332" s="156"/>
      <c r="L1332" s="26"/>
      <c r="M1332" s="26"/>
      <c r="N1332" s="26"/>
    </row>
    <row r="1333" spans="2:14" ht="13">
      <c r="B1333" s="26"/>
      <c r="C1333" s="26"/>
      <c r="F1333" s="26"/>
      <c r="G1333" s="26"/>
      <c r="H1333" s="26"/>
      <c r="I1333" s="155"/>
      <c r="J1333" s="156"/>
      <c r="L1333" s="26"/>
      <c r="M1333" s="26"/>
      <c r="N1333" s="26"/>
    </row>
    <row r="1334" spans="2:14" ht="13">
      <c r="B1334" s="26"/>
      <c r="C1334" s="26"/>
      <c r="F1334" s="26"/>
      <c r="G1334" s="26"/>
      <c r="H1334" s="26"/>
      <c r="I1334" s="155"/>
      <c r="J1334" s="156"/>
      <c r="L1334" s="26"/>
      <c r="M1334" s="26"/>
      <c r="N1334" s="26"/>
    </row>
    <row r="1335" spans="2:14" ht="13">
      <c r="B1335" s="26"/>
      <c r="C1335" s="26"/>
      <c r="F1335" s="26"/>
      <c r="G1335" s="26"/>
      <c r="H1335" s="26"/>
      <c r="I1335" s="155"/>
      <c r="J1335" s="156"/>
      <c r="L1335" s="26"/>
      <c r="M1335" s="26"/>
      <c r="N1335" s="26"/>
    </row>
    <row r="1336" spans="2:14" ht="13">
      <c r="B1336" s="26"/>
      <c r="C1336" s="26"/>
      <c r="F1336" s="26"/>
      <c r="G1336" s="26"/>
      <c r="H1336" s="26"/>
      <c r="I1336" s="155"/>
      <c r="J1336" s="156"/>
      <c r="L1336" s="26"/>
      <c r="M1336" s="26"/>
      <c r="N1336" s="26"/>
    </row>
    <row r="1337" spans="2:14" ht="13">
      <c r="B1337" s="26"/>
      <c r="C1337" s="26"/>
      <c r="F1337" s="26"/>
      <c r="G1337" s="26"/>
      <c r="H1337" s="26"/>
      <c r="I1337" s="155"/>
      <c r="J1337" s="156"/>
      <c r="L1337" s="26"/>
      <c r="M1337" s="26"/>
      <c r="N1337" s="26"/>
    </row>
    <row r="1338" spans="2:14" ht="13">
      <c r="B1338" s="26"/>
      <c r="C1338" s="26"/>
      <c r="F1338" s="26"/>
      <c r="G1338" s="26"/>
      <c r="H1338" s="26"/>
      <c r="I1338" s="155"/>
      <c r="J1338" s="156"/>
      <c r="L1338" s="26"/>
      <c r="M1338" s="26"/>
      <c r="N1338" s="26"/>
    </row>
    <row r="1339" spans="2:14" ht="13">
      <c r="B1339" s="26"/>
      <c r="C1339" s="26"/>
      <c r="F1339" s="26"/>
      <c r="G1339" s="26"/>
      <c r="H1339" s="26"/>
      <c r="I1339" s="155"/>
      <c r="J1339" s="156"/>
      <c r="L1339" s="26"/>
      <c r="M1339" s="26"/>
      <c r="N1339" s="26"/>
    </row>
    <row r="1340" spans="2:14" ht="13">
      <c r="B1340" s="26"/>
      <c r="C1340" s="26"/>
      <c r="F1340" s="26"/>
      <c r="G1340" s="26"/>
      <c r="H1340" s="26"/>
      <c r="I1340" s="155"/>
      <c r="J1340" s="156"/>
      <c r="L1340" s="26"/>
      <c r="M1340" s="26"/>
      <c r="N1340" s="26"/>
    </row>
    <row r="1341" spans="2:14" ht="13">
      <c r="B1341" s="26"/>
      <c r="C1341" s="26"/>
      <c r="F1341" s="26"/>
      <c r="G1341" s="26"/>
      <c r="H1341" s="26"/>
      <c r="I1341" s="155"/>
      <c r="J1341" s="156"/>
      <c r="L1341" s="26"/>
      <c r="M1341" s="26"/>
      <c r="N1341" s="26"/>
    </row>
    <row r="1342" spans="2:14" ht="13">
      <c r="B1342" s="26"/>
      <c r="C1342" s="26"/>
      <c r="F1342" s="26"/>
      <c r="G1342" s="26"/>
      <c r="H1342" s="26"/>
      <c r="I1342" s="155"/>
      <c r="J1342" s="156"/>
      <c r="L1342" s="26"/>
      <c r="M1342" s="26"/>
      <c r="N1342" s="26"/>
    </row>
    <row r="1343" spans="2:14" ht="13">
      <c r="B1343" s="26"/>
      <c r="C1343" s="26"/>
      <c r="F1343" s="26"/>
      <c r="G1343" s="26"/>
      <c r="H1343" s="26"/>
      <c r="I1343" s="155"/>
      <c r="J1343" s="156"/>
      <c r="L1343" s="26"/>
      <c r="M1343" s="26"/>
      <c r="N1343" s="26"/>
    </row>
    <row r="1344" spans="2:14" ht="13">
      <c r="B1344" s="26"/>
      <c r="C1344" s="26"/>
      <c r="F1344" s="26"/>
      <c r="G1344" s="26"/>
      <c r="H1344" s="26"/>
      <c r="I1344" s="155"/>
      <c r="J1344" s="156"/>
      <c r="L1344" s="26"/>
      <c r="M1344" s="26"/>
      <c r="N1344" s="26"/>
    </row>
    <row r="1345" spans="2:14" ht="13">
      <c r="B1345" s="26"/>
      <c r="C1345" s="26"/>
      <c r="F1345" s="26"/>
      <c r="G1345" s="26"/>
      <c r="H1345" s="26"/>
      <c r="I1345" s="155"/>
      <c r="J1345" s="156"/>
      <c r="L1345" s="26"/>
      <c r="M1345" s="26"/>
      <c r="N1345" s="26"/>
    </row>
    <row r="1346" spans="2:14" ht="13">
      <c r="B1346" s="26"/>
      <c r="C1346" s="26"/>
      <c r="F1346" s="26"/>
      <c r="G1346" s="26"/>
      <c r="H1346" s="26"/>
      <c r="I1346" s="155"/>
      <c r="J1346" s="156"/>
      <c r="L1346" s="26"/>
      <c r="M1346" s="26"/>
      <c r="N1346" s="26"/>
    </row>
    <row r="1347" spans="2:14" ht="13">
      <c r="B1347" s="26"/>
      <c r="C1347" s="26"/>
      <c r="F1347" s="26"/>
      <c r="G1347" s="26"/>
      <c r="H1347" s="26"/>
      <c r="I1347" s="155"/>
      <c r="J1347" s="156"/>
      <c r="L1347" s="26"/>
      <c r="M1347" s="26"/>
      <c r="N1347" s="26"/>
    </row>
    <row r="1348" spans="2:14" ht="13">
      <c r="B1348" s="26"/>
      <c r="C1348" s="26"/>
      <c r="F1348" s="26"/>
      <c r="G1348" s="26"/>
      <c r="H1348" s="26"/>
      <c r="I1348" s="155"/>
      <c r="J1348" s="156"/>
      <c r="L1348" s="26"/>
      <c r="M1348" s="26"/>
      <c r="N1348" s="26"/>
    </row>
    <row r="1349" spans="2:14" ht="13">
      <c r="B1349" s="26"/>
      <c r="C1349" s="26"/>
      <c r="F1349" s="26"/>
      <c r="G1349" s="26"/>
      <c r="H1349" s="26"/>
      <c r="I1349" s="155"/>
      <c r="J1349" s="156"/>
      <c r="L1349" s="26"/>
      <c r="M1349" s="26"/>
      <c r="N1349" s="26"/>
    </row>
    <row r="1350" spans="2:14" ht="13">
      <c r="B1350" s="26"/>
      <c r="C1350" s="26"/>
      <c r="F1350" s="26"/>
      <c r="G1350" s="26"/>
      <c r="H1350" s="26"/>
      <c r="I1350" s="155"/>
      <c r="J1350" s="156"/>
      <c r="L1350" s="26"/>
      <c r="M1350" s="26"/>
      <c r="N1350" s="26"/>
    </row>
    <row r="1351" spans="2:14" ht="13">
      <c r="B1351" s="26"/>
      <c r="C1351" s="26"/>
      <c r="F1351" s="26"/>
      <c r="G1351" s="26"/>
      <c r="H1351" s="26"/>
      <c r="I1351" s="155"/>
      <c r="J1351" s="156"/>
      <c r="L1351" s="26"/>
      <c r="M1351" s="26"/>
      <c r="N1351" s="26"/>
    </row>
    <row r="1352" spans="2:14" ht="13">
      <c r="B1352" s="26"/>
      <c r="C1352" s="26"/>
      <c r="F1352" s="26"/>
      <c r="G1352" s="26"/>
      <c r="H1352" s="26"/>
      <c r="I1352" s="155"/>
      <c r="J1352" s="156"/>
      <c r="L1352" s="26"/>
      <c r="M1352" s="26"/>
      <c r="N1352" s="26"/>
    </row>
    <row r="1353" spans="2:14" ht="13">
      <c r="B1353" s="26"/>
      <c r="C1353" s="26"/>
      <c r="F1353" s="26"/>
      <c r="G1353" s="26"/>
      <c r="H1353" s="26"/>
      <c r="I1353" s="155"/>
      <c r="J1353" s="156"/>
      <c r="L1353" s="26"/>
      <c r="M1353" s="26"/>
      <c r="N1353" s="26"/>
    </row>
    <row r="1354" spans="2:14" ht="13">
      <c r="B1354" s="26"/>
      <c r="C1354" s="26"/>
      <c r="F1354" s="26"/>
      <c r="G1354" s="26"/>
      <c r="H1354" s="26"/>
      <c r="I1354" s="155"/>
      <c r="J1354" s="156"/>
      <c r="L1354" s="26"/>
      <c r="M1354" s="26"/>
      <c r="N1354" s="26"/>
    </row>
    <row r="1355" spans="2:14" ht="13">
      <c r="B1355" s="26"/>
      <c r="C1355" s="26"/>
      <c r="F1355" s="26"/>
      <c r="G1355" s="26"/>
      <c r="H1355" s="26"/>
      <c r="I1355" s="155"/>
      <c r="J1355" s="156"/>
      <c r="L1355" s="26"/>
      <c r="M1355" s="26"/>
      <c r="N1355" s="26"/>
    </row>
    <row r="1356" spans="2:14" ht="13">
      <c r="B1356" s="26"/>
      <c r="C1356" s="26"/>
      <c r="F1356" s="26"/>
      <c r="G1356" s="26"/>
      <c r="H1356" s="26"/>
      <c r="I1356" s="155"/>
      <c r="J1356" s="156"/>
      <c r="L1356" s="26"/>
      <c r="M1356" s="26"/>
      <c r="N1356" s="26"/>
    </row>
    <row r="1357" spans="2:14" ht="13">
      <c r="B1357" s="26"/>
      <c r="C1357" s="26"/>
      <c r="F1357" s="26"/>
      <c r="G1357" s="26"/>
      <c r="H1357" s="26"/>
      <c r="I1357" s="155"/>
      <c r="J1357" s="156"/>
      <c r="L1357" s="26"/>
      <c r="M1357" s="26"/>
      <c r="N1357" s="26"/>
    </row>
    <row r="1358" spans="2:14" ht="13">
      <c r="B1358" s="26"/>
      <c r="C1358" s="26"/>
      <c r="F1358" s="26"/>
      <c r="G1358" s="26"/>
      <c r="H1358" s="26"/>
      <c r="I1358" s="155"/>
      <c r="J1358" s="156"/>
      <c r="L1358" s="26"/>
      <c r="M1358" s="26"/>
      <c r="N1358" s="26"/>
    </row>
    <row r="1359" spans="2:14" ht="13">
      <c r="B1359" s="26"/>
      <c r="C1359" s="26"/>
      <c r="F1359" s="26"/>
      <c r="G1359" s="26"/>
      <c r="H1359" s="26"/>
      <c r="I1359" s="155"/>
      <c r="J1359" s="156"/>
      <c r="L1359" s="26"/>
      <c r="M1359" s="26"/>
      <c r="N1359" s="26"/>
    </row>
    <row r="1360" spans="2:14" ht="13">
      <c r="B1360" s="26"/>
      <c r="C1360" s="26"/>
      <c r="F1360" s="26"/>
      <c r="G1360" s="26"/>
      <c r="H1360" s="26"/>
      <c r="I1360" s="155"/>
      <c r="J1360" s="156"/>
      <c r="L1360" s="26"/>
      <c r="M1360" s="26"/>
      <c r="N1360" s="26"/>
    </row>
    <row r="1361" spans="2:14" ht="13">
      <c r="B1361" s="26"/>
      <c r="C1361" s="26"/>
      <c r="F1361" s="26"/>
      <c r="G1361" s="26"/>
      <c r="H1361" s="26"/>
      <c r="I1361" s="155"/>
      <c r="J1361" s="156"/>
      <c r="L1361" s="26"/>
      <c r="M1361" s="26"/>
      <c r="N1361" s="26"/>
    </row>
    <row r="1362" spans="2:14" ht="13">
      <c r="B1362" s="26"/>
      <c r="C1362" s="26"/>
      <c r="F1362" s="26"/>
      <c r="G1362" s="26"/>
      <c r="H1362" s="26"/>
      <c r="I1362" s="155"/>
      <c r="J1362" s="156"/>
      <c r="L1362" s="26"/>
      <c r="M1362" s="26"/>
      <c r="N1362" s="26"/>
    </row>
    <row r="1363" spans="2:14" ht="13">
      <c r="B1363" s="26"/>
      <c r="C1363" s="26"/>
      <c r="F1363" s="26"/>
      <c r="G1363" s="26"/>
      <c r="H1363" s="26"/>
      <c r="I1363" s="155"/>
      <c r="J1363" s="156"/>
      <c r="L1363" s="26"/>
      <c r="M1363" s="26"/>
      <c r="N1363" s="26"/>
    </row>
    <row r="1364" spans="2:14" ht="13">
      <c r="B1364" s="26"/>
      <c r="C1364" s="26"/>
      <c r="F1364" s="26"/>
      <c r="G1364" s="26"/>
      <c r="H1364" s="26"/>
      <c r="I1364" s="155"/>
      <c r="J1364" s="156"/>
      <c r="L1364" s="26"/>
      <c r="M1364" s="26"/>
      <c r="N1364" s="26"/>
    </row>
    <row r="1365" spans="2:14" ht="13">
      <c r="B1365" s="26"/>
      <c r="C1365" s="26"/>
      <c r="F1365" s="26"/>
      <c r="G1365" s="26"/>
      <c r="H1365" s="26"/>
      <c r="I1365" s="155"/>
      <c r="J1365" s="156"/>
      <c r="L1365" s="26"/>
      <c r="M1365" s="26"/>
      <c r="N1365" s="26"/>
    </row>
    <row r="1366" spans="2:14" ht="13">
      <c r="B1366" s="26"/>
      <c r="C1366" s="26"/>
      <c r="F1366" s="26"/>
      <c r="G1366" s="26"/>
      <c r="H1366" s="26"/>
      <c r="I1366" s="155"/>
      <c r="J1366" s="156"/>
      <c r="L1366" s="26"/>
      <c r="M1366" s="26"/>
      <c r="N1366" s="26"/>
    </row>
    <row r="1367" spans="2:14" ht="13">
      <c r="B1367" s="26"/>
      <c r="C1367" s="26"/>
      <c r="F1367" s="26"/>
      <c r="G1367" s="26"/>
      <c r="H1367" s="26"/>
      <c r="I1367" s="155"/>
      <c r="J1367" s="156"/>
      <c r="L1367" s="26"/>
      <c r="M1367" s="26"/>
      <c r="N1367" s="26"/>
    </row>
    <row r="1368" spans="2:14" ht="13">
      <c r="B1368" s="26"/>
      <c r="C1368" s="26"/>
      <c r="F1368" s="26"/>
      <c r="G1368" s="26"/>
      <c r="H1368" s="26"/>
      <c r="I1368" s="155"/>
      <c r="J1368" s="156"/>
      <c r="L1368" s="26"/>
      <c r="M1368" s="26"/>
      <c r="N1368" s="26"/>
    </row>
    <row r="1369" spans="2:14" ht="13">
      <c r="B1369" s="26"/>
      <c r="C1369" s="26"/>
      <c r="F1369" s="26"/>
      <c r="G1369" s="26"/>
      <c r="H1369" s="26"/>
      <c r="I1369" s="155"/>
      <c r="J1369" s="156"/>
      <c r="L1369" s="26"/>
      <c r="M1369" s="26"/>
      <c r="N1369" s="26"/>
    </row>
    <row r="1370" spans="2:14" ht="13">
      <c r="B1370" s="26"/>
      <c r="C1370" s="26"/>
      <c r="F1370" s="26"/>
      <c r="G1370" s="26"/>
      <c r="H1370" s="26"/>
      <c r="I1370" s="155"/>
      <c r="J1370" s="156"/>
      <c r="L1370" s="26"/>
      <c r="M1370" s="26"/>
      <c r="N1370" s="26"/>
    </row>
    <row r="1371" spans="2:14" ht="13">
      <c r="B1371" s="26"/>
      <c r="C1371" s="26"/>
      <c r="F1371" s="26"/>
      <c r="G1371" s="26"/>
      <c r="H1371" s="26"/>
      <c r="I1371" s="155"/>
      <c r="J1371" s="156"/>
      <c r="L1371" s="26"/>
      <c r="M1371" s="26"/>
      <c r="N1371" s="26"/>
    </row>
    <row r="1372" spans="2:14" ht="13">
      <c r="B1372" s="26"/>
      <c r="C1372" s="26"/>
      <c r="F1372" s="26"/>
      <c r="G1372" s="26"/>
      <c r="H1372" s="26"/>
      <c r="I1372" s="155"/>
      <c r="J1372" s="156"/>
      <c r="L1372" s="26"/>
      <c r="M1372" s="26"/>
      <c r="N1372" s="26"/>
    </row>
    <row r="1373" spans="2:14" ht="13">
      <c r="B1373" s="26"/>
      <c r="C1373" s="26"/>
      <c r="F1373" s="26"/>
      <c r="G1373" s="26"/>
      <c r="H1373" s="26"/>
      <c r="I1373" s="155"/>
      <c r="J1373" s="156"/>
      <c r="L1373" s="26"/>
      <c r="M1373" s="26"/>
      <c r="N1373" s="26"/>
    </row>
    <row r="1374" spans="2:14" ht="13">
      <c r="B1374" s="26"/>
      <c r="C1374" s="26"/>
      <c r="F1374" s="26"/>
      <c r="G1374" s="26"/>
      <c r="H1374" s="26"/>
      <c r="I1374" s="155"/>
      <c r="J1374" s="156"/>
      <c r="L1374" s="26"/>
      <c r="M1374" s="26"/>
      <c r="N1374" s="26"/>
    </row>
    <row r="1375" spans="2:14" ht="13">
      <c r="B1375" s="26"/>
      <c r="C1375" s="26"/>
      <c r="F1375" s="26"/>
      <c r="G1375" s="26"/>
      <c r="H1375" s="26"/>
      <c r="I1375" s="155"/>
      <c r="J1375" s="156"/>
      <c r="L1375" s="26"/>
      <c r="M1375" s="26"/>
      <c r="N1375" s="26"/>
    </row>
    <row r="1376" spans="2:14" ht="13">
      <c r="B1376" s="26"/>
      <c r="C1376" s="26"/>
      <c r="F1376" s="26"/>
      <c r="G1376" s="26"/>
      <c r="H1376" s="26"/>
      <c r="I1376" s="155"/>
      <c r="J1376" s="156"/>
      <c r="L1376" s="26"/>
      <c r="M1376" s="26"/>
      <c r="N1376" s="26"/>
    </row>
    <row r="1377" spans="2:14" ht="13">
      <c r="B1377" s="26"/>
      <c r="C1377" s="26"/>
      <c r="F1377" s="26"/>
      <c r="G1377" s="26"/>
      <c r="H1377" s="26"/>
      <c r="I1377" s="155"/>
      <c r="J1377" s="156"/>
      <c r="L1377" s="26"/>
      <c r="M1377" s="26"/>
      <c r="N1377" s="26"/>
    </row>
    <row r="1378" spans="2:14" ht="13">
      <c r="B1378" s="26"/>
      <c r="C1378" s="26"/>
      <c r="F1378" s="26"/>
      <c r="G1378" s="26"/>
      <c r="H1378" s="26"/>
      <c r="I1378" s="155"/>
      <c r="J1378" s="156"/>
      <c r="L1378" s="26"/>
      <c r="M1378" s="26"/>
      <c r="N1378" s="26"/>
    </row>
    <row r="1379" spans="2:14" ht="13">
      <c r="B1379" s="26"/>
      <c r="C1379" s="26"/>
      <c r="F1379" s="26"/>
      <c r="G1379" s="26"/>
      <c r="H1379" s="26"/>
      <c r="I1379" s="155"/>
      <c r="J1379" s="156"/>
      <c r="L1379" s="26"/>
      <c r="M1379" s="26"/>
      <c r="N1379" s="26"/>
    </row>
    <row r="1380" spans="2:14" ht="13">
      <c r="B1380" s="26"/>
      <c r="C1380" s="26"/>
      <c r="F1380" s="26"/>
      <c r="G1380" s="26"/>
      <c r="H1380" s="26"/>
      <c r="I1380" s="155"/>
      <c r="J1380" s="156"/>
      <c r="L1380" s="26"/>
      <c r="M1380" s="26"/>
      <c r="N1380" s="26"/>
    </row>
    <row r="1381" spans="2:14" ht="13">
      <c r="B1381" s="26"/>
      <c r="C1381" s="26"/>
      <c r="F1381" s="26"/>
      <c r="G1381" s="26"/>
      <c r="H1381" s="26"/>
      <c r="I1381" s="155"/>
      <c r="J1381" s="156"/>
      <c r="L1381" s="26"/>
      <c r="M1381" s="26"/>
      <c r="N1381" s="26"/>
    </row>
    <row r="1382" spans="2:14" ht="13">
      <c r="B1382" s="26"/>
      <c r="C1382" s="26"/>
      <c r="F1382" s="26"/>
      <c r="G1382" s="26"/>
      <c r="H1382" s="26"/>
      <c r="I1382" s="155"/>
      <c r="J1382" s="156"/>
      <c r="L1382" s="26"/>
      <c r="M1382" s="26"/>
      <c r="N1382" s="26"/>
    </row>
    <row r="1383" spans="2:14" ht="13">
      <c r="B1383" s="26"/>
      <c r="C1383" s="26"/>
      <c r="F1383" s="26"/>
      <c r="G1383" s="26"/>
      <c r="H1383" s="26"/>
      <c r="I1383" s="155"/>
      <c r="J1383" s="156"/>
      <c r="L1383" s="26"/>
      <c r="M1383" s="26"/>
      <c r="N1383" s="26"/>
    </row>
    <row r="1384" spans="2:14" ht="13">
      <c r="B1384" s="26"/>
      <c r="C1384" s="26"/>
      <c r="F1384" s="26"/>
      <c r="G1384" s="26"/>
      <c r="H1384" s="26"/>
      <c r="I1384" s="155"/>
      <c r="J1384" s="156"/>
      <c r="L1384" s="26"/>
      <c r="M1384" s="26"/>
      <c r="N1384" s="26"/>
    </row>
    <row r="1385" spans="2:14" ht="13">
      <c r="B1385" s="26"/>
      <c r="C1385" s="26"/>
      <c r="F1385" s="26"/>
      <c r="G1385" s="26"/>
      <c r="H1385" s="26"/>
      <c r="I1385" s="155"/>
      <c r="J1385" s="156"/>
      <c r="L1385" s="26"/>
      <c r="M1385" s="26"/>
      <c r="N1385" s="26"/>
    </row>
    <row r="1386" spans="2:14" ht="13">
      <c r="B1386" s="26"/>
      <c r="C1386" s="26"/>
      <c r="F1386" s="26"/>
      <c r="G1386" s="26"/>
      <c r="H1386" s="26"/>
      <c r="I1386" s="155"/>
      <c r="J1386" s="156"/>
      <c r="L1386" s="26"/>
      <c r="M1386" s="26"/>
      <c r="N1386" s="26"/>
    </row>
    <row r="1387" spans="2:14" ht="13">
      <c r="B1387" s="26"/>
      <c r="C1387" s="26"/>
      <c r="F1387" s="26"/>
      <c r="G1387" s="26"/>
      <c r="H1387" s="26"/>
      <c r="I1387" s="155"/>
      <c r="J1387" s="156"/>
      <c r="L1387" s="26"/>
      <c r="M1387" s="26"/>
      <c r="N1387" s="26"/>
    </row>
    <row r="1388" spans="2:14" ht="13">
      <c r="B1388" s="26"/>
      <c r="C1388" s="26"/>
      <c r="F1388" s="26"/>
      <c r="G1388" s="26"/>
      <c r="H1388" s="26"/>
      <c r="I1388" s="155"/>
      <c r="J1388" s="156"/>
      <c r="L1388" s="26"/>
      <c r="M1388" s="26"/>
      <c r="N1388" s="26"/>
    </row>
    <row r="1389" spans="2:14" ht="13">
      <c r="B1389" s="26"/>
      <c r="C1389" s="26"/>
      <c r="F1389" s="26"/>
      <c r="G1389" s="26"/>
      <c r="H1389" s="26"/>
      <c r="I1389" s="155"/>
      <c r="J1389" s="156"/>
      <c r="L1389" s="26"/>
      <c r="M1389" s="26"/>
      <c r="N1389" s="26"/>
    </row>
    <row r="1390" spans="2:14" ht="13">
      <c r="B1390" s="26"/>
      <c r="C1390" s="26"/>
      <c r="F1390" s="26"/>
      <c r="G1390" s="26"/>
      <c r="H1390" s="26"/>
      <c r="I1390" s="155"/>
      <c r="J1390" s="156"/>
      <c r="L1390" s="26"/>
      <c r="M1390" s="26"/>
      <c r="N1390" s="26"/>
    </row>
    <row r="1391" spans="2:14" ht="13">
      <c r="B1391" s="26"/>
      <c r="C1391" s="26"/>
      <c r="F1391" s="26"/>
      <c r="G1391" s="26"/>
      <c r="H1391" s="26"/>
      <c r="I1391" s="155"/>
      <c r="J1391" s="156"/>
      <c r="L1391" s="26"/>
      <c r="M1391" s="26"/>
      <c r="N1391" s="26"/>
    </row>
    <row r="1392" spans="2:14" ht="13">
      <c r="B1392" s="26"/>
      <c r="C1392" s="26"/>
      <c r="F1392" s="26"/>
      <c r="G1392" s="26"/>
      <c r="H1392" s="26"/>
      <c r="I1392" s="155"/>
      <c r="J1392" s="156"/>
      <c r="L1392" s="26"/>
      <c r="M1392" s="26"/>
      <c r="N1392" s="26"/>
    </row>
    <row r="1393" spans="2:14" ht="13">
      <c r="B1393" s="26"/>
      <c r="C1393" s="26"/>
      <c r="F1393" s="26"/>
      <c r="G1393" s="26"/>
      <c r="H1393" s="26"/>
      <c r="I1393" s="155"/>
      <c r="J1393" s="156"/>
      <c r="L1393" s="26"/>
      <c r="M1393" s="26"/>
      <c r="N1393" s="26"/>
    </row>
    <row r="1394" spans="2:14" ht="13">
      <c r="B1394" s="26"/>
      <c r="C1394" s="26"/>
      <c r="F1394" s="26"/>
      <c r="G1394" s="26"/>
      <c r="H1394" s="26"/>
      <c r="I1394" s="155"/>
      <c r="J1394" s="156"/>
      <c r="L1394" s="26"/>
      <c r="M1394" s="26"/>
      <c r="N1394" s="26"/>
    </row>
    <row r="1395" spans="2:14" ht="13">
      <c r="B1395" s="26"/>
      <c r="C1395" s="26"/>
      <c r="F1395" s="26"/>
      <c r="G1395" s="26"/>
      <c r="H1395" s="26"/>
      <c r="I1395" s="155"/>
      <c r="J1395" s="156"/>
      <c r="L1395" s="26"/>
      <c r="M1395" s="26"/>
      <c r="N1395" s="26"/>
    </row>
    <row r="1396" spans="2:14" ht="13">
      <c r="B1396" s="26"/>
      <c r="C1396" s="26"/>
      <c r="F1396" s="26"/>
      <c r="G1396" s="26"/>
      <c r="H1396" s="26"/>
      <c r="I1396" s="155"/>
      <c r="J1396" s="156"/>
      <c r="L1396" s="26"/>
      <c r="M1396" s="26"/>
      <c r="N1396" s="26"/>
    </row>
    <row r="1397" spans="2:14" ht="13">
      <c r="B1397" s="26"/>
      <c r="C1397" s="26"/>
      <c r="F1397" s="26"/>
      <c r="G1397" s="26"/>
      <c r="H1397" s="26"/>
      <c r="I1397" s="155"/>
      <c r="J1397" s="156"/>
      <c r="L1397" s="26"/>
      <c r="M1397" s="26"/>
      <c r="N1397" s="26"/>
    </row>
    <row r="1398" spans="2:14" ht="13">
      <c r="B1398" s="26"/>
      <c r="C1398" s="26"/>
      <c r="F1398" s="26"/>
      <c r="G1398" s="26"/>
      <c r="H1398" s="26"/>
      <c r="I1398" s="155"/>
      <c r="J1398" s="156"/>
      <c r="L1398" s="26"/>
      <c r="M1398" s="26"/>
      <c r="N1398" s="26"/>
    </row>
    <row r="1399" spans="2:14" ht="13">
      <c r="B1399" s="26"/>
      <c r="C1399" s="26"/>
      <c r="F1399" s="26"/>
      <c r="G1399" s="26"/>
      <c r="H1399" s="26"/>
      <c r="I1399" s="155"/>
      <c r="J1399" s="156"/>
      <c r="L1399" s="26"/>
      <c r="M1399" s="26"/>
      <c r="N1399" s="26"/>
    </row>
    <row r="1400" spans="2:14" ht="13">
      <c r="B1400" s="26"/>
      <c r="C1400" s="26"/>
      <c r="F1400" s="26"/>
      <c r="G1400" s="26"/>
      <c r="H1400" s="26"/>
      <c r="I1400" s="155"/>
      <c r="J1400" s="156"/>
      <c r="L1400" s="26"/>
      <c r="M1400" s="26"/>
      <c r="N1400" s="26"/>
    </row>
    <row r="1401" spans="2:14" ht="13">
      <c r="B1401" s="26"/>
      <c r="C1401" s="26"/>
      <c r="F1401" s="26"/>
      <c r="G1401" s="26"/>
      <c r="H1401" s="26"/>
      <c r="I1401" s="155"/>
      <c r="J1401" s="156"/>
      <c r="L1401" s="26"/>
      <c r="M1401" s="26"/>
      <c r="N1401" s="26"/>
    </row>
    <row r="1402" spans="2:14" ht="13">
      <c r="B1402" s="26"/>
      <c r="C1402" s="26"/>
      <c r="F1402" s="26"/>
      <c r="G1402" s="26"/>
      <c r="H1402" s="26"/>
      <c r="I1402" s="155"/>
      <c r="J1402" s="156"/>
      <c r="L1402" s="26"/>
      <c r="M1402" s="26"/>
      <c r="N1402" s="26"/>
    </row>
    <row r="1403" spans="2:14" ht="13">
      <c r="B1403" s="26"/>
      <c r="C1403" s="26"/>
      <c r="F1403" s="26"/>
      <c r="G1403" s="26"/>
      <c r="H1403" s="26"/>
      <c r="I1403" s="155"/>
      <c r="J1403" s="156"/>
      <c r="L1403" s="26"/>
      <c r="M1403" s="26"/>
      <c r="N1403" s="26"/>
    </row>
    <row r="1404" spans="2:14" ht="13">
      <c r="B1404" s="26"/>
      <c r="C1404" s="26"/>
      <c r="F1404" s="26"/>
      <c r="G1404" s="26"/>
      <c r="H1404" s="26"/>
      <c r="I1404" s="155"/>
      <c r="J1404" s="156"/>
      <c r="L1404" s="26"/>
      <c r="M1404" s="26"/>
      <c r="N1404" s="26"/>
    </row>
    <row r="1405" spans="2:14" ht="13">
      <c r="B1405" s="26"/>
      <c r="C1405" s="26"/>
      <c r="F1405" s="26"/>
      <c r="G1405" s="26"/>
      <c r="H1405" s="26"/>
      <c r="I1405" s="155"/>
      <c r="J1405" s="156"/>
      <c r="L1405" s="26"/>
      <c r="M1405" s="26"/>
      <c r="N1405" s="26"/>
    </row>
    <row r="1406" spans="2:14" ht="13">
      <c r="B1406" s="26"/>
      <c r="C1406" s="26"/>
      <c r="F1406" s="26"/>
      <c r="G1406" s="26"/>
      <c r="H1406" s="26"/>
      <c r="I1406" s="155"/>
      <c r="J1406" s="156"/>
      <c r="L1406" s="26"/>
      <c r="M1406" s="26"/>
      <c r="N1406" s="26"/>
    </row>
    <row r="1407" spans="2:14" ht="13">
      <c r="B1407" s="26"/>
      <c r="C1407" s="26"/>
      <c r="F1407" s="26"/>
      <c r="G1407" s="26"/>
      <c r="H1407" s="26"/>
      <c r="I1407" s="155"/>
      <c r="J1407" s="156"/>
      <c r="L1407" s="26"/>
      <c r="M1407" s="26"/>
      <c r="N1407" s="26"/>
    </row>
    <row r="1408" spans="2:14" ht="13">
      <c r="B1408" s="26"/>
      <c r="C1408" s="26"/>
      <c r="F1408" s="26"/>
      <c r="G1408" s="26"/>
      <c r="H1408" s="26"/>
      <c r="I1408" s="155"/>
      <c r="J1408" s="156"/>
      <c r="L1408" s="26"/>
      <c r="M1408" s="26"/>
      <c r="N1408" s="26"/>
    </row>
    <row r="1409" spans="2:14" ht="13">
      <c r="B1409" s="26"/>
      <c r="C1409" s="26"/>
      <c r="F1409" s="26"/>
      <c r="G1409" s="26"/>
      <c r="H1409" s="26"/>
      <c r="I1409" s="155"/>
      <c r="J1409" s="156"/>
      <c r="L1409" s="26"/>
      <c r="M1409" s="26"/>
      <c r="N1409" s="26"/>
    </row>
    <row r="1410" spans="2:14" ht="13">
      <c r="B1410" s="26"/>
      <c r="C1410" s="26"/>
      <c r="F1410" s="26"/>
      <c r="G1410" s="26"/>
      <c r="H1410" s="26"/>
      <c r="I1410" s="155"/>
      <c r="J1410" s="156"/>
      <c r="L1410" s="26"/>
      <c r="M1410" s="26"/>
      <c r="N1410" s="26"/>
    </row>
    <row r="1411" spans="2:14" ht="13">
      <c r="B1411" s="26"/>
      <c r="C1411" s="26"/>
      <c r="F1411" s="26"/>
      <c r="G1411" s="26"/>
      <c r="H1411" s="26"/>
      <c r="I1411" s="155"/>
      <c r="J1411" s="156"/>
      <c r="L1411" s="26"/>
      <c r="M1411" s="26"/>
      <c r="N1411" s="26"/>
    </row>
    <row r="1412" spans="2:14" ht="13">
      <c r="B1412" s="26"/>
      <c r="C1412" s="26"/>
      <c r="F1412" s="26"/>
      <c r="G1412" s="26"/>
      <c r="H1412" s="26"/>
      <c r="I1412" s="155"/>
      <c r="J1412" s="156"/>
      <c r="L1412" s="26"/>
      <c r="M1412" s="26"/>
      <c r="N1412" s="26"/>
    </row>
    <row r="1413" spans="2:14" ht="13">
      <c r="B1413" s="26"/>
      <c r="C1413" s="26"/>
      <c r="F1413" s="26"/>
      <c r="G1413" s="26"/>
      <c r="H1413" s="26"/>
      <c r="I1413" s="155"/>
      <c r="J1413" s="156"/>
      <c r="L1413" s="26"/>
      <c r="M1413" s="26"/>
      <c r="N1413" s="26"/>
    </row>
    <row r="1414" spans="2:14" ht="13">
      <c r="B1414" s="26"/>
      <c r="C1414" s="26"/>
      <c r="F1414" s="26"/>
      <c r="G1414" s="26"/>
      <c r="H1414" s="26"/>
      <c r="I1414" s="155"/>
      <c r="J1414" s="156"/>
      <c r="L1414" s="26"/>
      <c r="M1414" s="26"/>
      <c r="N1414" s="26"/>
    </row>
    <row r="1415" spans="2:14" ht="13">
      <c r="B1415" s="26"/>
      <c r="C1415" s="26"/>
      <c r="F1415" s="26"/>
      <c r="G1415" s="26"/>
      <c r="H1415" s="26"/>
      <c r="I1415" s="155"/>
      <c r="J1415" s="156"/>
      <c r="L1415" s="26"/>
      <c r="M1415" s="26"/>
      <c r="N1415" s="26"/>
    </row>
    <row r="1416" spans="2:14" ht="13">
      <c r="B1416" s="26"/>
      <c r="C1416" s="26"/>
      <c r="F1416" s="26"/>
      <c r="G1416" s="26"/>
      <c r="H1416" s="26"/>
      <c r="I1416" s="155"/>
      <c r="J1416" s="156"/>
      <c r="L1416" s="26"/>
      <c r="M1416" s="26"/>
      <c r="N1416" s="26"/>
    </row>
    <row r="1417" spans="2:14" ht="13">
      <c r="B1417" s="26"/>
      <c r="C1417" s="26"/>
      <c r="F1417" s="26"/>
      <c r="G1417" s="26"/>
      <c r="H1417" s="26"/>
      <c r="I1417" s="155"/>
      <c r="J1417" s="156"/>
      <c r="L1417" s="26"/>
      <c r="M1417" s="26"/>
      <c r="N1417" s="26"/>
    </row>
    <row r="1418" spans="2:14" ht="13">
      <c r="B1418" s="26"/>
      <c r="C1418" s="26"/>
      <c r="F1418" s="26"/>
      <c r="G1418" s="26"/>
      <c r="H1418" s="26"/>
      <c r="I1418" s="155"/>
      <c r="J1418" s="156"/>
      <c r="L1418" s="26"/>
      <c r="M1418" s="26"/>
      <c r="N1418" s="26"/>
    </row>
    <row r="1419" spans="2:14" ht="13">
      <c r="B1419" s="26"/>
      <c r="C1419" s="26"/>
      <c r="F1419" s="26"/>
      <c r="G1419" s="26"/>
      <c r="H1419" s="26"/>
      <c r="I1419" s="155"/>
      <c r="J1419" s="156"/>
      <c r="L1419" s="26"/>
      <c r="M1419" s="26"/>
      <c r="N1419" s="26"/>
    </row>
    <row r="1420" spans="2:14" ht="13">
      <c r="B1420" s="26"/>
      <c r="C1420" s="26"/>
      <c r="F1420" s="26"/>
      <c r="G1420" s="26"/>
      <c r="H1420" s="26"/>
      <c r="I1420" s="155"/>
      <c r="J1420" s="156"/>
      <c r="L1420" s="26"/>
      <c r="M1420" s="26"/>
      <c r="N1420" s="26"/>
    </row>
    <row r="1421" spans="2:14" ht="13">
      <c r="B1421" s="26"/>
      <c r="C1421" s="26"/>
      <c r="F1421" s="26"/>
      <c r="G1421" s="26"/>
      <c r="H1421" s="26"/>
      <c r="I1421" s="155"/>
      <c r="J1421" s="156"/>
      <c r="L1421" s="26"/>
      <c r="M1421" s="26"/>
      <c r="N1421" s="26"/>
    </row>
    <row r="1422" spans="2:14" ht="13">
      <c r="B1422" s="26"/>
      <c r="C1422" s="26"/>
      <c r="F1422" s="26"/>
      <c r="G1422" s="26"/>
      <c r="H1422" s="26"/>
      <c r="I1422" s="155"/>
      <c r="J1422" s="156"/>
      <c r="L1422" s="26"/>
      <c r="M1422" s="26"/>
      <c r="N1422" s="26"/>
    </row>
    <row r="1423" spans="2:14" ht="13">
      <c r="B1423" s="26"/>
      <c r="C1423" s="26"/>
      <c r="F1423" s="26"/>
      <c r="G1423" s="26"/>
      <c r="H1423" s="26"/>
      <c r="I1423" s="155"/>
      <c r="J1423" s="156"/>
      <c r="L1423" s="26"/>
      <c r="M1423" s="26"/>
      <c r="N1423" s="26"/>
    </row>
    <row r="1424" spans="2:14" ht="13">
      <c r="B1424" s="26"/>
      <c r="C1424" s="26"/>
      <c r="F1424" s="26"/>
      <c r="G1424" s="26"/>
      <c r="H1424" s="26"/>
      <c r="I1424" s="155"/>
      <c r="J1424" s="156"/>
      <c r="L1424" s="26"/>
      <c r="M1424" s="26"/>
      <c r="N1424" s="26"/>
    </row>
    <row r="1425" spans="2:14" ht="13">
      <c r="B1425" s="26"/>
      <c r="C1425" s="26"/>
      <c r="F1425" s="26"/>
      <c r="G1425" s="26"/>
      <c r="H1425" s="26"/>
      <c r="I1425" s="155"/>
      <c r="J1425" s="156"/>
      <c r="L1425" s="26"/>
      <c r="M1425" s="26"/>
      <c r="N1425" s="26"/>
    </row>
    <row r="1426" spans="2:14" ht="13">
      <c r="B1426" s="26"/>
      <c r="C1426" s="26"/>
      <c r="F1426" s="26"/>
      <c r="G1426" s="26"/>
      <c r="H1426" s="26"/>
      <c r="I1426" s="155"/>
      <c r="J1426" s="156"/>
      <c r="L1426" s="26"/>
      <c r="M1426" s="26"/>
      <c r="N1426" s="26"/>
    </row>
    <row r="1427" spans="2:14" ht="13">
      <c r="B1427" s="26"/>
      <c r="C1427" s="26"/>
      <c r="F1427" s="26"/>
      <c r="G1427" s="26"/>
      <c r="H1427" s="26"/>
      <c r="I1427" s="155"/>
      <c r="J1427" s="156"/>
      <c r="L1427" s="26"/>
      <c r="M1427" s="26"/>
      <c r="N1427" s="26"/>
    </row>
    <row r="1428" spans="2:14" ht="13">
      <c r="B1428" s="26"/>
      <c r="C1428" s="26"/>
      <c r="F1428" s="26"/>
      <c r="G1428" s="26"/>
      <c r="H1428" s="26"/>
      <c r="I1428" s="155"/>
      <c r="J1428" s="156"/>
      <c r="L1428" s="26"/>
      <c r="M1428" s="26"/>
      <c r="N1428" s="26"/>
    </row>
    <row r="1429" spans="2:14" ht="13">
      <c r="B1429" s="26"/>
      <c r="C1429" s="26"/>
      <c r="F1429" s="26"/>
      <c r="G1429" s="26"/>
      <c r="H1429" s="26"/>
      <c r="I1429" s="155"/>
      <c r="J1429" s="156"/>
      <c r="L1429" s="26"/>
      <c r="M1429" s="26"/>
      <c r="N1429" s="26"/>
    </row>
    <row r="1430" spans="2:14" ht="13">
      <c r="B1430" s="26"/>
      <c r="C1430" s="26"/>
      <c r="F1430" s="26"/>
      <c r="G1430" s="26"/>
      <c r="H1430" s="26"/>
      <c r="I1430" s="155"/>
      <c r="J1430" s="156"/>
      <c r="L1430" s="26"/>
      <c r="M1430" s="26"/>
      <c r="N1430" s="26"/>
    </row>
    <row r="1431" spans="2:14" ht="13">
      <c r="B1431" s="26"/>
      <c r="C1431" s="26"/>
      <c r="F1431" s="26"/>
      <c r="G1431" s="26"/>
      <c r="H1431" s="26"/>
      <c r="I1431" s="155"/>
      <c r="J1431" s="156"/>
      <c r="L1431" s="26"/>
      <c r="M1431" s="26"/>
      <c r="N1431" s="26"/>
    </row>
    <row r="1432" spans="2:14" ht="13">
      <c r="B1432" s="26"/>
      <c r="C1432" s="26"/>
      <c r="F1432" s="26"/>
      <c r="G1432" s="26"/>
      <c r="H1432" s="26"/>
      <c r="I1432" s="155"/>
      <c r="J1432" s="156"/>
      <c r="L1432" s="26"/>
      <c r="M1432" s="26"/>
      <c r="N1432" s="26"/>
    </row>
    <row r="1433" spans="2:14" ht="13">
      <c r="B1433" s="26"/>
      <c r="C1433" s="26"/>
      <c r="F1433" s="26"/>
      <c r="G1433" s="26"/>
      <c r="H1433" s="26"/>
      <c r="I1433" s="155"/>
      <c r="J1433" s="156"/>
      <c r="L1433" s="26"/>
      <c r="M1433" s="26"/>
      <c r="N1433" s="26"/>
    </row>
    <row r="1434" spans="2:14" ht="13">
      <c r="B1434" s="26"/>
      <c r="C1434" s="26"/>
      <c r="F1434" s="26"/>
      <c r="G1434" s="26"/>
      <c r="H1434" s="26"/>
      <c r="I1434" s="155"/>
      <c r="J1434" s="156"/>
      <c r="L1434" s="26"/>
      <c r="M1434" s="26"/>
      <c r="N1434" s="26"/>
    </row>
    <row r="1435" spans="2:14" ht="13">
      <c r="B1435" s="26"/>
      <c r="C1435" s="26"/>
      <c r="F1435" s="26"/>
      <c r="G1435" s="26"/>
      <c r="H1435" s="26"/>
      <c r="I1435" s="155"/>
      <c r="J1435" s="156"/>
      <c r="L1435" s="26"/>
      <c r="M1435" s="26"/>
      <c r="N1435" s="26"/>
    </row>
    <row r="1436" spans="2:14" ht="13">
      <c r="B1436" s="26"/>
      <c r="C1436" s="26"/>
      <c r="F1436" s="26"/>
      <c r="G1436" s="26"/>
      <c r="H1436" s="26"/>
      <c r="I1436" s="155"/>
      <c r="J1436" s="156"/>
      <c r="L1436" s="26"/>
      <c r="M1436" s="26"/>
      <c r="N1436" s="26"/>
    </row>
    <row r="1437" spans="2:14" ht="13">
      <c r="B1437" s="26"/>
      <c r="C1437" s="26"/>
      <c r="F1437" s="26"/>
      <c r="G1437" s="26"/>
      <c r="H1437" s="26"/>
      <c r="I1437" s="155"/>
      <c r="J1437" s="156"/>
      <c r="L1437" s="26"/>
      <c r="M1437" s="26"/>
      <c r="N1437" s="26"/>
    </row>
    <row r="1438" spans="2:14" ht="13">
      <c r="B1438" s="26"/>
      <c r="C1438" s="26"/>
      <c r="F1438" s="26"/>
      <c r="G1438" s="26"/>
      <c r="H1438" s="26"/>
      <c r="I1438" s="155"/>
      <c r="J1438" s="156"/>
      <c r="L1438" s="26"/>
      <c r="M1438" s="26"/>
      <c r="N1438" s="26"/>
    </row>
    <row r="1439" spans="2:14" ht="13">
      <c r="B1439" s="26"/>
      <c r="C1439" s="26"/>
      <c r="F1439" s="26"/>
      <c r="G1439" s="26"/>
      <c r="H1439" s="26"/>
      <c r="I1439" s="155"/>
      <c r="J1439" s="156"/>
      <c r="L1439" s="26"/>
      <c r="M1439" s="26"/>
      <c r="N1439" s="26"/>
    </row>
    <row r="1440" spans="2:14" ht="13">
      <c r="B1440" s="26"/>
      <c r="C1440" s="26"/>
      <c r="F1440" s="26"/>
      <c r="G1440" s="26"/>
      <c r="H1440" s="26"/>
      <c r="I1440" s="155"/>
      <c r="J1440" s="156"/>
      <c r="L1440" s="26"/>
      <c r="M1440" s="26"/>
      <c r="N1440" s="26"/>
    </row>
    <row r="1441" spans="2:14" ht="13">
      <c r="B1441" s="26"/>
      <c r="C1441" s="26"/>
      <c r="F1441" s="26"/>
      <c r="G1441" s="26"/>
      <c r="H1441" s="26"/>
      <c r="I1441" s="155"/>
      <c r="J1441" s="156"/>
      <c r="L1441" s="26"/>
      <c r="M1441" s="26"/>
      <c r="N1441" s="26"/>
    </row>
    <row r="1442" spans="2:14" ht="13">
      <c r="B1442" s="26"/>
      <c r="C1442" s="26"/>
      <c r="F1442" s="26"/>
      <c r="G1442" s="26"/>
      <c r="H1442" s="26"/>
      <c r="I1442" s="155"/>
      <c r="J1442" s="156"/>
      <c r="L1442" s="26"/>
      <c r="M1442" s="26"/>
      <c r="N1442" s="26"/>
    </row>
    <row r="1443" spans="2:14" ht="13">
      <c r="B1443" s="26"/>
      <c r="C1443" s="26"/>
      <c r="F1443" s="26"/>
      <c r="G1443" s="26"/>
      <c r="H1443" s="26"/>
      <c r="I1443" s="155"/>
      <c r="J1443" s="156"/>
      <c r="L1443" s="26"/>
      <c r="M1443" s="26"/>
      <c r="N1443" s="26"/>
    </row>
    <row r="1444" spans="2:14" ht="13">
      <c r="B1444" s="26"/>
      <c r="C1444" s="26"/>
      <c r="F1444" s="26"/>
      <c r="G1444" s="26"/>
      <c r="H1444" s="26"/>
      <c r="I1444" s="155"/>
      <c r="J1444" s="156"/>
      <c r="L1444" s="26"/>
      <c r="M1444" s="26"/>
      <c r="N1444" s="26"/>
    </row>
    <row r="1445" spans="2:14" ht="13">
      <c r="B1445" s="26"/>
      <c r="C1445" s="26"/>
      <c r="F1445" s="26"/>
      <c r="G1445" s="26"/>
      <c r="H1445" s="26"/>
      <c r="I1445" s="155"/>
      <c r="J1445" s="156"/>
      <c r="L1445" s="26"/>
      <c r="M1445" s="26"/>
      <c r="N1445" s="26"/>
    </row>
    <row r="1446" spans="2:14" ht="13">
      <c r="B1446" s="26"/>
      <c r="C1446" s="26"/>
      <c r="F1446" s="26"/>
      <c r="G1446" s="26"/>
      <c r="H1446" s="26"/>
      <c r="I1446" s="155"/>
      <c r="J1446" s="156"/>
      <c r="L1446" s="26"/>
      <c r="M1446" s="26"/>
      <c r="N1446" s="26"/>
    </row>
    <row r="1447" spans="2:14" ht="13">
      <c r="B1447" s="26"/>
      <c r="C1447" s="26"/>
      <c r="F1447" s="26"/>
      <c r="G1447" s="26"/>
      <c r="H1447" s="26"/>
      <c r="I1447" s="155"/>
      <c r="J1447" s="156"/>
      <c r="L1447" s="26"/>
      <c r="M1447" s="26"/>
      <c r="N1447" s="26"/>
    </row>
    <row r="1448" spans="2:14" ht="13">
      <c r="B1448" s="26"/>
      <c r="C1448" s="26"/>
      <c r="F1448" s="26"/>
      <c r="G1448" s="26"/>
      <c r="H1448" s="26"/>
      <c r="I1448" s="155"/>
      <c r="J1448" s="156"/>
      <c r="L1448" s="26"/>
      <c r="M1448" s="26"/>
      <c r="N1448" s="26"/>
    </row>
    <row r="1449" spans="2:14" ht="13">
      <c r="B1449" s="26"/>
      <c r="C1449" s="26"/>
      <c r="F1449" s="26"/>
      <c r="G1449" s="26"/>
      <c r="H1449" s="26"/>
      <c r="I1449" s="155"/>
      <c r="J1449" s="156"/>
      <c r="L1449" s="26"/>
      <c r="M1449" s="26"/>
      <c r="N1449" s="26"/>
    </row>
    <row r="1450" spans="2:14" ht="13">
      <c r="B1450" s="26"/>
      <c r="C1450" s="26"/>
      <c r="F1450" s="26"/>
      <c r="G1450" s="26"/>
      <c r="H1450" s="26"/>
      <c r="I1450" s="155"/>
      <c r="J1450" s="156"/>
      <c r="L1450" s="26"/>
      <c r="M1450" s="26"/>
      <c r="N1450" s="26"/>
    </row>
    <row r="1451" spans="2:14" ht="13">
      <c r="B1451" s="26"/>
      <c r="C1451" s="26"/>
      <c r="F1451" s="26"/>
      <c r="G1451" s="26"/>
      <c r="H1451" s="26"/>
      <c r="I1451" s="155"/>
      <c r="J1451" s="156"/>
      <c r="L1451" s="26"/>
      <c r="M1451" s="26"/>
      <c r="N1451" s="26"/>
    </row>
    <row r="1452" spans="2:14" ht="13">
      <c r="B1452" s="26"/>
      <c r="C1452" s="26"/>
      <c r="F1452" s="26"/>
      <c r="G1452" s="26"/>
      <c r="H1452" s="26"/>
      <c r="I1452" s="155"/>
      <c r="J1452" s="156"/>
      <c r="L1452" s="26"/>
      <c r="M1452" s="26"/>
      <c r="N1452" s="26"/>
    </row>
    <row r="1453" spans="2:14" ht="13">
      <c r="B1453" s="26"/>
      <c r="C1453" s="26"/>
      <c r="F1453" s="26"/>
      <c r="G1453" s="26"/>
      <c r="H1453" s="26"/>
      <c r="I1453" s="155"/>
      <c r="J1453" s="156"/>
      <c r="L1453" s="26"/>
      <c r="M1453" s="26"/>
      <c r="N1453" s="26"/>
    </row>
    <row r="1454" spans="2:14" ht="13">
      <c r="B1454" s="26"/>
      <c r="C1454" s="26"/>
      <c r="F1454" s="26"/>
      <c r="G1454" s="26"/>
      <c r="H1454" s="26"/>
      <c r="I1454" s="155"/>
      <c r="J1454" s="156"/>
      <c r="L1454" s="26"/>
      <c r="M1454" s="26"/>
      <c r="N1454" s="26"/>
    </row>
    <row r="1455" spans="2:14" ht="13">
      <c r="B1455" s="26"/>
      <c r="C1455" s="26"/>
      <c r="F1455" s="26"/>
      <c r="G1455" s="26"/>
      <c r="H1455" s="26"/>
      <c r="I1455" s="155"/>
      <c r="J1455" s="156"/>
      <c r="L1455" s="26"/>
      <c r="M1455" s="26"/>
      <c r="N1455" s="26"/>
    </row>
    <row r="1456" spans="2:14" ht="13">
      <c r="B1456" s="26"/>
      <c r="C1456" s="26"/>
      <c r="F1456" s="26"/>
      <c r="G1456" s="26"/>
      <c r="H1456" s="26"/>
      <c r="I1456" s="155"/>
      <c r="J1456" s="156"/>
      <c r="L1456" s="26"/>
      <c r="M1456" s="26"/>
      <c r="N1456" s="26"/>
    </row>
    <row r="1457" spans="2:14" ht="13">
      <c r="B1457" s="26"/>
      <c r="C1457" s="26"/>
      <c r="F1457" s="26"/>
      <c r="G1457" s="26"/>
      <c r="H1457" s="26"/>
      <c r="I1457" s="155"/>
      <c r="J1457" s="156"/>
      <c r="L1457" s="26"/>
      <c r="M1457" s="26"/>
      <c r="N1457" s="26"/>
    </row>
    <row r="1458" spans="2:14" ht="13">
      <c r="B1458" s="26"/>
      <c r="C1458" s="26"/>
      <c r="F1458" s="26"/>
      <c r="G1458" s="26"/>
      <c r="H1458" s="26"/>
      <c r="I1458" s="155"/>
      <c r="J1458" s="156"/>
      <c r="L1458" s="26"/>
      <c r="M1458" s="26"/>
      <c r="N1458" s="26"/>
    </row>
    <row r="1459" spans="2:14" ht="13">
      <c r="B1459" s="26"/>
      <c r="C1459" s="26"/>
      <c r="F1459" s="26"/>
      <c r="G1459" s="26"/>
      <c r="H1459" s="26"/>
      <c r="I1459" s="155"/>
      <c r="J1459" s="156"/>
      <c r="L1459" s="26"/>
      <c r="M1459" s="26"/>
      <c r="N1459" s="26"/>
    </row>
    <row r="1460" spans="2:14" ht="13">
      <c r="B1460" s="26"/>
      <c r="C1460" s="26"/>
      <c r="F1460" s="26"/>
      <c r="G1460" s="26"/>
      <c r="H1460" s="26"/>
      <c r="I1460" s="155"/>
      <c r="J1460" s="156"/>
      <c r="L1460" s="26"/>
      <c r="M1460" s="26"/>
      <c r="N1460" s="26"/>
    </row>
    <row r="1461" spans="2:14" ht="13">
      <c r="B1461" s="26"/>
      <c r="C1461" s="26"/>
      <c r="F1461" s="26"/>
      <c r="G1461" s="26"/>
      <c r="H1461" s="26"/>
      <c r="I1461" s="155"/>
      <c r="J1461" s="156"/>
      <c r="L1461" s="26"/>
      <c r="M1461" s="26"/>
      <c r="N1461" s="26"/>
    </row>
    <row r="1462" spans="2:14" ht="13">
      <c r="B1462" s="26"/>
      <c r="C1462" s="26"/>
      <c r="F1462" s="26"/>
      <c r="G1462" s="26"/>
      <c r="H1462" s="26"/>
      <c r="I1462" s="155"/>
      <c r="J1462" s="156"/>
      <c r="L1462" s="26"/>
      <c r="M1462" s="26"/>
      <c r="N1462" s="26"/>
    </row>
    <row r="1463" spans="2:14" ht="13">
      <c r="B1463" s="26"/>
      <c r="C1463" s="26"/>
      <c r="F1463" s="26"/>
      <c r="G1463" s="26"/>
      <c r="H1463" s="26"/>
      <c r="I1463" s="155"/>
      <c r="J1463" s="156"/>
      <c r="L1463" s="26"/>
      <c r="M1463" s="26"/>
      <c r="N1463" s="26"/>
    </row>
    <row r="1464" spans="2:14" ht="13">
      <c r="B1464" s="26"/>
      <c r="C1464" s="26"/>
      <c r="F1464" s="26"/>
      <c r="G1464" s="26"/>
      <c r="H1464" s="26"/>
      <c r="I1464" s="155"/>
      <c r="J1464" s="156"/>
      <c r="L1464" s="26"/>
      <c r="M1464" s="26"/>
      <c r="N1464" s="26"/>
    </row>
    <row r="1465" spans="2:14" ht="13">
      <c r="B1465" s="26"/>
      <c r="C1465" s="26"/>
      <c r="F1465" s="26"/>
      <c r="G1465" s="26"/>
      <c r="H1465" s="26"/>
      <c r="I1465" s="155"/>
      <c r="J1465" s="156"/>
      <c r="L1465" s="26"/>
      <c r="M1465" s="26"/>
      <c r="N1465" s="26"/>
    </row>
    <row r="1466" spans="2:14" ht="13">
      <c r="B1466" s="26"/>
      <c r="C1466" s="26"/>
      <c r="F1466" s="26"/>
      <c r="G1466" s="26"/>
      <c r="H1466" s="26"/>
      <c r="I1466" s="155"/>
      <c r="J1466" s="156"/>
      <c r="L1466" s="26"/>
      <c r="M1466" s="26"/>
      <c r="N1466" s="26"/>
    </row>
    <row r="1467" spans="2:14" ht="13">
      <c r="B1467" s="26"/>
      <c r="C1467" s="26"/>
      <c r="F1467" s="26"/>
      <c r="G1467" s="26"/>
      <c r="H1467" s="26"/>
      <c r="I1467" s="155"/>
      <c r="J1467" s="156"/>
      <c r="L1467" s="26"/>
      <c r="M1467" s="26"/>
      <c r="N1467" s="26"/>
    </row>
    <row r="1468" spans="2:14" ht="13">
      <c r="B1468" s="26"/>
      <c r="C1468" s="26"/>
      <c r="F1468" s="26"/>
      <c r="G1468" s="26"/>
      <c r="H1468" s="26"/>
      <c r="I1468" s="155"/>
      <c r="J1468" s="156"/>
      <c r="L1468" s="26"/>
      <c r="M1468" s="26"/>
      <c r="N1468" s="26"/>
    </row>
    <row r="1469" spans="2:14" ht="13">
      <c r="B1469" s="26"/>
      <c r="C1469" s="26"/>
      <c r="F1469" s="26"/>
      <c r="G1469" s="26"/>
      <c r="H1469" s="26"/>
      <c r="I1469" s="155"/>
      <c r="J1469" s="156"/>
      <c r="L1469" s="26"/>
      <c r="M1469" s="26"/>
      <c r="N1469" s="26"/>
    </row>
    <row r="1470" spans="2:14" ht="13">
      <c r="B1470" s="26"/>
      <c r="C1470" s="26"/>
      <c r="F1470" s="26"/>
      <c r="G1470" s="26"/>
      <c r="H1470" s="26"/>
      <c r="I1470" s="155"/>
      <c r="J1470" s="156"/>
      <c r="L1470" s="26"/>
      <c r="M1470" s="26"/>
      <c r="N1470" s="26"/>
    </row>
    <row r="1471" spans="2:14" ht="13">
      <c r="B1471" s="26"/>
      <c r="C1471" s="26"/>
      <c r="F1471" s="26"/>
      <c r="G1471" s="26"/>
      <c r="H1471" s="26"/>
      <c r="I1471" s="155"/>
      <c r="J1471" s="156"/>
      <c r="L1471" s="26"/>
      <c r="M1471" s="26"/>
      <c r="N1471" s="26"/>
    </row>
    <row r="1472" spans="2:14" ht="13">
      <c r="B1472" s="26"/>
      <c r="C1472" s="26"/>
      <c r="F1472" s="26"/>
      <c r="G1472" s="26"/>
      <c r="H1472" s="26"/>
      <c r="I1472" s="155"/>
      <c r="J1472" s="156"/>
      <c r="L1472" s="26"/>
      <c r="M1472" s="26"/>
      <c r="N1472" s="26"/>
    </row>
    <row r="1473" spans="2:14" ht="13">
      <c r="B1473" s="26"/>
      <c r="C1473" s="26"/>
      <c r="F1473" s="26"/>
      <c r="G1473" s="26"/>
      <c r="H1473" s="26"/>
      <c r="I1473" s="155"/>
      <c r="J1473" s="156"/>
      <c r="L1473" s="26"/>
      <c r="M1473" s="26"/>
      <c r="N1473" s="26"/>
    </row>
    <row r="1474" spans="2:14" ht="13">
      <c r="B1474" s="26"/>
      <c r="C1474" s="26"/>
      <c r="F1474" s="26"/>
      <c r="G1474" s="26"/>
      <c r="H1474" s="26"/>
      <c r="I1474" s="155"/>
      <c r="J1474" s="156"/>
      <c r="L1474" s="26"/>
      <c r="M1474" s="26"/>
      <c r="N1474" s="26"/>
    </row>
    <row r="1475" spans="2:14" ht="13">
      <c r="B1475" s="26"/>
      <c r="C1475" s="26"/>
      <c r="F1475" s="26"/>
      <c r="G1475" s="26"/>
      <c r="H1475" s="26"/>
      <c r="I1475" s="155"/>
      <c r="J1475" s="156"/>
      <c r="L1475" s="26"/>
      <c r="M1475" s="26"/>
      <c r="N1475" s="26"/>
    </row>
    <row r="1476" spans="2:14" ht="13">
      <c r="B1476" s="26"/>
      <c r="C1476" s="26"/>
      <c r="F1476" s="26"/>
      <c r="G1476" s="26"/>
      <c r="H1476" s="26"/>
      <c r="I1476" s="155"/>
      <c r="J1476" s="156"/>
      <c r="L1476" s="26"/>
      <c r="M1476" s="26"/>
      <c r="N1476" s="26"/>
    </row>
    <row r="1477" spans="2:14" ht="13">
      <c r="B1477" s="26"/>
      <c r="C1477" s="26"/>
      <c r="F1477" s="26"/>
      <c r="G1477" s="26"/>
      <c r="H1477" s="26"/>
      <c r="I1477" s="155"/>
      <c r="J1477" s="156"/>
      <c r="L1477" s="26"/>
      <c r="M1477" s="26"/>
      <c r="N1477" s="26"/>
    </row>
    <row r="1478" spans="2:14" ht="13">
      <c r="B1478" s="26"/>
      <c r="C1478" s="26"/>
      <c r="F1478" s="26"/>
      <c r="G1478" s="26"/>
      <c r="H1478" s="26"/>
      <c r="I1478" s="155"/>
      <c r="J1478" s="156"/>
      <c r="L1478" s="26"/>
      <c r="M1478" s="26"/>
      <c r="N1478" s="26"/>
    </row>
    <row r="1479" spans="2:14" ht="13">
      <c r="B1479" s="26"/>
      <c r="C1479" s="26"/>
      <c r="F1479" s="26"/>
      <c r="G1479" s="26"/>
      <c r="H1479" s="26"/>
      <c r="I1479" s="155"/>
      <c r="J1479" s="156"/>
      <c r="L1479" s="26"/>
      <c r="M1479" s="26"/>
      <c r="N1479" s="26"/>
    </row>
    <row r="1480" spans="2:14" ht="13">
      <c r="B1480" s="26"/>
      <c r="C1480" s="26"/>
      <c r="F1480" s="26"/>
      <c r="G1480" s="26"/>
      <c r="H1480" s="26"/>
      <c r="I1480" s="155"/>
      <c r="J1480" s="156"/>
      <c r="L1480" s="26"/>
      <c r="M1480" s="26"/>
      <c r="N1480" s="26"/>
    </row>
    <row r="1481" spans="2:14" ht="13">
      <c r="B1481" s="26"/>
      <c r="C1481" s="26"/>
      <c r="F1481" s="26"/>
      <c r="G1481" s="26"/>
      <c r="H1481" s="26"/>
      <c r="I1481" s="155"/>
      <c r="J1481" s="156"/>
      <c r="L1481" s="26"/>
      <c r="M1481" s="26"/>
      <c r="N1481" s="26"/>
    </row>
    <row r="1482" spans="2:14" ht="13">
      <c r="B1482" s="26"/>
      <c r="C1482" s="26"/>
      <c r="F1482" s="26"/>
      <c r="G1482" s="26"/>
      <c r="H1482" s="26"/>
      <c r="I1482" s="155"/>
      <c r="J1482" s="156"/>
      <c r="L1482" s="26"/>
      <c r="M1482" s="26"/>
      <c r="N1482" s="26"/>
    </row>
    <row r="1483" spans="2:14" ht="13">
      <c r="B1483" s="26"/>
      <c r="C1483" s="26"/>
      <c r="F1483" s="26"/>
      <c r="G1483" s="26"/>
      <c r="H1483" s="26"/>
      <c r="I1483" s="155"/>
      <c r="J1483" s="156"/>
      <c r="L1483" s="26"/>
      <c r="M1483" s="26"/>
      <c r="N1483" s="26"/>
    </row>
    <row r="1484" spans="2:14" ht="13">
      <c r="B1484" s="26"/>
      <c r="C1484" s="26"/>
      <c r="F1484" s="26"/>
      <c r="G1484" s="26"/>
      <c r="H1484" s="26"/>
      <c r="I1484" s="155"/>
      <c r="J1484" s="156"/>
      <c r="L1484" s="26"/>
      <c r="M1484" s="26"/>
      <c r="N1484" s="26"/>
    </row>
    <row r="1485" spans="2:14" ht="13">
      <c r="B1485" s="26"/>
      <c r="C1485" s="26"/>
      <c r="F1485" s="26"/>
      <c r="G1485" s="26"/>
      <c r="H1485" s="26"/>
      <c r="I1485" s="155"/>
      <c r="J1485" s="156"/>
      <c r="L1485" s="26"/>
      <c r="M1485" s="26"/>
      <c r="N1485" s="26"/>
    </row>
    <row r="1486" spans="2:14" ht="13">
      <c r="B1486" s="26"/>
      <c r="C1486" s="26"/>
      <c r="F1486" s="26"/>
      <c r="G1486" s="26"/>
      <c r="H1486" s="26"/>
      <c r="I1486" s="155"/>
      <c r="J1486" s="156"/>
      <c r="L1486" s="26"/>
      <c r="M1486" s="26"/>
      <c r="N1486" s="26"/>
    </row>
    <row r="1487" spans="2:14" ht="13">
      <c r="B1487" s="26"/>
      <c r="C1487" s="26"/>
      <c r="F1487" s="26"/>
      <c r="G1487" s="26"/>
      <c r="H1487" s="26"/>
      <c r="I1487" s="155"/>
      <c r="J1487" s="156"/>
      <c r="L1487" s="26"/>
      <c r="M1487" s="26"/>
      <c r="N1487" s="26"/>
    </row>
    <row r="1488" spans="2:14" ht="13">
      <c r="B1488" s="26"/>
      <c r="C1488" s="26"/>
      <c r="F1488" s="26"/>
      <c r="G1488" s="26"/>
      <c r="H1488" s="26"/>
      <c r="I1488" s="155"/>
      <c r="J1488" s="156"/>
      <c r="L1488" s="26"/>
      <c r="M1488" s="26"/>
      <c r="N1488" s="26"/>
    </row>
    <row r="1489" spans="2:14" ht="13">
      <c r="B1489" s="26"/>
      <c r="C1489" s="26"/>
      <c r="F1489" s="26"/>
      <c r="G1489" s="26"/>
      <c r="H1489" s="26"/>
      <c r="I1489" s="155"/>
      <c r="J1489" s="156"/>
      <c r="L1489" s="26"/>
      <c r="M1489" s="26"/>
      <c r="N1489" s="26"/>
    </row>
    <row r="1490" spans="2:14" ht="13">
      <c r="B1490" s="26"/>
      <c r="C1490" s="26"/>
      <c r="F1490" s="26"/>
      <c r="G1490" s="26"/>
      <c r="H1490" s="26"/>
      <c r="I1490" s="155"/>
      <c r="J1490" s="156"/>
      <c r="L1490" s="26"/>
      <c r="M1490" s="26"/>
      <c r="N1490" s="26"/>
    </row>
    <row r="1491" spans="2:14" ht="13">
      <c r="B1491" s="26"/>
      <c r="C1491" s="26"/>
      <c r="F1491" s="26"/>
      <c r="G1491" s="26"/>
      <c r="H1491" s="26"/>
      <c r="I1491" s="155"/>
      <c r="J1491" s="156"/>
      <c r="L1491" s="26"/>
      <c r="M1491" s="26"/>
      <c r="N1491" s="26"/>
    </row>
    <row r="1492" spans="2:14" ht="13">
      <c r="B1492" s="26"/>
      <c r="C1492" s="26"/>
      <c r="F1492" s="26"/>
      <c r="G1492" s="26"/>
      <c r="H1492" s="26"/>
      <c r="I1492" s="155"/>
      <c r="J1492" s="156"/>
      <c r="L1492" s="26"/>
      <c r="M1492" s="26"/>
      <c r="N1492" s="26"/>
    </row>
    <row r="1493" spans="2:14" ht="13">
      <c r="B1493" s="26"/>
      <c r="C1493" s="26"/>
      <c r="F1493" s="26"/>
      <c r="G1493" s="26"/>
      <c r="H1493" s="26"/>
      <c r="I1493" s="155"/>
      <c r="J1493" s="156"/>
      <c r="L1493" s="26"/>
      <c r="M1493" s="26"/>
      <c r="N1493" s="26"/>
    </row>
    <row r="1494" spans="2:14" ht="13">
      <c r="B1494" s="26"/>
      <c r="C1494" s="26"/>
      <c r="F1494" s="26"/>
      <c r="G1494" s="26"/>
      <c r="H1494" s="26"/>
      <c r="I1494" s="155"/>
      <c r="J1494" s="156"/>
      <c r="L1494" s="26"/>
      <c r="M1494" s="26"/>
      <c r="N1494" s="26"/>
    </row>
    <row r="1495" spans="2:14" ht="13">
      <c r="B1495" s="26"/>
      <c r="C1495" s="26"/>
      <c r="F1495" s="26"/>
      <c r="G1495" s="26"/>
      <c r="H1495" s="26"/>
      <c r="I1495" s="155"/>
      <c r="J1495" s="156"/>
      <c r="L1495" s="26"/>
      <c r="M1495" s="26"/>
      <c r="N1495" s="26"/>
    </row>
    <row r="1496" spans="2:14" ht="13">
      <c r="B1496" s="26"/>
      <c r="C1496" s="26"/>
      <c r="F1496" s="26"/>
      <c r="G1496" s="26"/>
      <c r="H1496" s="26"/>
      <c r="I1496" s="155"/>
      <c r="J1496" s="156"/>
      <c r="L1496" s="26"/>
      <c r="M1496" s="26"/>
      <c r="N1496" s="26"/>
    </row>
    <row r="1497" spans="2:14" ht="13">
      <c r="B1497" s="26"/>
      <c r="C1497" s="26"/>
      <c r="F1497" s="26"/>
      <c r="G1497" s="26"/>
      <c r="H1497" s="26"/>
      <c r="I1497" s="155"/>
      <c r="J1497" s="156"/>
      <c r="L1497" s="26"/>
      <c r="M1497" s="26"/>
      <c r="N1497" s="26"/>
    </row>
    <row r="1498" spans="2:14" ht="13">
      <c r="B1498" s="26"/>
      <c r="C1498" s="26"/>
      <c r="F1498" s="26"/>
      <c r="G1498" s="26"/>
      <c r="H1498" s="26"/>
      <c r="I1498" s="155"/>
      <c r="J1498" s="156"/>
      <c r="L1498" s="26"/>
      <c r="M1498" s="26"/>
      <c r="N1498" s="26"/>
    </row>
    <row r="1499" spans="2:14" ht="13">
      <c r="B1499" s="26"/>
      <c r="C1499" s="26"/>
      <c r="F1499" s="26"/>
      <c r="G1499" s="26"/>
      <c r="H1499" s="26"/>
      <c r="I1499" s="155"/>
      <c r="J1499" s="156"/>
      <c r="L1499" s="26"/>
      <c r="M1499" s="26"/>
      <c r="N1499" s="26"/>
    </row>
    <row r="1500" spans="2:14" ht="13">
      <c r="B1500" s="26"/>
      <c r="C1500" s="26"/>
      <c r="F1500" s="26"/>
      <c r="G1500" s="26"/>
      <c r="H1500" s="26"/>
      <c r="I1500" s="155"/>
      <c r="J1500" s="156"/>
      <c r="L1500" s="26"/>
      <c r="M1500" s="26"/>
      <c r="N1500" s="26"/>
    </row>
    <row r="1501" spans="2:14" ht="13">
      <c r="B1501" s="26"/>
      <c r="C1501" s="26"/>
      <c r="F1501" s="26"/>
      <c r="G1501" s="26"/>
      <c r="H1501" s="26"/>
      <c r="I1501" s="155"/>
      <c r="J1501" s="156"/>
      <c r="L1501" s="26"/>
      <c r="M1501" s="26"/>
      <c r="N1501" s="26"/>
    </row>
    <row r="1502" spans="2:14" ht="13">
      <c r="B1502" s="26"/>
      <c r="C1502" s="26"/>
      <c r="F1502" s="26"/>
      <c r="G1502" s="26"/>
      <c r="H1502" s="26"/>
      <c r="I1502" s="155"/>
      <c r="J1502" s="156"/>
      <c r="L1502" s="26"/>
      <c r="M1502" s="26"/>
      <c r="N1502" s="26"/>
    </row>
    <row r="1503" spans="2:14" ht="13">
      <c r="B1503" s="26"/>
      <c r="C1503" s="26"/>
      <c r="F1503" s="26"/>
      <c r="G1503" s="26"/>
      <c r="H1503" s="26"/>
      <c r="I1503" s="155"/>
      <c r="J1503" s="156"/>
      <c r="L1503" s="26"/>
      <c r="M1503" s="26"/>
      <c r="N1503" s="26"/>
    </row>
    <row r="1504" spans="2:14" ht="13">
      <c r="B1504" s="26"/>
      <c r="C1504" s="26"/>
      <c r="F1504" s="26"/>
      <c r="G1504" s="26"/>
      <c r="H1504" s="26"/>
      <c r="I1504" s="155"/>
      <c r="J1504" s="156"/>
      <c r="L1504" s="26"/>
      <c r="M1504" s="26"/>
      <c r="N1504" s="26"/>
    </row>
    <row r="1505" spans="2:14" ht="13">
      <c r="B1505" s="26"/>
      <c r="C1505" s="26"/>
      <c r="F1505" s="26"/>
      <c r="G1505" s="26"/>
      <c r="H1505" s="26"/>
      <c r="I1505" s="155"/>
      <c r="J1505" s="156"/>
      <c r="L1505" s="26"/>
      <c r="M1505" s="26"/>
      <c r="N1505" s="26"/>
    </row>
    <row r="1506" spans="2:14" ht="13">
      <c r="B1506" s="26"/>
      <c r="C1506" s="26"/>
      <c r="F1506" s="26"/>
      <c r="G1506" s="26"/>
      <c r="H1506" s="26"/>
      <c r="I1506" s="155"/>
      <c r="J1506" s="156"/>
      <c r="L1506" s="26"/>
      <c r="M1506" s="26"/>
      <c r="N1506" s="26"/>
    </row>
    <row r="1507" spans="2:14" ht="13">
      <c r="B1507" s="26"/>
      <c r="C1507" s="26"/>
      <c r="F1507" s="26"/>
      <c r="G1507" s="26"/>
      <c r="H1507" s="26"/>
      <c r="I1507" s="155"/>
      <c r="J1507" s="156"/>
      <c r="L1507" s="26"/>
      <c r="M1507" s="26"/>
      <c r="N1507" s="26"/>
    </row>
    <row r="1508" spans="2:14" ht="13">
      <c r="B1508" s="26"/>
      <c r="C1508" s="26"/>
      <c r="F1508" s="26"/>
      <c r="G1508" s="26"/>
      <c r="H1508" s="26"/>
      <c r="I1508" s="155"/>
      <c r="J1508" s="156"/>
      <c r="L1508" s="26"/>
      <c r="M1508" s="26"/>
      <c r="N1508" s="26"/>
    </row>
    <row r="1509" spans="2:14" ht="13">
      <c r="B1509" s="26"/>
      <c r="C1509" s="26"/>
      <c r="F1509" s="26"/>
      <c r="G1509" s="26"/>
      <c r="H1509" s="26"/>
      <c r="I1509" s="155"/>
      <c r="J1509" s="156"/>
      <c r="L1509" s="26"/>
      <c r="M1509" s="26"/>
      <c r="N1509" s="26"/>
    </row>
    <row r="1510" spans="2:14" ht="13">
      <c r="B1510" s="26"/>
      <c r="C1510" s="26"/>
      <c r="F1510" s="26"/>
      <c r="G1510" s="26"/>
      <c r="H1510" s="26"/>
      <c r="I1510" s="155"/>
      <c r="J1510" s="156"/>
      <c r="L1510" s="26"/>
      <c r="M1510" s="26"/>
      <c r="N1510" s="26"/>
    </row>
    <row r="1511" spans="2:14" ht="13">
      <c r="B1511" s="26"/>
      <c r="C1511" s="26"/>
      <c r="F1511" s="26"/>
      <c r="G1511" s="26"/>
      <c r="H1511" s="26"/>
      <c r="I1511" s="155"/>
      <c r="J1511" s="156"/>
      <c r="L1511" s="26"/>
      <c r="M1511" s="26"/>
      <c r="N1511" s="26"/>
    </row>
    <row r="1512" spans="2:14" ht="13">
      <c r="B1512" s="26"/>
      <c r="C1512" s="26"/>
      <c r="F1512" s="26"/>
      <c r="G1512" s="26"/>
      <c r="H1512" s="26"/>
      <c r="I1512" s="155"/>
      <c r="J1512" s="156"/>
      <c r="L1512" s="26"/>
      <c r="M1512" s="26"/>
      <c r="N1512" s="26"/>
    </row>
    <row r="1513" spans="2:14" ht="13">
      <c r="B1513" s="26"/>
      <c r="C1513" s="26"/>
      <c r="F1513" s="26"/>
      <c r="G1513" s="26"/>
      <c r="H1513" s="26"/>
      <c r="I1513" s="155"/>
      <c r="J1513" s="156"/>
      <c r="L1513" s="26"/>
      <c r="M1513" s="26"/>
      <c r="N1513" s="26"/>
    </row>
    <row r="1514" spans="2:14" ht="13">
      <c r="B1514" s="26"/>
      <c r="C1514" s="26"/>
      <c r="F1514" s="26"/>
      <c r="G1514" s="26"/>
      <c r="H1514" s="26"/>
      <c r="I1514" s="155"/>
      <c r="J1514" s="156"/>
      <c r="L1514" s="26"/>
      <c r="M1514" s="26"/>
      <c r="N1514" s="26"/>
    </row>
    <row r="1515" spans="2:14" ht="13">
      <c r="B1515" s="26"/>
      <c r="C1515" s="26"/>
      <c r="F1515" s="26"/>
      <c r="G1515" s="26"/>
      <c r="H1515" s="26"/>
      <c r="I1515" s="155"/>
      <c r="J1515" s="156"/>
      <c r="L1515" s="26"/>
      <c r="M1515" s="26"/>
      <c r="N1515" s="26"/>
    </row>
    <row r="1516" spans="2:14" ht="13">
      <c r="B1516" s="26"/>
      <c r="C1516" s="26"/>
      <c r="F1516" s="26"/>
      <c r="G1516" s="26"/>
      <c r="H1516" s="26"/>
      <c r="I1516" s="155"/>
      <c r="J1516" s="156"/>
      <c r="L1516" s="26"/>
      <c r="M1516" s="26"/>
      <c r="N1516" s="26"/>
    </row>
    <row r="1517" spans="2:14" ht="13">
      <c r="B1517" s="26"/>
      <c r="C1517" s="26"/>
      <c r="F1517" s="26"/>
      <c r="G1517" s="26"/>
      <c r="H1517" s="26"/>
      <c r="I1517" s="155"/>
      <c r="J1517" s="156"/>
      <c r="L1517" s="26"/>
      <c r="M1517" s="26"/>
      <c r="N1517" s="26"/>
    </row>
    <row r="1518" spans="2:14" ht="13">
      <c r="B1518" s="26"/>
      <c r="C1518" s="26"/>
      <c r="F1518" s="26"/>
      <c r="G1518" s="26"/>
      <c r="H1518" s="26"/>
      <c r="I1518" s="155"/>
      <c r="J1518" s="156"/>
      <c r="L1518" s="26"/>
      <c r="M1518" s="26"/>
      <c r="N1518" s="26"/>
    </row>
    <row r="1519" spans="2:14" ht="13">
      <c r="B1519" s="26"/>
      <c r="C1519" s="26"/>
      <c r="F1519" s="26"/>
      <c r="G1519" s="26"/>
      <c r="H1519" s="26"/>
      <c r="I1519" s="155"/>
      <c r="J1519" s="156"/>
      <c r="L1519" s="26"/>
      <c r="M1519" s="26"/>
      <c r="N1519" s="26"/>
    </row>
    <row r="1520" spans="2:14" ht="13">
      <c r="B1520" s="26"/>
      <c r="C1520" s="26"/>
      <c r="F1520" s="26"/>
      <c r="G1520" s="26"/>
      <c r="H1520" s="26"/>
      <c r="I1520" s="155"/>
      <c r="J1520" s="156"/>
      <c r="L1520" s="26"/>
      <c r="M1520" s="26"/>
      <c r="N1520" s="26"/>
    </row>
    <row r="1521" spans="2:14" ht="13">
      <c r="B1521" s="26"/>
      <c r="C1521" s="26"/>
      <c r="F1521" s="26"/>
      <c r="G1521" s="26"/>
      <c r="H1521" s="26"/>
      <c r="I1521" s="155"/>
      <c r="J1521" s="156"/>
      <c r="L1521" s="26"/>
      <c r="M1521" s="26"/>
      <c r="N1521" s="26"/>
    </row>
    <row r="1522" spans="2:14" ht="13">
      <c r="B1522" s="26"/>
      <c r="C1522" s="26"/>
      <c r="F1522" s="26"/>
      <c r="G1522" s="26"/>
      <c r="H1522" s="26"/>
      <c r="I1522" s="155"/>
      <c r="J1522" s="156"/>
      <c r="L1522" s="26"/>
      <c r="M1522" s="26"/>
      <c r="N1522" s="26"/>
    </row>
    <row r="1523" spans="2:14" ht="13">
      <c r="B1523" s="26"/>
      <c r="C1523" s="26"/>
      <c r="F1523" s="26"/>
      <c r="G1523" s="26"/>
      <c r="H1523" s="26"/>
      <c r="I1523" s="155"/>
      <c r="J1523" s="156"/>
      <c r="L1523" s="26"/>
      <c r="M1523" s="26"/>
      <c r="N1523" s="26"/>
    </row>
    <row r="1524" spans="2:14" ht="13">
      <c r="B1524" s="26"/>
      <c r="C1524" s="26"/>
      <c r="F1524" s="26"/>
      <c r="G1524" s="26"/>
      <c r="H1524" s="26"/>
      <c r="I1524" s="155"/>
      <c r="J1524" s="156"/>
      <c r="L1524" s="26"/>
      <c r="M1524" s="26"/>
      <c r="N1524" s="26"/>
    </row>
    <row r="1525" spans="2:14" ht="13">
      <c r="B1525" s="26"/>
      <c r="C1525" s="26"/>
      <c r="F1525" s="26"/>
      <c r="G1525" s="26"/>
      <c r="H1525" s="26"/>
      <c r="I1525" s="155"/>
      <c r="J1525" s="156"/>
      <c r="L1525" s="26"/>
      <c r="M1525" s="26"/>
      <c r="N1525" s="26"/>
    </row>
    <row r="1526" spans="2:14" ht="13">
      <c r="B1526" s="26"/>
      <c r="C1526" s="26"/>
      <c r="F1526" s="26"/>
      <c r="G1526" s="26"/>
      <c r="H1526" s="26"/>
      <c r="I1526" s="155"/>
      <c r="J1526" s="156"/>
      <c r="L1526" s="26"/>
      <c r="M1526" s="26"/>
      <c r="N1526" s="26"/>
    </row>
    <row r="1527" spans="2:14" ht="13">
      <c r="B1527" s="26"/>
      <c r="C1527" s="26"/>
      <c r="F1527" s="26"/>
      <c r="G1527" s="26"/>
      <c r="H1527" s="26"/>
      <c r="I1527" s="155"/>
      <c r="J1527" s="156"/>
      <c r="L1527" s="26"/>
      <c r="M1527" s="26"/>
      <c r="N1527" s="26"/>
    </row>
    <row r="1528" spans="2:14" ht="13">
      <c r="B1528" s="26"/>
      <c r="C1528" s="26"/>
      <c r="F1528" s="26"/>
      <c r="G1528" s="26"/>
      <c r="H1528" s="26"/>
      <c r="I1528" s="155"/>
      <c r="J1528" s="156"/>
      <c r="L1528" s="26"/>
      <c r="M1528" s="26"/>
      <c r="N1528" s="26"/>
    </row>
    <row r="1529" spans="2:14" ht="13">
      <c r="B1529" s="26"/>
      <c r="C1529" s="26"/>
      <c r="F1529" s="26"/>
      <c r="G1529" s="26"/>
      <c r="H1529" s="26"/>
      <c r="I1529" s="155"/>
      <c r="J1529" s="156"/>
      <c r="L1529" s="26"/>
      <c r="M1529" s="26"/>
      <c r="N1529" s="26"/>
    </row>
    <row r="1530" spans="2:14" ht="13">
      <c r="B1530" s="26"/>
      <c r="C1530" s="26"/>
      <c r="F1530" s="26"/>
      <c r="G1530" s="26"/>
      <c r="H1530" s="26"/>
      <c r="I1530" s="155"/>
      <c r="J1530" s="156"/>
      <c r="L1530" s="26"/>
      <c r="M1530" s="26"/>
      <c r="N1530" s="26"/>
    </row>
    <row r="1531" spans="2:14" ht="13">
      <c r="B1531" s="26"/>
      <c r="C1531" s="26"/>
      <c r="F1531" s="26"/>
      <c r="G1531" s="26"/>
      <c r="H1531" s="26"/>
      <c r="I1531" s="155"/>
      <c r="J1531" s="156"/>
      <c r="L1531" s="26"/>
      <c r="M1531" s="26"/>
      <c r="N1531" s="26"/>
    </row>
    <row r="1532" spans="2:14" ht="13">
      <c r="B1532" s="26"/>
      <c r="C1532" s="26"/>
      <c r="F1532" s="26"/>
      <c r="G1532" s="26"/>
      <c r="H1532" s="26"/>
      <c r="I1532" s="155"/>
      <c r="J1532" s="156"/>
      <c r="L1532" s="26"/>
      <c r="M1532" s="26"/>
      <c r="N1532" s="26"/>
    </row>
    <row r="1533" spans="2:14" ht="13">
      <c r="B1533" s="26"/>
      <c r="C1533" s="26"/>
      <c r="F1533" s="26"/>
      <c r="G1533" s="26"/>
      <c r="H1533" s="26"/>
      <c r="I1533" s="155"/>
      <c r="J1533" s="156"/>
      <c r="L1533" s="26"/>
      <c r="M1533" s="26"/>
      <c r="N1533" s="26"/>
    </row>
    <row r="1534" spans="2:14" ht="13">
      <c r="B1534" s="26"/>
      <c r="C1534" s="26"/>
      <c r="F1534" s="26"/>
      <c r="G1534" s="26"/>
      <c r="H1534" s="26"/>
      <c r="I1534" s="155"/>
      <c r="J1534" s="156"/>
      <c r="L1534" s="26"/>
      <c r="M1534" s="26"/>
      <c r="N1534" s="26"/>
    </row>
    <row r="1535" spans="2:14" ht="13">
      <c r="B1535" s="26"/>
      <c r="C1535" s="26"/>
      <c r="F1535" s="26"/>
      <c r="G1535" s="26"/>
      <c r="H1535" s="26"/>
      <c r="I1535" s="155"/>
      <c r="J1535" s="156"/>
      <c r="L1535" s="26"/>
      <c r="M1535" s="26"/>
      <c r="N1535" s="26"/>
    </row>
    <row r="1536" spans="2:14" ht="13">
      <c r="B1536" s="26"/>
      <c r="C1536" s="26"/>
      <c r="F1536" s="26"/>
      <c r="G1536" s="26"/>
      <c r="H1536" s="26"/>
      <c r="I1536" s="155"/>
      <c r="J1536" s="156"/>
      <c r="L1536" s="26"/>
      <c r="M1536" s="26"/>
      <c r="N1536" s="26"/>
    </row>
    <row r="1537" spans="2:14" ht="13">
      <c r="B1537" s="26"/>
      <c r="C1537" s="26"/>
      <c r="F1537" s="26"/>
      <c r="G1537" s="26"/>
      <c r="H1537" s="26"/>
      <c r="I1537" s="155"/>
      <c r="J1537" s="156"/>
      <c r="L1537" s="26"/>
      <c r="M1537" s="26"/>
      <c r="N1537" s="26"/>
    </row>
    <row r="1538" spans="2:14" ht="13">
      <c r="B1538" s="26"/>
      <c r="C1538" s="26"/>
      <c r="F1538" s="26"/>
      <c r="G1538" s="26"/>
      <c r="H1538" s="26"/>
      <c r="I1538" s="155"/>
      <c r="J1538" s="156"/>
      <c r="L1538" s="26"/>
      <c r="M1538" s="26"/>
      <c r="N1538" s="26"/>
    </row>
    <row r="1539" spans="2:14" ht="13">
      <c r="B1539" s="26"/>
      <c r="C1539" s="26"/>
      <c r="F1539" s="26"/>
      <c r="G1539" s="26"/>
      <c r="H1539" s="26"/>
      <c r="I1539" s="155"/>
      <c r="J1539" s="156"/>
      <c r="L1539" s="26"/>
      <c r="M1539" s="26"/>
      <c r="N1539" s="26"/>
    </row>
    <row r="1540" spans="2:14" ht="13">
      <c r="B1540" s="26"/>
      <c r="C1540" s="26"/>
      <c r="F1540" s="26"/>
      <c r="G1540" s="26"/>
      <c r="H1540" s="26"/>
      <c r="I1540" s="155"/>
      <c r="J1540" s="156"/>
      <c r="L1540" s="26"/>
      <c r="M1540" s="26"/>
      <c r="N1540" s="26"/>
    </row>
    <row r="1541" spans="2:14" ht="13">
      <c r="B1541" s="26"/>
      <c r="C1541" s="26"/>
      <c r="F1541" s="26"/>
      <c r="G1541" s="26"/>
      <c r="H1541" s="26"/>
      <c r="I1541" s="155"/>
      <c r="J1541" s="156"/>
      <c r="L1541" s="26"/>
      <c r="M1541" s="26"/>
      <c r="N1541" s="26"/>
    </row>
    <row r="1542" spans="2:14" ht="13">
      <c r="B1542" s="26"/>
      <c r="C1542" s="26"/>
      <c r="F1542" s="26"/>
      <c r="G1542" s="26"/>
      <c r="H1542" s="26"/>
      <c r="I1542" s="155"/>
      <c r="J1542" s="156"/>
      <c r="L1542" s="26"/>
      <c r="M1542" s="26"/>
      <c r="N1542" s="26"/>
    </row>
    <row r="1543" spans="2:14" ht="13">
      <c r="B1543" s="26"/>
      <c r="C1543" s="26"/>
      <c r="F1543" s="26"/>
      <c r="G1543" s="26"/>
      <c r="H1543" s="26"/>
      <c r="I1543" s="155"/>
      <c r="J1543" s="156"/>
      <c r="L1543" s="26"/>
      <c r="M1543" s="26"/>
      <c r="N1543" s="26"/>
    </row>
    <row r="1544" spans="2:14" ht="13">
      <c r="B1544" s="26"/>
      <c r="C1544" s="26"/>
      <c r="F1544" s="26"/>
      <c r="G1544" s="26"/>
      <c r="H1544" s="26"/>
      <c r="I1544" s="155"/>
      <c r="J1544" s="156"/>
      <c r="L1544" s="26"/>
      <c r="M1544" s="26"/>
      <c r="N1544" s="26"/>
    </row>
    <row r="1545" spans="2:14" ht="13">
      <c r="B1545" s="26"/>
      <c r="C1545" s="26"/>
      <c r="F1545" s="26"/>
      <c r="G1545" s="26"/>
      <c r="H1545" s="26"/>
      <c r="I1545" s="155"/>
      <c r="J1545" s="156"/>
      <c r="L1545" s="26"/>
      <c r="M1545" s="26"/>
      <c r="N1545" s="26"/>
    </row>
    <row r="1546" spans="2:14" ht="13">
      <c r="B1546" s="26"/>
      <c r="C1546" s="26"/>
      <c r="F1546" s="26"/>
      <c r="G1546" s="26"/>
      <c r="H1546" s="26"/>
      <c r="I1546" s="155"/>
      <c r="J1546" s="156"/>
      <c r="L1546" s="26"/>
      <c r="M1546" s="26"/>
      <c r="N1546" s="26"/>
    </row>
    <row r="1547" spans="2:14" ht="13">
      <c r="B1547" s="26"/>
      <c r="C1547" s="26"/>
      <c r="F1547" s="26"/>
      <c r="G1547" s="26"/>
      <c r="H1547" s="26"/>
      <c r="I1547" s="155"/>
      <c r="J1547" s="156"/>
      <c r="L1547" s="26"/>
      <c r="M1547" s="26"/>
      <c r="N1547" s="26"/>
    </row>
    <row r="1548" spans="2:14" ht="13">
      <c r="B1548" s="26"/>
      <c r="C1548" s="26"/>
      <c r="F1548" s="26"/>
      <c r="G1548" s="26"/>
      <c r="H1548" s="26"/>
      <c r="I1548" s="155"/>
      <c r="J1548" s="156"/>
      <c r="L1548" s="26"/>
      <c r="M1548" s="26"/>
      <c r="N1548" s="26"/>
    </row>
    <row r="1549" spans="2:14" ht="13">
      <c r="B1549" s="26"/>
      <c r="C1549" s="26"/>
      <c r="F1549" s="26"/>
      <c r="G1549" s="26"/>
      <c r="H1549" s="26"/>
      <c r="I1549" s="155"/>
      <c r="J1549" s="156"/>
      <c r="L1549" s="26"/>
      <c r="M1549" s="26"/>
      <c r="N1549" s="26"/>
    </row>
    <row r="1550" spans="2:14" ht="13">
      <c r="B1550" s="26"/>
      <c r="C1550" s="26"/>
      <c r="F1550" s="26"/>
      <c r="G1550" s="26"/>
      <c r="H1550" s="26"/>
      <c r="I1550" s="155"/>
      <c r="J1550" s="156"/>
      <c r="L1550" s="26"/>
      <c r="M1550" s="26"/>
      <c r="N1550" s="26"/>
    </row>
    <row r="1551" spans="2:14" ht="13">
      <c r="B1551" s="26"/>
      <c r="C1551" s="26"/>
      <c r="F1551" s="26"/>
      <c r="G1551" s="26"/>
      <c r="H1551" s="26"/>
      <c r="I1551" s="155"/>
      <c r="J1551" s="156"/>
      <c r="L1551" s="26"/>
      <c r="M1551" s="26"/>
      <c r="N1551" s="26"/>
    </row>
    <row r="1552" spans="2:14" ht="13">
      <c r="B1552" s="26"/>
      <c r="C1552" s="26"/>
      <c r="F1552" s="26"/>
      <c r="G1552" s="26"/>
      <c r="H1552" s="26"/>
      <c r="I1552" s="155"/>
      <c r="J1552" s="156"/>
      <c r="L1552" s="26"/>
      <c r="M1552" s="26"/>
      <c r="N1552" s="26"/>
    </row>
    <row r="1553" spans="2:14" ht="13">
      <c r="B1553" s="26"/>
      <c r="C1553" s="26"/>
      <c r="F1553" s="26"/>
      <c r="G1553" s="26"/>
      <c r="H1553" s="26"/>
      <c r="I1553" s="155"/>
      <c r="J1553" s="156"/>
      <c r="L1553" s="26"/>
      <c r="M1553" s="26"/>
      <c r="N1553" s="26"/>
    </row>
    <row r="1554" spans="2:14" ht="13">
      <c r="B1554" s="26"/>
      <c r="C1554" s="26"/>
      <c r="F1554" s="26"/>
      <c r="G1554" s="26"/>
      <c r="H1554" s="26"/>
      <c r="I1554" s="155"/>
      <c r="J1554" s="156"/>
      <c r="L1554" s="26"/>
      <c r="M1554" s="26"/>
      <c r="N1554" s="26"/>
    </row>
    <row r="1555" spans="2:14" ht="13">
      <c r="B1555" s="26"/>
      <c r="C1555" s="26"/>
      <c r="F1555" s="26"/>
      <c r="G1555" s="26"/>
      <c r="H1555" s="26"/>
      <c r="I1555" s="155"/>
      <c r="J1555" s="156"/>
      <c r="L1555" s="26"/>
      <c r="M1555" s="26"/>
      <c r="N1555" s="26"/>
    </row>
    <row r="1556" spans="2:14" ht="13">
      <c r="B1556" s="26"/>
      <c r="C1556" s="26"/>
      <c r="F1556" s="26"/>
      <c r="G1556" s="26"/>
      <c r="H1556" s="26"/>
      <c r="I1556" s="155"/>
      <c r="J1556" s="156"/>
      <c r="L1556" s="26"/>
      <c r="M1556" s="26"/>
      <c r="N1556" s="26"/>
    </row>
    <row r="1557" spans="2:14" ht="13">
      <c r="B1557" s="26"/>
      <c r="C1557" s="26"/>
      <c r="F1557" s="26"/>
      <c r="G1557" s="26"/>
      <c r="H1557" s="26"/>
      <c r="I1557" s="155"/>
      <c r="J1557" s="156"/>
      <c r="L1557" s="26"/>
      <c r="M1557" s="26"/>
      <c r="N1557" s="26"/>
    </row>
    <row r="1558" spans="2:14" ht="13">
      <c r="B1558" s="26"/>
      <c r="C1558" s="26"/>
      <c r="F1558" s="26"/>
      <c r="G1558" s="26"/>
      <c r="H1558" s="26"/>
      <c r="I1558" s="155"/>
      <c r="J1558" s="156"/>
      <c r="L1558" s="26"/>
      <c r="M1558" s="26"/>
      <c r="N1558" s="26"/>
    </row>
    <row r="1559" spans="2:14" ht="13">
      <c r="B1559" s="26"/>
      <c r="C1559" s="26"/>
      <c r="F1559" s="26"/>
      <c r="G1559" s="26"/>
      <c r="H1559" s="26"/>
      <c r="I1559" s="155"/>
      <c r="J1559" s="156"/>
      <c r="L1559" s="26"/>
      <c r="M1559" s="26"/>
      <c r="N1559" s="26"/>
    </row>
    <row r="1560" spans="2:14" ht="13">
      <c r="B1560" s="26"/>
      <c r="C1560" s="26"/>
      <c r="F1560" s="26"/>
      <c r="G1560" s="26"/>
      <c r="H1560" s="26"/>
      <c r="I1560" s="155"/>
      <c r="J1560" s="156"/>
      <c r="L1560" s="26"/>
      <c r="M1560" s="26"/>
      <c r="N1560" s="26"/>
    </row>
    <row r="1561" spans="2:14" ht="13">
      <c r="B1561" s="26"/>
      <c r="C1561" s="26"/>
      <c r="F1561" s="26"/>
      <c r="G1561" s="26"/>
      <c r="H1561" s="26"/>
      <c r="I1561" s="155"/>
      <c r="J1561" s="156"/>
      <c r="L1561" s="26"/>
      <c r="M1561" s="26"/>
      <c r="N1561" s="26"/>
    </row>
    <row r="1562" spans="2:14" ht="13">
      <c r="B1562" s="26"/>
      <c r="C1562" s="26"/>
      <c r="F1562" s="26"/>
      <c r="G1562" s="26"/>
      <c r="H1562" s="26"/>
      <c r="I1562" s="155"/>
      <c r="J1562" s="156"/>
      <c r="L1562" s="26"/>
      <c r="M1562" s="26"/>
      <c r="N1562" s="26"/>
    </row>
    <row r="1563" spans="2:14" ht="13">
      <c r="B1563" s="26"/>
      <c r="C1563" s="26"/>
      <c r="F1563" s="26"/>
      <c r="G1563" s="26"/>
      <c r="H1563" s="26"/>
      <c r="I1563" s="155"/>
      <c r="J1563" s="156"/>
      <c r="L1563" s="26"/>
      <c r="M1563" s="26"/>
      <c r="N1563" s="26"/>
    </row>
    <row r="1564" spans="2:14" ht="13">
      <c r="B1564" s="26"/>
      <c r="C1564" s="26"/>
      <c r="F1564" s="26"/>
      <c r="G1564" s="26"/>
      <c r="H1564" s="26"/>
      <c r="I1564" s="155"/>
      <c r="J1564" s="156"/>
      <c r="L1564" s="26"/>
      <c r="M1564" s="26"/>
      <c r="N1564" s="26"/>
    </row>
    <row r="1565" spans="2:14" ht="13">
      <c r="B1565" s="26"/>
      <c r="C1565" s="26"/>
      <c r="F1565" s="26"/>
      <c r="G1565" s="26"/>
      <c r="H1565" s="26"/>
      <c r="I1565" s="155"/>
      <c r="J1565" s="156"/>
      <c r="L1565" s="26"/>
      <c r="M1565" s="26"/>
      <c r="N1565" s="26"/>
    </row>
    <row r="1566" spans="2:14" ht="13">
      <c r="B1566" s="26"/>
      <c r="C1566" s="26"/>
      <c r="F1566" s="26"/>
      <c r="G1566" s="26"/>
      <c r="H1566" s="26"/>
      <c r="I1566" s="155"/>
      <c r="J1566" s="156"/>
      <c r="L1566" s="26"/>
      <c r="M1566" s="26"/>
      <c r="N1566" s="26"/>
    </row>
    <row r="1567" spans="2:14" ht="13">
      <c r="B1567" s="26"/>
      <c r="C1567" s="26"/>
      <c r="F1567" s="26"/>
      <c r="G1567" s="26"/>
      <c r="H1567" s="26"/>
      <c r="I1567" s="155"/>
      <c r="J1567" s="156"/>
      <c r="L1567" s="26"/>
      <c r="M1567" s="26"/>
      <c r="N1567" s="26"/>
    </row>
    <row r="1568" spans="2:14" ht="13">
      <c r="B1568" s="26"/>
      <c r="C1568" s="26"/>
      <c r="F1568" s="26"/>
      <c r="G1568" s="26"/>
      <c r="H1568" s="26"/>
      <c r="I1568" s="155"/>
      <c r="J1568" s="156"/>
      <c r="L1568" s="26"/>
      <c r="M1568" s="26"/>
      <c r="N1568" s="26"/>
    </row>
    <row r="1569" spans="2:14" ht="13">
      <c r="B1569" s="26"/>
      <c r="C1569" s="26"/>
      <c r="F1569" s="26"/>
      <c r="G1569" s="26"/>
      <c r="H1569" s="26"/>
      <c r="I1569" s="155"/>
      <c r="J1569" s="156"/>
      <c r="L1569" s="26"/>
      <c r="M1569" s="26"/>
      <c r="N1569" s="26"/>
    </row>
    <row r="1570" spans="2:14" ht="13">
      <c r="B1570" s="26"/>
      <c r="C1570" s="26"/>
      <c r="F1570" s="26"/>
      <c r="G1570" s="26"/>
      <c r="H1570" s="26"/>
      <c r="I1570" s="155"/>
      <c r="J1570" s="156"/>
      <c r="L1570" s="26"/>
      <c r="M1570" s="26"/>
      <c r="N1570" s="26"/>
    </row>
    <row r="1571" spans="2:14" ht="13">
      <c r="B1571" s="26"/>
      <c r="C1571" s="26"/>
      <c r="F1571" s="26"/>
      <c r="G1571" s="26"/>
      <c r="H1571" s="26"/>
      <c r="I1571" s="155"/>
      <c r="J1571" s="156"/>
      <c r="L1571" s="26"/>
      <c r="M1571" s="26"/>
      <c r="N1571" s="26"/>
    </row>
    <row r="1572" spans="2:14" ht="13">
      <c r="B1572" s="26"/>
      <c r="C1572" s="26"/>
      <c r="F1572" s="26"/>
      <c r="G1572" s="26"/>
      <c r="H1572" s="26"/>
      <c r="I1572" s="155"/>
      <c r="J1572" s="156"/>
      <c r="L1572" s="26"/>
      <c r="M1572" s="26"/>
      <c r="N1572" s="26"/>
    </row>
    <row r="1573" spans="2:14" ht="13">
      <c r="B1573" s="26"/>
      <c r="C1573" s="26"/>
      <c r="F1573" s="26"/>
      <c r="G1573" s="26"/>
      <c r="H1573" s="26"/>
      <c r="I1573" s="155"/>
      <c r="J1573" s="156"/>
      <c r="L1573" s="26"/>
      <c r="M1573" s="26"/>
      <c r="N1573" s="26"/>
    </row>
    <row r="1574" spans="2:14" ht="13">
      <c r="B1574" s="26"/>
      <c r="C1574" s="26"/>
      <c r="F1574" s="26"/>
      <c r="G1574" s="26"/>
      <c r="H1574" s="26"/>
      <c r="I1574" s="155"/>
      <c r="J1574" s="156"/>
      <c r="L1574" s="26"/>
      <c r="M1574" s="26"/>
      <c r="N1574" s="26"/>
    </row>
    <row r="1575" spans="2:14" ht="13">
      <c r="B1575" s="26"/>
      <c r="C1575" s="26"/>
      <c r="F1575" s="26"/>
      <c r="G1575" s="26"/>
      <c r="H1575" s="26"/>
      <c r="I1575" s="155"/>
      <c r="J1575" s="156"/>
      <c r="L1575" s="26"/>
      <c r="M1575" s="26"/>
      <c r="N1575" s="26"/>
    </row>
    <row r="1576" spans="2:14" ht="13">
      <c r="B1576" s="26"/>
      <c r="C1576" s="26"/>
      <c r="F1576" s="26"/>
      <c r="G1576" s="26"/>
      <c r="H1576" s="26"/>
      <c r="I1576" s="155"/>
      <c r="J1576" s="156"/>
      <c r="L1576" s="26"/>
      <c r="M1576" s="26"/>
      <c r="N1576" s="26"/>
    </row>
    <row r="1577" spans="2:14" ht="13">
      <c r="B1577" s="26"/>
      <c r="C1577" s="26"/>
      <c r="F1577" s="26"/>
      <c r="G1577" s="26"/>
      <c r="H1577" s="26"/>
      <c r="I1577" s="155"/>
      <c r="J1577" s="156"/>
      <c r="L1577" s="26"/>
      <c r="M1577" s="26"/>
      <c r="N1577" s="26"/>
    </row>
    <row r="1578" spans="2:14" ht="13">
      <c r="B1578" s="26"/>
      <c r="C1578" s="26"/>
      <c r="F1578" s="26"/>
      <c r="G1578" s="26"/>
      <c r="H1578" s="26"/>
      <c r="I1578" s="155"/>
      <c r="J1578" s="156"/>
      <c r="L1578" s="26"/>
      <c r="M1578" s="26"/>
      <c r="N1578" s="26"/>
    </row>
    <row r="1579" spans="2:14" ht="13">
      <c r="B1579" s="26"/>
      <c r="C1579" s="26"/>
      <c r="F1579" s="26"/>
      <c r="G1579" s="26"/>
      <c r="H1579" s="26"/>
      <c r="I1579" s="155"/>
      <c r="J1579" s="156"/>
      <c r="L1579" s="26"/>
      <c r="M1579" s="26"/>
      <c r="N1579" s="26"/>
    </row>
    <row r="1580" spans="2:14" ht="13">
      <c r="B1580" s="26"/>
      <c r="C1580" s="26"/>
      <c r="F1580" s="26"/>
      <c r="G1580" s="26"/>
      <c r="H1580" s="26"/>
      <c r="I1580" s="155"/>
      <c r="J1580" s="156"/>
      <c r="L1580" s="26"/>
      <c r="M1580" s="26"/>
      <c r="N1580" s="26"/>
    </row>
    <row r="1581" spans="2:14" ht="13">
      <c r="B1581" s="26"/>
      <c r="C1581" s="26"/>
      <c r="F1581" s="26"/>
      <c r="G1581" s="26"/>
      <c r="H1581" s="26"/>
      <c r="I1581" s="155"/>
      <c r="J1581" s="156"/>
      <c r="L1581" s="26"/>
      <c r="M1581" s="26"/>
      <c r="N1581" s="26"/>
    </row>
    <row r="1582" spans="2:14" ht="13">
      <c r="B1582" s="26"/>
      <c r="C1582" s="26"/>
      <c r="F1582" s="26"/>
      <c r="G1582" s="26"/>
      <c r="H1582" s="26"/>
      <c r="I1582" s="155"/>
      <c r="J1582" s="156"/>
      <c r="L1582" s="26"/>
      <c r="M1582" s="26"/>
      <c r="N1582" s="26"/>
    </row>
    <row r="1583" spans="2:14" ht="13">
      <c r="B1583" s="26"/>
      <c r="C1583" s="26"/>
      <c r="F1583" s="26"/>
      <c r="G1583" s="26"/>
      <c r="H1583" s="26"/>
      <c r="I1583" s="155"/>
      <c r="J1583" s="156"/>
      <c r="L1583" s="26"/>
      <c r="M1583" s="26"/>
      <c r="N1583" s="26"/>
    </row>
    <row r="1584" spans="2:14" ht="13">
      <c r="B1584" s="26"/>
      <c r="C1584" s="26"/>
      <c r="F1584" s="26"/>
      <c r="G1584" s="26"/>
      <c r="H1584" s="26"/>
      <c r="I1584" s="155"/>
      <c r="J1584" s="156"/>
      <c r="L1584" s="26"/>
      <c r="M1584" s="26"/>
      <c r="N1584" s="26"/>
    </row>
    <row r="1585" spans="2:14" ht="13">
      <c r="B1585" s="26"/>
      <c r="C1585" s="26"/>
      <c r="F1585" s="26"/>
      <c r="G1585" s="26"/>
      <c r="H1585" s="26"/>
      <c r="I1585" s="155"/>
      <c r="J1585" s="156"/>
      <c r="L1585" s="26"/>
      <c r="M1585" s="26"/>
      <c r="N1585" s="26"/>
    </row>
    <row r="1586" spans="2:14" ht="13">
      <c r="B1586" s="26"/>
      <c r="C1586" s="26"/>
      <c r="F1586" s="26"/>
      <c r="G1586" s="26"/>
      <c r="H1586" s="26"/>
      <c r="I1586" s="155"/>
      <c r="J1586" s="156"/>
      <c r="L1586" s="26"/>
      <c r="M1586" s="26"/>
      <c r="N1586" s="26"/>
    </row>
    <row r="1587" spans="2:14" ht="13">
      <c r="B1587" s="26"/>
      <c r="C1587" s="26"/>
      <c r="F1587" s="26"/>
      <c r="G1587" s="26"/>
      <c r="H1587" s="26"/>
      <c r="I1587" s="155"/>
      <c r="J1587" s="156"/>
      <c r="L1587" s="26"/>
      <c r="M1587" s="26"/>
      <c r="N1587" s="26"/>
    </row>
    <row r="1588" spans="2:14" ht="13">
      <c r="B1588" s="26"/>
      <c r="C1588" s="26"/>
      <c r="F1588" s="26"/>
      <c r="G1588" s="26"/>
      <c r="H1588" s="26"/>
      <c r="I1588" s="155"/>
      <c r="J1588" s="156"/>
      <c r="L1588" s="26"/>
      <c r="M1588" s="26"/>
      <c r="N1588" s="26"/>
    </row>
    <row r="1589" spans="2:14" ht="13">
      <c r="B1589" s="26"/>
      <c r="C1589" s="26"/>
      <c r="F1589" s="26"/>
      <c r="G1589" s="26"/>
      <c r="H1589" s="26"/>
      <c r="I1589" s="155"/>
      <c r="J1589" s="156"/>
      <c r="L1589" s="26"/>
      <c r="M1589" s="26"/>
      <c r="N1589" s="26"/>
    </row>
    <row r="1590" spans="2:14" ht="13">
      <c r="B1590" s="26"/>
      <c r="C1590" s="26"/>
      <c r="F1590" s="26"/>
      <c r="G1590" s="26"/>
      <c r="H1590" s="26"/>
      <c r="I1590" s="155"/>
      <c r="J1590" s="156"/>
      <c r="L1590" s="26"/>
      <c r="M1590" s="26"/>
      <c r="N1590" s="26"/>
    </row>
    <row r="1591" spans="2:14" ht="13">
      <c r="B1591" s="26"/>
      <c r="C1591" s="26"/>
      <c r="F1591" s="26"/>
      <c r="G1591" s="26"/>
      <c r="H1591" s="26"/>
      <c r="I1591" s="155"/>
      <c r="J1591" s="156"/>
      <c r="L1591" s="26"/>
      <c r="M1591" s="26"/>
      <c r="N1591" s="26"/>
    </row>
    <row r="1592" spans="2:14" ht="13">
      <c r="B1592" s="26"/>
      <c r="C1592" s="26"/>
      <c r="F1592" s="26"/>
      <c r="G1592" s="26"/>
      <c r="H1592" s="26"/>
      <c r="I1592" s="155"/>
      <c r="J1592" s="156"/>
      <c r="L1592" s="26"/>
      <c r="M1592" s="26"/>
      <c r="N1592" s="26"/>
    </row>
    <row r="1593" spans="2:14" ht="13">
      <c r="B1593" s="26"/>
      <c r="C1593" s="26"/>
      <c r="F1593" s="26"/>
      <c r="G1593" s="26"/>
      <c r="H1593" s="26"/>
      <c r="I1593" s="155"/>
      <c r="J1593" s="156"/>
      <c r="L1593" s="26"/>
      <c r="M1593" s="26"/>
      <c r="N1593" s="26"/>
    </row>
    <row r="1594" spans="2:14" ht="13">
      <c r="B1594" s="26"/>
      <c r="C1594" s="26"/>
      <c r="F1594" s="26"/>
      <c r="G1594" s="26"/>
      <c r="H1594" s="26"/>
      <c r="I1594" s="155"/>
      <c r="J1594" s="156"/>
      <c r="L1594" s="26"/>
      <c r="M1594" s="26"/>
      <c r="N1594" s="26"/>
    </row>
    <row r="1595" spans="2:14" ht="13">
      <c r="B1595" s="26"/>
      <c r="C1595" s="26"/>
      <c r="F1595" s="26"/>
      <c r="G1595" s="26"/>
      <c r="H1595" s="26"/>
      <c r="I1595" s="155"/>
      <c r="J1595" s="156"/>
      <c r="L1595" s="26"/>
      <c r="M1595" s="26"/>
      <c r="N1595" s="26"/>
    </row>
    <row r="1596" spans="2:14" ht="13">
      <c r="B1596" s="26"/>
      <c r="C1596" s="26"/>
      <c r="F1596" s="26"/>
      <c r="G1596" s="26"/>
      <c r="H1596" s="26"/>
      <c r="I1596" s="155"/>
      <c r="J1596" s="156"/>
      <c r="L1596" s="26"/>
      <c r="M1596" s="26"/>
      <c r="N1596" s="26"/>
    </row>
    <row r="1597" spans="2:14" ht="13">
      <c r="B1597" s="26"/>
      <c r="C1597" s="26"/>
      <c r="F1597" s="26"/>
      <c r="G1597" s="26"/>
      <c r="H1597" s="26"/>
      <c r="I1597" s="155"/>
      <c r="J1597" s="156"/>
      <c r="L1597" s="26"/>
      <c r="M1597" s="26"/>
      <c r="N1597" s="26"/>
    </row>
    <row r="1598" spans="2:14" ht="13">
      <c r="B1598" s="26"/>
      <c r="C1598" s="26"/>
      <c r="F1598" s="26"/>
      <c r="G1598" s="26"/>
      <c r="H1598" s="26"/>
      <c r="I1598" s="155"/>
      <c r="J1598" s="156"/>
      <c r="L1598" s="26"/>
      <c r="M1598" s="26"/>
      <c r="N1598" s="26"/>
    </row>
    <row r="1599" spans="2:14" ht="13">
      <c r="B1599" s="26"/>
      <c r="C1599" s="26"/>
      <c r="F1599" s="26"/>
      <c r="G1599" s="26"/>
      <c r="H1599" s="26"/>
      <c r="I1599" s="155"/>
      <c r="J1599" s="156"/>
      <c r="L1599" s="26"/>
      <c r="M1599" s="26"/>
      <c r="N1599" s="26"/>
    </row>
    <row r="1600" spans="2:14" ht="13">
      <c r="B1600" s="26"/>
      <c r="C1600" s="26"/>
      <c r="F1600" s="26"/>
      <c r="G1600" s="26"/>
      <c r="H1600" s="26"/>
      <c r="I1600" s="155"/>
      <c r="J1600" s="156"/>
      <c r="L1600" s="26"/>
      <c r="M1600" s="26"/>
      <c r="N1600" s="26"/>
    </row>
    <row r="1601" spans="2:14" ht="13">
      <c r="B1601" s="26"/>
      <c r="C1601" s="26"/>
      <c r="F1601" s="26"/>
      <c r="G1601" s="26"/>
      <c r="H1601" s="26"/>
      <c r="I1601" s="155"/>
      <c r="J1601" s="156"/>
      <c r="L1601" s="26"/>
      <c r="M1601" s="26"/>
      <c r="N1601" s="26"/>
    </row>
    <row r="1602" spans="2:14" ht="13">
      <c r="B1602" s="26"/>
      <c r="C1602" s="26"/>
      <c r="F1602" s="26"/>
      <c r="G1602" s="26"/>
      <c r="H1602" s="26"/>
      <c r="I1602" s="155"/>
      <c r="J1602" s="156"/>
      <c r="L1602" s="26"/>
      <c r="M1602" s="26"/>
      <c r="N1602" s="26"/>
    </row>
    <row r="1603" spans="2:14" ht="13">
      <c r="B1603" s="26"/>
      <c r="C1603" s="26"/>
      <c r="F1603" s="26"/>
      <c r="G1603" s="26"/>
      <c r="H1603" s="26"/>
      <c r="I1603" s="155"/>
      <c r="J1603" s="156"/>
      <c r="L1603" s="26"/>
      <c r="M1603" s="26"/>
      <c r="N1603" s="26"/>
    </row>
    <row r="1604" spans="2:14" ht="13">
      <c r="B1604" s="26"/>
      <c r="C1604" s="26"/>
      <c r="F1604" s="26"/>
      <c r="G1604" s="26"/>
      <c r="H1604" s="26"/>
      <c r="I1604" s="155"/>
      <c r="J1604" s="156"/>
      <c r="L1604" s="26"/>
      <c r="M1604" s="26"/>
      <c r="N1604" s="26"/>
    </row>
    <row r="1605" spans="2:14" ht="13">
      <c r="B1605" s="26"/>
      <c r="C1605" s="26"/>
      <c r="F1605" s="26"/>
      <c r="G1605" s="26"/>
      <c r="H1605" s="26"/>
      <c r="I1605" s="155"/>
      <c r="J1605" s="156"/>
      <c r="L1605" s="26"/>
      <c r="M1605" s="26"/>
      <c r="N1605" s="26"/>
    </row>
    <row r="1606" spans="2:14" ht="13">
      <c r="B1606" s="26"/>
      <c r="C1606" s="26"/>
      <c r="F1606" s="26"/>
      <c r="G1606" s="26"/>
      <c r="H1606" s="26"/>
      <c r="I1606" s="155"/>
      <c r="J1606" s="156"/>
      <c r="L1606" s="26"/>
      <c r="M1606" s="26"/>
      <c r="N1606" s="26"/>
    </row>
    <row r="1607" spans="2:14" ht="13">
      <c r="B1607" s="26"/>
      <c r="C1607" s="26"/>
      <c r="F1607" s="26"/>
      <c r="G1607" s="26"/>
      <c r="H1607" s="26"/>
      <c r="I1607" s="155"/>
      <c r="J1607" s="156"/>
      <c r="L1607" s="26"/>
      <c r="M1607" s="26"/>
      <c r="N1607" s="26"/>
    </row>
    <row r="1608" spans="2:14" ht="13">
      <c r="B1608" s="26"/>
      <c r="C1608" s="26"/>
      <c r="F1608" s="26"/>
      <c r="G1608" s="26"/>
      <c r="H1608" s="26"/>
      <c r="I1608" s="155"/>
      <c r="J1608" s="156"/>
      <c r="L1608" s="26"/>
      <c r="M1608" s="26"/>
      <c r="N1608" s="26"/>
    </row>
    <row r="1609" spans="2:14" ht="13">
      <c r="B1609" s="26"/>
      <c r="C1609" s="26"/>
      <c r="F1609" s="26"/>
      <c r="G1609" s="26"/>
      <c r="H1609" s="26"/>
      <c r="I1609" s="155"/>
      <c r="J1609" s="156"/>
      <c r="L1609" s="26"/>
      <c r="M1609" s="26"/>
      <c r="N1609" s="26"/>
    </row>
    <row r="1610" spans="2:14" ht="13">
      <c r="B1610" s="26"/>
      <c r="C1610" s="26"/>
      <c r="F1610" s="26"/>
      <c r="G1610" s="26"/>
      <c r="H1610" s="26"/>
      <c r="I1610" s="155"/>
      <c r="J1610" s="156"/>
      <c r="L1610" s="26"/>
      <c r="M1610" s="26"/>
      <c r="N1610" s="26"/>
    </row>
    <row r="1611" spans="2:14" ht="13">
      <c r="B1611" s="26"/>
      <c r="C1611" s="26"/>
      <c r="F1611" s="26"/>
      <c r="G1611" s="26"/>
      <c r="H1611" s="26"/>
      <c r="I1611" s="155"/>
      <c r="J1611" s="156"/>
      <c r="L1611" s="26"/>
      <c r="M1611" s="26"/>
      <c r="N1611" s="26"/>
    </row>
    <row r="1612" spans="2:14" ht="13">
      <c r="B1612" s="26"/>
      <c r="C1612" s="26"/>
      <c r="F1612" s="26"/>
      <c r="G1612" s="26"/>
      <c r="H1612" s="26"/>
      <c r="I1612" s="155"/>
      <c r="J1612" s="156"/>
      <c r="L1612" s="26"/>
      <c r="M1612" s="26"/>
      <c r="N1612" s="26"/>
    </row>
    <row r="1613" spans="2:14" ht="13">
      <c r="B1613" s="26"/>
      <c r="C1613" s="26"/>
      <c r="F1613" s="26"/>
      <c r="G1613" s="26"/>
      <c r="H1613" s="26"/>
      <c r="I1613" s="155"/>
      <c r="J1613" s="156"/>
      <c r="L1613" s="26"/>
      <c r="M1613" s="26"/>
      <c r="N1613" s="26"/>
    </row>
    <row r="1614" spans="2:14" ht="13">
      <c r="B1614" s="26"/>
      <c r="C1614" s="26"/>
      <c r="F1614" s="26"/>
      <c r="G1614" s="26"/>
      <c r="H1614" s="26"/>
      <c r="I1614" s="155"/>
      <c r="J1614" s="156"/>
      <c r="L1614" s="26"/>
      <c r="M1614" s="26"/>
      <c r="N1614" s="26"/>
    </row>
    <row r="1615" spans="2:14" ht="13">
      <c r="B1615" s="26"/>
      <c r="C1615" s="26"/>
      <c r="F1615" s="26"/>
      <c r="G1615" s="26"/>
      <c r="H1615" s="26"/>
      <c r="I1615" s="155"/>
      <c r="J1615" s="156"/>
      <c r="L1615" s="26"/>
      <c r="M1615" s="26"/>
      <c r="N1615" s="26"/>
    </row>
    <row r="1616" spans="2:14" ht="13">
      <c r="B1616" s="26"/>
      <c r="C1616" s="26"/>
      <c r="F1616" s="26"/>
      <c r="G1616" s="26"/>
      <c r="H1616" s="26"/>
      <c r="I1616" s="155"/>
      <c r="J1616" s="156"/>
      <c r="L1616" s="26"/>
      <c r="M1616" s="26"/>
      <c r="N1616" s="26"/>
    </row>
    <row r="1617" spans="2:14" ht="13">
      <c r="B1617" s="26"/>
      <c r="C1617" s="26"/>
      <c r="F1617" s="26"/>
      <c r="G1617" s="26"/>
      <c r="H1617" s="26"/>
      <c r="I1617" s="155"/>
      <c r="J1617" s="156"/>
      <c r="L1617" s="26"/>
      <c r="M1617" s="26"/>
      <c r="N1617" s="26"/>
    </row>
    <row r="1618" spans="2:14" ht="13">
      <c r="B1618" s="26"/>
      <c r="C1618" s="26"/>
      <c r="F1618" s="26"/>
      <c r="G1618" s="26"/>
      <c r="H1618" s="26"/>
      <c r="I1618" s="155"/>
      <c r="J1618" s="156"/>
      <c r="L1618" s="26"/>
      <c r="M1618" s="26"/>
      <c r="N1618" s="26"/>
    </row>
    <row r="1619" spans="2:14" ht="13">
      <c r="B1619" s="26"/>
      <c r="C1619" s="26"/>
      <c r="F1619" s="26"/>
      <c r="G1619" s="26"/>
      <c r="H1619" s="26"/>
      <c r="I1619" s="155"/>
      <c r="J1619" s="156"/>
      <c r="L1619" s="26"/>
      <c r="M1619" s="26"/>
      <c r="N1619" s="26"/>
    </row>
    <row r="1620" spans="2:14" ht="13">
      <c r="B1620" s="26"/>
      <c r="C1620" s="26"/>
      <c r="F1620" s="26"/>
      <c r="G1620" s="26"/>
      <c r="H1620" s="26"/>
      <c r="I1620" s="155"/>
      <c r="J1620" s="156"/>
      <c r="L1620" s="26"/>
      <c r="M1620" s="26"/>
      <c r="N1620" s="26"/>
    </row>
    <row r="1621" spans="2:14" ht="13">
      <c r="B1621" s="26"/>
      <c r="C1621" s="26"/>
      <c r="F1621" s="26"/>
      <c r="G1621" s="26"/>
      <c r="H1621" s="26"/>
      <c r="I1621" s="155"/>
      <c r="J1621" s="156"/>
      <c r="L1621" s="26"/>
      <c r="M1621" s="26"/>
      <c r="N1621" s="26"/>
    </row>
    <row r="1622" spans="2:14" ht="13">
      <c r="B1622" s="26"/>
      <c r="C1622" s="26"/>
      <c r="F1622" s="26"/>
      <c r="G1622" s="26"/>
      <c r="H1622" s="26"/>
      <c r="I1622" s="155"/>
      <c r="J1622" s="156"/>
      <c r="L1622" s="26"/>
      <c r="M1622" s="26"/>
      <c r="N1622" s="26"/>
    </row>
    <row r="1623" spans="2:14" ht="13">
      <c r="B1623" s="26"/>
      <c r="C1623" s="26"/>
      <c r="F1623" s="26"/>
      <c r="G1623" s="26"/>
      <c r="H1623" s="26"/>
      <c r="I1623" s="155"/>
      <c r="J1623" s="156"/>
      <c r="L1623" s="26"/>
      <c r="M1623" s="26"/>
      <c r="N1623" s="26"/>
    </row>
    <row r="1624" spans="2:14" ht="13">
      <c r="B1624" s="26"/>
      <c r="C1624" s="26"/>
      <c r="F1624" s="26"/>
      <c r="G1624" s="26"/>
      <c r="H1624" s="26"/>
      <c r="I1624" s="155"/>
      <c r="J1624" s="156"/>
      <c r="L1624" s="26"/>
      <c r="M1624" s="26"/>
      <c r="N1624" s="26"/>
    </row>
    <row r="1625" spans="2:14" ht="13">
      <c r="B1625" s="26"/>
      <c r="C1625" s="26"/>
      <c r="F1625" s="26"/>
      <c r="G1625" s="26"/>
      <c r="H1625" s="26"/>
      <c r="I1625" s="155"/>
      <c r="J1625" s="156"/>
      <c r="L1625" s="26"/>
      <c r="M1625" s="26"/>
      <c r="N1625" s="26"/>
    </row>
    <row r="1626" spans="2:14" ht="13">
      <c r="B1626" s="26"/>
      <c r="C1626" s="26"/>
      <c r="F1626" s="26"/>
      <c r="G1626" s="26"/>
      <c r="H1626" s="26"/>
      <c r="I1626" s="155"/>
      <c r="J1626" s="156"/>
      <c r="L1626" s="26"/>
      <c r="M1626" s="26"/>
      <c r="N1626" s="26"/>
    </row>
    <row r="1627" spans="2:14" ht="13">
      <c r="B1627" s="26"/>
      <c r="C1627" s="26"/>
      <c r="F1627" s="26"/>
      <c r="G1627" s="26"/>
      <c r="H1627" s="26"/>
      <c r="I1627" s="155"/>
      <c r="J1627" s="156"/>
      <c r="L1627" s="26"/>
      <c r="M1627" s="26"/>
      <c r="N1627" s="26"/>
    </row>
    <row r="1628" spans="2:14" ht="13">
      <c r="B1628" s="26"/>
      <c r="C1628" s="26"/>
      <c r="F1628" s="26"/>
      <c r="G1628" s="26"/>
      <c r="H1628" s="26"/>
      <c r="I1628" s="155"/>
      <c r="J1628" s="156"/>
      <c r="L1628" s="26"/>
      <c r="M1628" s="26"/>
      <c r="N1628" s="26"/>
    </row>
    <row r="1629" spans="2:14" ht="13">
      <c r="B1629" s="26"/>
      <c r="C1629" s="26"/>
      <c r="F1629" s="26"/>
      <c r="G1629" s="26"/>
      <c r="H1629" s="26"/>
      <c r="I1629" s="155"/>
      <c r="J1629" s="156"/>
      <c r="L1629" s="26"/>
      <c r="M1629" s="26"/>
      <c r="N1629" s="26"/>
    </row>
    <row r="1630" spans="2:14" ht="13">
      <c r="B1630" s="26"/>
      <c r="C1630" s="26"/>
      <c r="F1630" s="26"/>
      <c r="G1630" s="26"/>
      <c r="H1630" s="26"/>
      <c r="I1630" s="155"/>
      <c r="J1630" s="156"/>
      <c r="L1630" s="26"/>
      <c r="M1630" s="26"/>
      <c r="N1630" s="26"/>
    </row>
    <row r="1631" spans="2:14" ht="13">
      <c r="B1631" s="26"/>
      <c r="C1631" s="26"/>
      <c r="F1631" s="26"/>
      <c r="G1631" s="26"/>
      <c r="H1631" s="26"/>
      <c r="I1631" s="155"/>
      <c r="J1631" s="156"/>
      <c r="L1631" s="26"/>
      <c r="M1631" s="26"/>
      <c r="N1631" s="26"/>
    </row>
    <row r="1632" spans="2:14" ht="13">
      <c r="B1632" s="26"/>
      <c r="C1632" s="26"/>
      <c r="F1632" s="26"/>
      <c r="G1632" s="26"/>
      <c r="H1632" s="26"/>
      <c r="I1632" s="155"/>
      <c r="J1632" s="156"/>
      <c r="L1632" s="26"/>
      <c r="M1632" s="26"/>
      <c r="N1632" s="26"/>
    </row>
    <row r="1633" spans="2:14" ht="13">
      <c r="B1633" s="26"/>
      <c r="C1633" s="26"/>
      <c r="F1633" s="26"/>
      <c r="G1633" s="26"/>
      <c r="H1633" s="26"/>
      <c r="I1633" s="155"/>
      <c r="J1633" s="156"/>
      <c r="L1633" s="26"/>
      <c r="M1633" s="26"/>
      <c r="N1633" s="26"/>
    </row>
    <row r="1634" spans="2:14" ht="13">
      <c r="B1634" s="26"/>
      <c r="C1634" s="26"/>
      <c r="F1634" s="26"/>
      <c r="G1634" s="26"/>
      <c r="H1634" s="26"/>
      <c r="I1634" s="155"/>
      <c r="J1634" s="156"/>
      <c r="L1634" s="26"/>
      <c r="M1634" s="26"/>
      <c r="N1634" s="26"/>
    </row>
    <row r="1635" spans="2:14" ht="13">
      <c r="B1635" s="26"/>
      <c r="C1635" s="26"/>
      <c r="F1635" s="26"/>
      <c r="G1635" s="26"/>
      <c r="H1635" s="26"/>
      <c r="I1635" s="155"/>
      <c r="J1635" s="156"/>
      <c r="L1635" s="26"/>
      <c r="M1635" s="26"/>
      <c r="N1635" s="26"/>
    </row>
    <row r="1636" spans="2:14" ht="13">
      <c r="B1636" s="26"/>
      <c r="C1636" s="26"/>
      <c r="F1636" s="26"/>
      <c r="G1636" s="26"/>
      <c r="H1636" s="26"/>
      <c r="I1636" s="155"/>
      <c r="J1636" s="156"/>
      <c r="L1636" s="26"/>
      <c r="M1636" s="26"/>
      <c r="N1636" s="26"/>
    </row>
    <row r="1637" spans="2:14" ht="13">
      <c r="B1637" s="26"/>
      <c r="C1637" s="26"/>
      <c r="F1637" s="26"/>
      <c r="G1637" s="26"/>
      <c r="H1637" s="26"/>
      <c r="I1637" s="155"/>
      <c r="J1637" s="156"/>
      <c r="L1637" s="26"/>
      <c r="M1637" s="26"/>
      <c r="N1637" s="26"/>
    </row>
    <row r="1638" spans="2:14" ht="13">
      <c r="B1638" s="26"/>
      <c r="C1638" s="26"/>
      <c r="F1638" s="26"/>
      <c r="G1638" s="26"/>
      <c r="H1638" s="26"/>
      <c r="I1638" s="155"/>
      <c r="J1638" s="156"/>
      <c r="L1638" s="26"/>
      <c r="M1638" s="26"/>
      <c r="N1638" s="26"/>
    </row>
    <row r="1639" spans="2:14" ht="13">
      <c r="B1639" s="26"/>
      <c r="C1639" s="26"/>
      <c r="F1639" s="26"/>
      <c r="G1639" s="26"/>
      <c r="H1639" s="26"/>
      <c r="I1639" s="155"/>
      <c r="J1639" s="156"/>
      <c r="L1639" s="26"/>
      <c r="M1639" s="26"/>
      <c r="N1639" s="26"/>
    </row>
    <row r="1640" spans="2:14" ht="13">
      <c r="B1640" s="26"/>
      <c r="C1640" s="26"/>
      <c r="F1640" s="26"/>
      <c r="G1640" s="26"/>
      <c r="H1640" s="26"/>
      <c r="I1640" s="155"/>
      <c r="J1640" s="156"/>
      <c r="L1640" s="26"/>
      <c r="M1640" s="26"/>
      <c r="N1640" s="26"/>
    </row>
    <row r="1641" spans="2:14" ht="13">
      <c r="B1641" s="26"/>
      <c r="C1641" s="26"/>
      <c r="F1641" s="26"/>
      <c r="G1641" s="26"/>
      <c r="H1641" s="26"/>
      <c r="I1641" s="155"/>
      <c r="J1641" s="156"/>
      <c r="L1641" s="26"/>
      <c r="M1641" s="26"/>
      <c r="N1641" s="26"/>
    </row>
    <row r="1642" spans="2:14" ht="13">
      <c r="B1642" s="26"/>
      <c r="C1642" s="26"/>
      <c r="F1642" s="26"/>
      <c r="G1642" s="26"/>
      <c r="H1642" s="26"/>
      <c r="I1642" s="155"/>
      <c r="J1642" s="156"/>
      <c r="L1642" s="26"/>
      <c r="M1642" s="26"/>
      <c r="N1642" s="26"/>
    </row>
    <row r="1643" spans="2:14" ht="13">
      <c r="B1643" s="26"/>
      <c r="C1643" s="26"/>
      <c r="F1643" s="26"/>
      <c r="G1643" s="26"/>
      <c r="H1643" s="26"/>
      <c r="I1643" s="155"/>
      <c r="J1643" s="156"/>
      <c r="L1643" s="26"/>
      <c r="M1643" s="26"/>
      <c r="N1643" s="26"/>
    </row>
    <row r="1644" spans="2:14" ht="13">
      <c r="B1644" s="26"/>
      <c r="C1644" s="26"/>
      <c r="F1644" s="26"/>
      <c r="G1644" s="26"/>
      <c r="H1644" s="26"/>
      <c r="I1644" s="155"/>
      <c r="J1644" s="156"/>
      <c r="L1644" s="26"/>
      <c r="M1644" s="26"/>
      <c r="N1644" s="26"/>
    </row>
    <row r="1645" spans="2:14" ht="13">
      <c r="B1645" s="26"/>
      <c r="C1645" s="26"/>
      <c r="F1645" s="26"/>
      <c r="G1645" s="26"/>
      <c r="H1645" s="26"/>
      <c r="I1645" s="155"/>
      <c r="J1645" s="156"/>
      <c r="L1645" s="26"/>
      <c r="M1645" s="26"/>
      <c r="N1645" s="26"/>
    </row>
    <row r="1646" spans="2:14" ht="13">
      <c r="B1646" s="26"/>
      <c r="C1646" s="26"/>
      <c r="F1646" s="26"/>
      <c r="G1646" s="26"/>
      <c r="H1646" s="26"/>
      <c r="I1646" s="155"/>
      <c r="J1646" s="156"/>
      <c r="L1646" s="26"/>
      <c r="M1646" s="26"/>
      <c r="N1646" s="26"/>
    </row>
    <row r="1647" spans="2:14" ht="13">
      <c r="B1647" s="26"/>
      <c r="C1647" s="26"/>
      <c r="F1647" s="26"/>
      <c r="G1647" s="26"/>
      <c r="H1647" s="26"/>
      <c r="I1647" s="155"/>
      <c r="J1647" s="156"/>
      <c r="L1647" s="26"/>
      <c r="M1647" s="26"/>
      <c r="N1647" s="26"/>
    </row>
    <row r="1648" spans="2:14" ht="13">
      <c r="B1648" s="26"/>
      <c r="C1648" s="26"/>
      <c r="F1648" s="26"/>
      <c r="G1648" s="26"/>
      <c r="H1648" s="26"/>
      <c r="I1648" s="155"/>
      <c r="J1648" s="156"/>
      <c r="L1648" s="26"/>
      <c r="M1648" s="26"/>
      <c r="N1648" s="26"/>
    </row>
    <row r="1649" spans="2:14" ht="13">
      <c r="B1649" s="26"/>
      <c r="C1649" s="26"/>
      <c r="F1649" s="26"/>
      <c r="G1649" s="26"/>
      <c r="H1649" s="26"/>
      <c r="I1649" s="155"/>
      <c r="J1649" s="156"/>
      <c r="L1649" s="26"/>
      <c r="M1649" s="26"/>
      <c r="N1649" s="26"/>
    </row>
    <row r="1650" spans="2:14" ht="13">
      <c r="B1650" s="26"/>
      <c r="C1650" s="26"/>
      <c r="F1650" s="26"/>
      <c r="G1650" s="26"/>
      <c r="H1650" s="26"/>
      <c r="I1650" s="155"/>
      <c r="J1650" s="156"/>
      <c r="L1650" s="26"/>
      <c r="M1650" s="26"/>
      <c r="N1650" s="26"/>
    </row>
    <row r="1651" spans="2:14" ht="13">
      <c r="B1651" s="26"/>
      <c r="C1651" s="26"/>
      <c r="F1651" s="26"/>
      <c r="G1651" s="26"/>
      <c r="H1651" s="26"/>
      <c r="I1651" s="155"/>
      <c r="J1651" s="156"/>
      <c r="L1651" s="26"/>
      <c r="M1651" s="26"/>
      <c r="N1651" s="26"/>
    </row>
    <row r="1652" spans="2:14" ht="13">
      <c r="B1652" s="26"/>
      <c r="C1652" s="26"/>
      <c r="F1652" s="26"/>
      <c r="G1652" s="26"/>
      <c r="H1652" s="26"/>
      <c r="I1652" s="155"/>
      <c r="J1652" s="156"/>
      <c r="L1652" s="26"/>
      <c r="M1652" s="26"/>
      <c r="N1652" s="26"/>
    </row>
    <row r="1653" spans="2:14" ht="13">
      <c r="B1653" s="26"/>
      <c r="C1653" s="26"/>
      <c r="F1653" s="26"/>
      <c r="G1653" s="26"/>
      <c r="H1653" s="26"/>
      <c r="I1653" s="155"/>
      <c r="J1653" s="156"/>
      <c r="L1653" s="26"/>
      <c r="M1653" s="26"/>
      <c r="N1653" s="26"/>
    </row>
    <row r="1654" spans="2:14" ht="13">
      <c r="B1654" s="26"/>
      <c r="C1654" s="26"/>
      <c r="F1654" s="26"/>
      <c r="G1654" s="26"/>
      <c r="H1654" s="26"/>
      <c r="I1654" s="155"/>
      <c r="J1654" s="156"/>
      <c r="L1654" s="26"/>
      <c r="M1654" s="26"/>
      <c r="N1654" s="26"/>
    </row>
    <row r="1655" spans="2:14" ht="13">
      <c r="B1655" s="26"/>
      <c r="C1655" s="26"/>
      <c r="F1655" s="26"/>
      <c r="G1655" s="26"/>
      <c r="H1655" s="26"/>
      <c r="I1655" s="155"/>
      <c r="J1655" s="156"/>
      <c r="L1655" s="26"/>
      <c r="M1655" s="26"/>
      <c r="N1655" s="26"/>
    </row>
    <row r="1656" spans="2:14" ht="13">
      <c r="B1656" s="26"/>
      <c r="C1656" s="26"/>
      <c r="F1656" s="26"/>
      <c r="G1656" s="26"/>
      <c r="H1656" s="26"/>
      <c r="I1656" s="155"/>
      <c r="J1656" s="156"/>
      <c r="L1656" s="26"/>
      <c r="M1656" s="26"/>
      <c r="N1656" s="26"/>
    </row>
    <row r="1657" spans="2:14" ht="13">
      <c r="B1657" s="26"/>
      <c r="C1657" s="26"/>
      <c r="F1657" s="26"/>
      <c r="G1657" s="26"/>
      <c r="H1657" s="26"/>
      <c r="I1657" s="155"/>
      <c r="J1657" s="156"/>
      <c r="L1657" s="26"/>
      <c r="M1657" s="26"/>
      <c r="N1657" s="26"/>
    </row>
    <row r="1658" spans="2:14" ht="13">
      <c r="B1658" s="26"/>
      <c r="C1658" s="26"/>
      <c r="F1658" s="26"/>
      <c r="G1658" s="26"/>
      <c r="H1658" s="26"/>
      <c r="I1658" s="155"/>
      <c r="J1658" s="156"/>
      <c r="L1658" s="26"/>
      <c r="M1658" s="26"/>
      <c r="N1658" s="26"/>
    </row>
    <row r="1659" spans="2:14" ht="13">
      <c r="B1659" s="26"/>
      <c r="C1659" s="26"/>
      <c r="F1659" s="26"/>
      <c r="G1659" s="26"/>
      <c r="H1659" s="26"/>
      <c r="I1659" s="155"/>
      <c r="J1659" s="156"/>
      <c r="L1659" s="26"/>
      <c r="M1659" s="26"/>
      <c r="N1659" s="26"/>
    </row>
    <row r="1660" spans="2:14" ht="13">
      <c r="B1660" s="26"/>
      <c r="C1660" s="26"/>
      <c r="F1660" s="26"/>
      <c r="G1660" s="26"/>
      <c r="H1660" s="26"/>
      <c r="I1660" s="155"/>
      <c r="J1660" s="156"/>
      <c r="L1660" s="26"/>
      <c r="M1660" s="26"/>
      <c r="N1660" s="26"/>
    </row>
    <row r="1661" spans="2:14" ht="13">
      <c r="B1661" s="26"/>
      <c r="C1661" s="26"/>
      <c r="F1661" s="26"/>
      <c r="G1661" s="26"/>
      <c r="H1661" s="26"/>
      <c r="I1661" s="155"/>
      <c r="J1661" s="156"/>
      <c r="L1661" s="26"/>
      <c r="M1661" s="26"/>
      <c r="N1661" s="26"/>
    </row>
    <row r="1662" spans="2:14" ht="13">
      <c r="B1662" s="26"/>
      <c r="C1662" s="26"/>
      <c r="F1662" s="26"/>
      <c r="G1662" s="26"/>
      <c r="H1662" s="26"/>
      <c r="I1662" s="155"/>
      <c r="J1662" s="156"/>
      <c r="L1662" s="26"/>
      <c r="M1662" s="26"/>
      <c r="N1662" s="26"/>
    </row>
    <row r="1663" spans="2:14" ht="13">
      <c r="B1663" s="26"/>
      <c r="C1663" s="26"/>
      <c r="F1663" s="26"/>
      <c r="G1663" s="26"/>
      <c r="H1663" s="26"/>
      <c r="I1663" s="155"/>
      <c r="J1663" s="156"/>
      <c r="L1663" s="26"/>
      <c r="M1663" s="26"/>
      <c r="N1663" s="26"/>
    </row>
    <row r="1664" spans="2:14" ht="13">
      <c r="B1664" s="26"/>
      <c r="C1664" s="26"/>
      <c r="F1664" s="26"/>
      <c r="G1664" s="26"/>
      <c r="H1664" s="26"/>
      <c r="I1664" s="155"/>
      <c r="J1664" s="156"/>
      <c r="L1664" s="26"/>
      <c r="M1664" s="26"/>
      <c r="N1664" s="26"/>
    </row>
    <row r="1665" spans="2:14" ht="13">
      <c r="B1665" s="26"/>
      <c r="C1665" s="26"/>
      <c r="F1665" s="26"/>
      <c r="G1665" s="26"/>
      <c r="H1665" s="26"/>
      <c r="I1665" s="155"/>
      <c r="J1665" s="156"/>
      <c r="L1665" s="26"/>
      <c r="M1665" s="26"/>
      <c r="N1665" s="26"/>
    </row>
    <row r="1666" spans="2:14" ht="13">
      <c r="B1666" s="26"/>
      <c r="C1666" s="26"/>
      <c r="F1666" s="26"/>
      <c r="G1666" s="26"/>
      <c r="H1666" s="26"/>
      <c r="I1666" s="155"/>
      <c r="J1666" s="156"/>
      <c r="L1666" s="26"/>
      <c r="M1666" s="26"/>
      <c r="N1666" s="26"/>
    </row>
    <row r="1667" spans="2:14" ht="13">
      <c r="B1667" s="26"/>
      <c r="C1667" s="26"/>
      <c r="F1667" s="26"/>
      <c r="G1667" s="26"/>
      <c r="H1667" s="26"/>
      <c r="I1667" s="155"/>
      <c r="J1667" s="156"/>
      <c r="L1667" s="26"/>
      <c r="M1667" s="26"/>
      <c r="N1667" s="26"/>
    </row>
    <row r="1668" spans="2:14" ht="13">
      <c r="B1668" s="26"/>
      <c r="C1668" s="26"/>
      <c r="F1668" s="26"/>
      <c r="G1668" s="26"/>
      <c r="H1668" s="26"/>
      <c r="I1668" s="155"/>
      <c r="J1668" s="156"/>
      <c r="L1668" s="26"/>
      <c r="M1668" s="26"/>
      <c r="N1668" s="26"/>
    </row>
    <row r="1669" spans="2:14" ht="13">
      <c r="B1669" s="26"/>
      <c r="C1669" s="26"/>
      <c r="F1669" s="26"/>
      <c r="G1669" s="26"/>
      <c r="H1669" s="26"/>
      <c r="I1669" s="155"/>
      <c r="J1669" s="156"/>
      <c r="L1669" s="26"/>
      <c r="M1669" s="26"/>
      <c r="N1669" s="26"/>
    </row>
    <row r="1670" spans="2:14" ht="13">
      <c r="B1670" s="26"/>
      <c r="C1670" s="26"/>
      <c r="F1670" s="26"/>
      <c r="G1670" s="26"/>
      <c r="H1670" s="26"/>
      <c r="I1670" s="155"/>
      <c r="J1670" s="156"/>
      <c r="L1670" s="26"/>
      <c r="M1670" s="26"/>
      <c r="N1670" s="26"/>
    </row>
    <row r="1671" spans="2:14" ht="13">
      <c r="B1671" s="26"/>
      <c r="C1671" s="26"/>
      <c r="F1671" s="26"/>
      <c r="G1671" s="26"/>
      <c r="H1671" s="26"/>
      <c r="I1671" s="155"/>
      <c r="J1671" s="156"/>
      <c r="L1671" s="26"/>
      <c r="M1671" s="26"/>
      <c r="N1671" s="26"/>
    </row>
    <row r="1672" spans="2:14" ht="13">
      <c r="B1672" s="26"/>
      <c r="C1672" s="26"/>
      <c r="F1672" s="26"/>
      <c r="G1672" s="26"/>
      <c r="H1672" s="26"/>
      <c r="I1672" s="155"/>
      <c r="J1672" s="156"/>
      <c r="L1672" s="26"/>
      <c r="M1672" s="26"/>
      <c r="N1672" s="26"/>
    </row>
    <row r="1673" spans="2:14" ht="13">
      <c r="B1673" s="26"/>
      <c r="C1673" s="26"/>
      <c r="F1673" s="26"/>
      <c r="G1673" s="26"/>
      <c r="H1673" s="26"/>
      <c r="I1673" s="155"/>
      <c r="J1673" s="156"/>
      <c r="L1673" s="26"/>
      <c r="M1673" s="26"/>
      <c r="N1673" s="26"/>
    </row>
    <row r="1674" spans="2:14" ht="13">
      <c r="B1674" s="26"/>
      <c r="C1674" s="26"/>
      <c r="F1674" s="26"/>
      <c r="G1674" s="26"/>
      <c r="H1674" s="26"/>
      <c r="I1674" s="155"/>
      <c r="J1674" s="156"/>
      <c r="L1674" s="26"/>
      <c r="M1674" s="26"/>
      <c r="N1674" s="26"/>
    </row>
    <row r="1675" spans="2:14" ht="13">
      <c r="B1675" s="26"/>
      <c r="C1675" s="26"/>
      <c r="F1675" s="26"/>
      <c r="G1675" s="26"/>
      <c r="H1675" s="26"/>
      <c r="I1675" s="155"/>
      <c r="J1675" s="156"/>
      <c r="L1675" s="26"/>
      <c r="M1675" s="26"/>
      <c r="N1675" s="26"/>
    </row>
    <row r="1676" spans="2:14" ht="13">
      <c r="B1676" s="26"/>
      <c r="C1676" s="26"/>
      <c r="F1676" s="26"/>
      <c r="G1676" s="26"/>
      <c r="H1676" s="26"/>
      <c r="I1676" s="155"/>
      <c r="J1676" s="156"/>
      <c r="L1676" s="26"/>
      <c r="M1676" s="26"/>
      <c r="N1676" s="26"/>
    </row>
    <row r="1677" spans="2:14" ht="13">
      <c r="B1677" s="26"/>
      <c r="C1677" s="26"/>
      <c r="F1677" s="26"/>
      <c r="G1677" s="26"/>
      <c r="H1677" s="26"/>
      <c r="I1677" s="155"/>
      <c r="J1677" s="156"/>
      <c r="L1677" s="26"/>
      <c r="M1677" s="26"/>
      <c r="N1677" s="26"/>
    </row>
    <row r="1678" spans="2:14" ht="13">
      <c r="B1678" s="26"/>
      <c r="C1678" s="26"/>
      <c r="F1678" s="26"/>
      <c r="G1678" s="26"/>
      <c r="H1678" s="26"/>
      <c r="I1678" s="155"/>
      <c r="J1678" s="156"/>
      <c r="L1678" s="26"/>
      <c r="M1678" s="26"/>
      <c r="N1678" s="26"/>
    </row>
    <row r="1679" spans="2:14" ht="13">
      <c r="B1679" s="26"/>
      <c r="C1679" s="26"/>
      <c r="F1679" s="26"/>
      <c r="G1679" s="26"/>
      <c r="H1679" s="26"/>
      <c r="I1679" s="155"/>
      <c r="J1679" s="156"/>
      <c r="L1679" s="26"/>
      <c r="M1679" s="26"/>
      <c r="N1679" s="26"/>
    </row>
    <row r="1680" spans="2:14" ht="13">
      <c r="B1680" s="26"/>
      <c r="C1680" s="26"/>
      <c r="F1680" s="26"/>
      <c r="G1680" s="26"/>
      <c r="H1680" s="26"/>
      <c r="I1680" s="155"/>
      <c r="J1680" s="156"/>
      <c r="L1680" s="26"/>
      <c r="M1680" s="26"/>
      <c r="N1680" s="26"/>
    </row>
    <row r="1681" spans="2:14" ht="13">
      <c r="B1681" s="26"/>
      <c r="C1681" s="26"/>
      <c r="F1681" s="26"/>
      <c r="G1681" s="26"/>
      <c r="H1681" s="26"/>
      <c r="I1681" s="155"/>
      <c r="J1681" s="156"/>
      <c r="L1681" s="26"/>
      <c r="M1681" s="26"/>
      <c r="N1681" s="26"/>
    </row>
    <row r="1682" spans="2:14" ht="13">
      <c r="B1682" s="26"/>
      <c r="C1682" s="26"/>
      <c r="F1682" s="26"/>
      <c r="G1682" s="26"/>
      <c r="H1682" s="26"/>
      <c r="I1682" s="155"/>
      <c r="J1682" s="156"/>
      <c r="L1682" s="26"/>
      <c r="M1682" s="26"/>
      <c r="N1682" s="26"/>
    </row>
    <row r="1683" spans="2:14" ht="13">
      <c r="B1683" s="26"/>
      <c r="C1683" s="26"/>
      <c r="F1683" s="26"/>
      <c r="G1683" s="26"/>
      <c r="H1683" s="26"/>
      <c r="I1683" s="155"/>
      <c r="J1683" s="156"/>
      <c r="L1683" s="26"/>
      <c r="M1683" s="26"/>
      <c r="N1683" s="26"/>
    </row>
    <row r="1684" spans="2:14" ht="13">
      <c r="B1684" s="26"/>
      <c r="C1684" s="26"/>
      <c r="F1684" s="26"/>
      <c r="G1684" s="26"/>
      <c r="H1684" s="26"/>
      <c r="I1684" s="155"/>
      <c r="J1684" s="156"/>
      <c r="L1684" s="26"/>
      <c r="M1684" s="26"/>
      <c r="N1684" s="26"/>
    </row>
    <row r="1685" spans="2:14" ht="13">
      <c r="B1685" s="26"/>
      <c r="C1685" s="26"/>
      <c r="F1685" s="26"/>
      <c r="G1685" s="26"/>
      <c r="H1685" s="26"/>
      <c r="I1685" s="155"/>
      <c r="J1685" s="156"/>
      <c r="L1685" s="26"/>
      <c r="M1685" s="26"/>
      <c r="N1685" s="26"/>
    </row>
    <row r="1686" spans="2:14" ht="13">
      <c r="B1686" s="26"/>
      <c r="C1686" s="26"/>
      <c r="F1686" s="26"/>
      <c r="G1686" s="26"/>
      <c r="H1686" s="26"/>
      <c r="I1686" s="155"/>
      <c r="J1686" s="156"/>
      <c r="L1686" s="26"/>
      <c r="M1686" s="26"/>
      <c r="N1686" s="26"/>
    </row>
    <row r="1687" spans="2:14" ht="13">
      <c r="B1687" s="26"/>
      <c r="C1687" s="26"/>
      <c r="F1687" s="26"/>
      <c r="G1687" s="26"/>
      <c r="H1687" s="26"/>
      <c r="I1687" s="155"/>
      <c r="J1687" s="156"/>
      <c r="L1687" s="26"/>
      <c r="M1687" s="26"/>
      <c r="N1687" s="26"/>
    </row>
    <row r="1688" spans="2:14" ht="13">
      <c r="B1688" s="26"/>
      <c r="C1688" s="26"/>
      <c r="F1688" s="26"/>
      <c r="G1688" s="26"/>
      <c r="H1688" s="26"/>
      <c r="I1688" s="155"/>
      <c r="J1688" s="156"/>
      <c r="L1688" s="26"/>
      <c r="M1688" s="26"/>
      <c r="N1688" s="26"/>
    </row>
    <row r="1689" spans="2:14" ht="13">
      <c r="B1689" s="26"/>
      <c r="C1689" s="26"/>
      <c r="F1689" s="26"/>
      <c r="G1689" s="26"/>
      <c r="H1689" s="26"/>
      <c r="I1689" s="155"/>
      <c r="J1689" s="156"/>
      <c r="L1689" s="26"/>
      <c r="M1689" s="26"/>
      <c r="N1689" s="26"/>
    </row>
    <row r="1690" spans="2:14" ht="13">
      <c r="B1690" s="26"/>
      <c r="C1690" s="26"/>
      <c r="F1690" s="26"/>
      <c r="G1690" s="26"/>
      <c r="H1690" s="26"/>
      <c r="I1690" s="155"/>
      <c r="J1690" s="156"/>
      <c r="L1690" s="26"/>
      <c r="M1690" s="26"/>
      <c r="N1690" s="26"/>
    </row>
    <row r="1691" spans="2:14" ht="13">
      <c r="B1691" s="26"/>
      <c r="C1691" s="26"/>
      <c r="F1691" s="26"/>
      <c r="G1691" s="26"/>
      <c r="H1691" s="26"/>
      <c r="I1691" s="155"/>
      <c r="J1691" s="156"/>
      <c r="L1691" s="26"/>
      <c r="M1691" s="26"/>
      <c r="N1691" s="26"/>
    </row>
    <row r="1692" spans="2:14" ht="13">
      <c r="B1692" s="26"/>
      <c r="C1692" s="26"/>
      <c r="F1692" s="26"/>
      <c r="G1692" s="26"/>
      <c r="H1692" s="26"/>
      <c r="I1692" s="155"/>
      <c r="J1692" s="156"/>
      <c r="L1692" s="26"/>
      <c r="M1692" s="26"/>
      <c r="N1692" s="26"/>
    </row>
    <row r="1693" spans="2:14" ht="13">
      <c r="B1693" s="26"/>
      <c r="C1693" s="26"/>
      <c r="F1693" s="26"/>
      <c r="G1693" s="26"/>
      <c r="H1693" s="26"/>
      <c r="I1693" s="155"/>
      <c r="J1693" s="156"/>
      <c r="L1693" s="26"/>
      <c r="M1693" s="26"/>
      <c r="N1693" s="26"/>
    </row>
    <row r="1694" spans="2:14" ht="13">
      <c r="B1694" s="26"/>
      <c r="C1694" s="26"/>
      <c r="F1694" s="26"/>
      <c r="G1694" s="26"/>
      <c r="H1694" s="26"/>
      <c r="I1694" s="155"/>
      <c r="J1694" s="156"/>
      <c r="L1694" s="26"/>
      <c r="M1694" s="26"/>
      <c r="N1694" s="26"/>
    </row>
    <row r="1695" spans="2:14" ht="13">
      <c r="B1695" s="26"/>
      <c r="C1695" s="26"/>
      <c r="F1695" s="26"/>
      <c r="G1695" s="26"/>
      <c r="H1695" s="26"/>
      <c r="I1695" s="155"/>
      <c r="J1695" s="156"/>
      <c r="L1695" s="26"/>
      <c r="M1695" s="26"/>
      <c r="N1695" s="26"/>
    </row>
    <row r="1696" spans="2:14" ht="13">
      <c r="B1696" s="26"/>
      <c r="C1696" s="26"/>
      <c r="F1696" s="26"/>
      <c r="G1696" s="26"/>
      <c r="H1696" s="26"/>
      <c r="I1696" s="155"/>
      <c r="J1696" s="156"/>
      <c r="L1696" s="26"/>
      <c r="M1696" s="26"/>
      <c r="N1696" s="26"/>
    </row>
    <row r="1697" spans="2:14" ht="13">
      <c r="B1697" s="26"/>
      <c r="C1697" s="26"/>
      <c r="F1697" s="26"/>
      <c r="G1697" s="26"/>
      <c r="H1697" s="26"/>
      <c r="I1697" s="155"/>
      <c r="J1697" s="156"/>
      <c r="L1697" s="26"/>
      <c r="M1697" s="26"/>
      <c r="N1697" s="26"/>
    </row>
    <row r="1698" spans="2:14" ht="13">
      <c r="B1698" s="26"/>
      <c r="C1698" s="26"/>
      <c r="F1698" s="26"/>
      <c r="G1698" s="26"/>
      <c r="H1698" s="26"/>
      <c r="I1698" s="155"/>
      <c r="J1698" s="156"/>
      <c r="L1698" s="26"/>
      <c r="M1698" s="26"/>
      <c r="N1698" s="26"/>
    </row>
    <row r="1699" spans="2:14" ht="13">
      <c r="B1699" s="26"/>
      <c r="C1699" s="26"/>
      <c r="F1699" s="26"/>
      <c r="G1699" s="26"/>
      <c r="H1699" s="26"/>
      <c r="I1699" s="155"/>
      <c r="J1699" s="156"/>
      <c r="L1699" s="26"/>
      <c r="M1699" s="26"/>
      <c r="N1699" s="26"/>
    </row>
    <row r="1700" spans="2:14" ht="13">
      <c r="B1700" s="26"/>
      <c r="C1700" s="26"/>
      <c r="F1700" s="26"/>
      <c r="G1700" s="26"/>
      <c r="H1700" s="26"/>
      <c r="I1700" s="155"/>
      <c r="J1700" s="156"/>
      <c r="L1700" s="26"/>
      <c r="M1700" s="26"/>
      <c r="N1700" s="26"/>
    </row>
    <row r="1701" spans="2:14" ht="13">
      <c r="B1701" s="26"/>
      <c r="C1701" s="26"/>
      <c r="F1701" s="26"/>
      <c r="G1701" s="26"/>
      <c r="H1701" s="26"/>
      <c r="I1701" s="155"/>
      <c r="J1701" s="156"/>
      <c r="L1701" s="26"/>
      <c r="M1701" s="26"/>
      <c r="N1701" s="26"/>
    </row>
    <row r="1702" spans="2:14" ht="13">
      <c r="B1702" s="26"/>
      <c r="C1702" s="26"/>
      <c r="F1702" s="26"/>
      <c r="G1702" s="26"/>
      <c r="H1702" s="26"/>
      <c r="I1702" s="155"/>
      <c r="J1702" s="156"/>
      <c r="L1702" s="26"/>
      <c r="M1702" s="26"/>
      <c r="N1702" s="26"/>
    </row>
    <row r="1703" spans="2:14" ht="13">
      <c r="B1703" s="26"/>
      <c r="C1703" s="26"/>
      <c r="F1703" s="26"/>
      <c r="G1703" s="26"/>
      <c r="H1703" s="26"/>
      <c r="I1703" s="155"/>
      <c r="J1703" s="156"/>
      <c r="L1703" s="26"/>
      <c r="M1703" s="26"/>
      <c r="N1703" s="26"/>
    </row>
    <row r="1704" spans="2:14" ht="13">
      <c r="B1704" s="26"/>
      <c r="C1704" s="26"/>
      <c r="F1704" s="26"/>
      <c r="G1704" s="26"/>
      <c r="H1704" s="26"/>
      <c r="I1704" s="155"/>
      <c r="J1704" s="156"/>
      <c r="L1704" s="26"/>
      <c r="M1704" s="26"/>
      <c r="N1704" s="26"/>
    </row>
    <row r="1705" spans="2:14" ht="13">
      <c r="B1705" s="26"/>
      <c r="C1705" s="26"/>
      <c r="F1705" s="26"/>
      <c r="G1705" s="26"/>
      <c r="H1705" s="26"/>
      <c r="I1705" s="155"/>
      <c r="J1705" s="156"/>
      <c r="L1705" s="26"/>
      <c r="M1705" s="26"/>
      <c r="N1705" s="26"/>
    </row>
    <row r="1706" spans="2:14" ht="13">
      <c r="B1706" s="26"/>
      <c r="C1706" s="26"/>
      <c r="F1706" s="26"/>
      <c r="G1706" s="26"/>
      <c r="H1706" s="26"/>
      <c r="I1706" s="155"/>
      <c r="J1706" s="156"/>
      <c r="L1706" s="26"/>
      <c r="M1706" s="26"/>
      <c r="N1706" s="26"/>
    </row>
    <row r="1707" spans="2:14" ht="13">
      <c r="B1707" s="26"/>
      <c r="C1707" s="26"/>
      <c r="F1707" s="26"/>
      <c r="G1707" s="26"/>
      <c r="H1707" s="26"/>
      <c r="I1707" s="155"/>
      <c r="J1707" s="156"/>
      <c r="L1707" s="26"/>
      <c r="M1707" s="26"/>
      <c r="N1707" s="26"/>
    </row>
    <row r="1708" spans="2:14" ht="13">
      <c r="B1708" s="26"/>
      <c r="C1708" s="26"/>
      <c r="F1708" s="26"/>
      <c r="G1708" s="26"/>
      <c r="H1708" s="26"/>
      <c r="I1708" s="155"/>
      <c r="J1708" s="156"/>
      <c r="L1708" s="26"/>
      <c r="M1708" s="26"/>
      <c r="N1708" s="26"/>
    </row>
    <row r="1709" spans="2:14" ht="13">
      <c r="B1709" s="26"/>
      <c r="C1709" s="26"/>
      <c r="F1709" s="26"/>
      <c r="G1709" s="26"/>
      <c r="H1709" s="26"/>
      <c r="I1709" s="155"/>
      <c r="J1709" s="156"/>
      <c r="L1709" s="26"/>
      <c r="M1709" s="26"/>
      <c r="N1709" s="26"/>
    </row>
    <row r="1710" spans="2:14" ht="13">
      <c r="B1710" s="26"/>
      <c r="C1710" s="26"/>
      <c r="F1710" s="26"/>
      <c r="G1710" s="26"/>
      <c r="H1710" s="26"/>
      <c r="I1710" s="155"/>
      <c r="J1710" s="156"/>
      <c r="L1710" s="26"/>
      <c r="M1710" s="26"/>
      <c r="N1710" s="26"/>
    </row>
    <row r="1711" spans="2:14" ht="13">
      <c r="B1711" s="26"/>
      <c r="C1711" s="26"/>
      <c r="F1711" s="26"/>
      <c r="G1711" s="26"/>
      <c r="H1711" s="26"/>
      <c r="I1711" s="155"/>
      <c r="J1711" s="156"/>
      <c r="L1711" s="26"/>
      <c r="M1711" s="26"/>
      <c r="N1711" s="26"/>
    </row>
    <row r="1712" spans="2:14" ht="13">
      <c r="B1712" s="26"/>
      <c r="C1712" s="26"/>
      <c r="F1712" s="26"/>
      <c r="G1712" s="26"/>
      <c r="H1712" s="26"/>
      <c r="I1712" s="155"/>
      <c r="J1712" s="156"/>
      <c r="L1712" s="26"/>
      <c r="M1712" s="26"/>
      <c r="N1712" s="26"/>
    </row>
    <row r="1713" spans="2:14" ht="13">
      <c r="B1713" s="26"/>
      <c r="C1713" s="26"/>
      <c r="F1713" s="26"/>
      <c r="G1713" s="26"/>
      <c r="H1713" s="26"/>
      <c r="I1713" s="155"/>
      <c r="J1713" s="156"/>
      <c r="L1713" s="26"/>
      <c r="M1713" s="26"/>
      <c r="N1713" s="26"/>
    </row>
    <row r="1714" spans="2:14" ht="13">
      <c r="B1714" s="26"/>
      <c r="C1714" s="26"/>
      <c r="F1714" s="26"/>
      <c r="G1714" s="26"/>
      <c r="H1714" s="26"/>
      <c r="I1714" s="155"/>
      <c r="J1714" s="156"/>
      <c r="L1714" s="26"/>
      <c r="M1714" s="26"/>
      <c r="N1714" s="26"/>
    </row>
    <row r="1715" spans="2:14" ht="13">
      <c r="B1715" s="26"/>
      <c r="C1715" s="26"/>
      <c r="F1715" s="26"/>
      <c r="G1715" s="26"/>
      <c r="H1715" s="26"/>
      <c r="I1715" s="155"/>
      <c r="J1715" s="156"/>
      <c r="L1715" s="26"/>
      <c r="M1715" s="26"/>
      <c r="N1715" s="26"/>
    </row>
    <row r="1716" spans="2:14" ht="13">
      <c r="B1716" s="26"/>
      <c r="C1716" s="26"/>
      <c r="F1716" s="26"/>
      <c r="G1716" s="26"/>
      <c r="H1716" s="26"/>
      <c r="I1716" s="155"/>
      <c r="J1716" s="156"/>
      <c r="L1716" s="26"/>
      <c r="M1716" s="26"/>
      <c r="N1716" s="26"/>
    </row>
    <row r="1717" spans="2:14" ht="13">
      <c r="B1717" s="26"/>
      <c r="C1717" s="26"/>
      <c r="F1717" s="26"/>
      <c r="G1717" s="26"/>
      <c r="H1717" s="26"/>
      <c r="I1717" s="155"/>
      <c r="J1717" s="156"/>
      <c r="L1717" s="26"/>
      <c r="M1717" s="26"/>
      <c r="N1717" s="26"/>
    </row>
    <row r="1718" spans="2:14" ht="13">
      <c r="B1718" s="26"/>
      <c r="C1718" s="26"/>
      <c r="F1718" s="26"/>
      <c r="G1718" s="26"/>
      <c r="H1718" s="26"/>
      <c r="I1718" s="155"/>
      <c r="J1718" s="156"/>
      <c r="L1718" s="26"/>
      <c r="M1718" s="26"/>
      <c r="N1718" s="26"/>
    </row>
    <row r="1719" spans="2:14" ht="13">
      <c r="B1719" s="26"/>
      <c r="C1719" s="26"/>
      <c r="F1719" s="26"/>
      <c r="G1719" s="26"/>
      <c r="H1719" s="26"/>
      <c r="I1719" s="155"/>
      <c r="J1719" s="156"/>
      <c r="L1719" s="26"/>
      <c r="M1719" s="26"/>
      <c r="N1719" s="26"/>
    </row>
    <row r="1720" spans="2:14" ht="13">
      <c r="B1720" s="26"/>
      <c r="C1720" s="26"/>
      <c r="F1720" s="26"/>
      <c r="G1720" s="26"/>
      <c r="H1720" s="26"/>
      <c r="I1720" s="155"/>
      <c r="J1720" s="156"/>
      <c r="L1720" s="26"/>
      <c r="M1720" s="26"/>
      <c r="N1720" s="26"/>
    </row>
    <row r="1721" spans="2:14" ht="13">
      <c r="B1721" s="26"/>
      <c r="C1721" s="26"/>
      <c r="F1721" s="26"/>
      <c r="G1721" s="26"/>
      <c r="H1721" s="26"/>
      <c r="I1721" s="155"/>
      <c r="J1721" s="156"/>
      <c r="L1721" s="26"/>
      <c r="M1721" s="26"/>
      <c r="N1721" s="26"/>
    </row>
    <row r="1722" spans="2:14" ht="13">
      <c r="B1722" s="26"/>
      <c r="C1722" s="26"/>
      <c r="F1722" s="26"/>
      <c r="G1722" s="26"/>
      <c r="H1722" s="26"/>
      <c r="I1722" s="155"/>
      <c r="J1722" s="156"/>
      <c r="L1722" s="26"/>
      <c r="M1722" s="26"/>
      <c r="N1722" s="26"/>
    </row>
    <row r="1723" spans="2:14" ht="13">
      <c r="B1723" s="26"/>
      <c r="C1723" s="26"/>
      <c r="F1723" s="26"/>
      <c r="G1723" s="26"/>
      <c r="H1723" s="26"/>
      <c r="I1723" s="155"/>
      <c r="J1723" s="156"/>
      <c r="L1723" s="26"/>
      <c r="M1723" s="26"/>
      <c r="N1723" s="26"/>
    </row>
    <row r="1724" spans="2:14" ht="13">
      <c r="B1724" s="26"/>
      <c r="C1724" s="26"/>
      <c r="F1724" s="26"/>
      <c r="G1724" s="26"/>
      <c r="H1724" s="26"/>
      <c r="I1724" s="155"/>
      <c r="J1724" s="156"/>
      <c r="L1724" s="26"/>
      <c r="M1724" s="26"/>
      <c r="N1724" s="26"/>
    </row>
    <row r="1725" spans="2:14" ht="13">
      <c r="B1725" s="26"/>
      <c r="C1725" s="26"/>
      <c r="F1725" s="26"/>
      <c r="G1725" s="26"/>
      <c r="H1725" s="26"/>
      <c r="I1725" s="155"/>
      <c r="J1725" s="156"/>
      <c r="L1725" s="26"/>
      <c r="M1725" s="26"/>
      <c r="N1725" s="26"/>
    </row>
    <row r="1726" spans="2:14" ht="13">
      <c r="B1726" s="26"/>
      <c r="C1726" s="26"/>
      <c r="F1726" s="26"/>
      <c r="G1726" s="26"/>
      <c r="H1726" s="26"/>
      <c r="I1726" s="155"/>
      <c r="J1726" s="156"/>
      <c r="L1726" s="26"/>
      <c r="M1726" s="26"/>
      <c r="N1726" s="26"/>
    </row>
    <row r="1727" spans="2:14" ht="13">
      <c r="B1727" s="26"/>
      <c r="C1727" s="26"/>
      <c r="F1727" s="26"/>
      <c r="G1727" s="26"/>
      <c r="H1727" s="26"/>
      <c r="I1727" s="155"/>
      <c r="J1727" s="156"/>
      <c r="L1727" s="26"/>
      <c r="M1727" s="26"/>
      <c r="N1727" s="26"/>
    </row>
    <row r="1728" spans="2:14" ht="13">
      <c r="B1728" s="26"/>
      <c r="C1728" s="26"/>
      <c r="F1728" s="26"/>
      <c r="G1728" s="26"/>
      <c r="H1728" s="26"/>
      <c r="I1728" s="155"/>
      <c r="J1728" s="156"/>
      <c r="L1728" s="26"/>
      <c r="M1728" s="26"/>
      <c r="N1728" s="26"/>
    </row>
    <row r="1729" spans="2:14" ht="13">
      <c r="B1729" s="26"/>
      <c r="C1729" s="26"/>
      <c r="F1729" s="26"/>
      <c r="G1729" s="26"/>
      <c r="H1729" s="26"/>
      <c r="I1729" s="155"/>
      <c r="J1729" s="156"/>
      <c r="L1729" s="26"/>
      <c r="M1729" s="26"/>
      <c r="N1729" s="26"/>
    </row>
    <row r="1730" spans="2:14" ht="13">
      <c r="B1730" s="26"/>
      <c r="C1730" s="26"/>
      <c r="F1730" s="26"/>
      <c r="G1730" s="26"/>
      <c r="H1730" s="26"/>
      <c r="I1730" s="155"/>
      <c r="J1730" s="156"/>
      <c r="L1730" s="26"/>
      <c r="M1730" s="26"/>
      <c r="N1730" s="26"/>
    </row>
    <row r="1731" spans="2:14" ht="13">
      <c r="B1731" s="26"/>
      <c r="C1731" s="26"/>
      <c r="F1731" s="26"/>
      <c r="G1731" s="26"/>
      <c r="H1731" s="26"/>
      <c r="I1731" s="155"/>
      <c r="J1731" s="156"/>
      <c r="L1731" s="26"/>
      <c r="M1731" s="26"/>
      <c r="N1731" s="26"/>
    </row>
    <row r="1732" spans="2:14" ht="13">
      <c r="B1732" s="26"/>
      <c r="C1732" s="26"/>
      <c r="F1732" s="26"/>
      <c r="G1732" s="26"/>
      <c r="H1732" s="26"/>
      <c r="I1732" s="155"/>
      <c r="J1732" s="156"/>
      <c r="L1732" s="26"/>
      <c r="M1732" s="26"/>
      <c r="N1732" s="26"/>
    </row>
    <row r="1733" spans="2:14" ht="13">
      <c r="B1733" s="26"/>
      <c r="C1733" s="26"/>
      <c r="F1733" s="26"/>
      <c r="G1733" s="26"/>
      <c r="H1733" s="26"/>
      <c r="I1733" s="155"/>
      <c r="J1733" s="156"/>
      <c r="L1733" s="26"/>
      <c r="M1733" s="26"/>
      <c r="N1733" s="26"/>
    </row>
    <row r="1734" spans="2:14" ht="13">
      <c r="B1734" s="26"/>
      <c r="C1734" s="26"/>
      <c r="F1734" s="26"/>
      <c r="G1734" s="26"/>
      <c r="H1734" s="26"/>
      <c r="I1734" s="155"/>
      <c r="J1734" s="156"/>
      <c r="L1734" s="26"/>
      <c r="M1734" s="26"/>
      <c r="N1734" s="26"/>
    </row>
    <row r="1735" spans="2:14" ht="13">
      <c r="B1735" s="26"/>
      <c r="C1735" s="26"/>
      <c r="F1735" s="26"/>
      <c r="G1735" s="26"/>
      <c r="H1735" s="26"/>
      <c r="I1735" s="155"/>
      <c r="J1735" s="156"/>
      <c r="L1735" s="26"/>
      <c r="M1735" s="26"/>
      <c r="N1735" s="26"/>
    </row>
    <row r="1736" spans="2:14" ht="13">
      <c r="B1736" s="26"/>
      <c r="C1736" s="26"/>
      <c r="F1736" s="26"/>
      <c r="G1736" s="26"/>
      <c r="H1736" s="26"/>
      <c r="I1736" s="155"/>
      <c r="J1736" s="156"/>
      <c r="L1736" s="26"/>
      <c r="M1736" s="26"/>
      <c r="N1736" s="26"/>
    </row>
    <row r="1737" spans="2:14" ht="13">
      <c r="B1737" s="26"/>
      <c r="C1737" s="26"/>
      <c r="F1737" s="26"/>
      <c r="G1737" s="26"/>
      <c r="H1737" s="26"/>
      <c r="I1737" s="155"/>
      <c r="J1737" s="156"/>
      <c r="L1737" s="26"/>
      <c r="M1737" s="26"/>
      <c r="N1737" s="26"/>
    </row>
    <row r="1738" spans="2:14" ht="13">
      <c r="B1738" s="26"/>
      <c r="C1738" s="26"/>
      <c r="F1738" s="26"/>
      <c r="G1738" s="26"/>
      <c r="H1738" s="26"/>
      <c r="I1738" s="155"/>
      <c r="J1738" s="156"/>
      <c r="L1738" s="26"/>
      <c r="M1738" s="26"/>
      <c r="N1738" s="26"/>
    </row>
    <row r="1739" spans="2:14" ht="13">
      <c r="B1739" s="26"/>
      <c r="C1739" s="26"/>
      <c r="F1739" s="26"/>
      <c r="G1739" s="26"/>
      <c r="H1739" s="26"/>
      <c r="I1739" s="155"/>
      <c r="J1739" s="156"/>
      <c r="L1739" s="26"/>
      <c r="M1739" s="26"/>
      <c r="N1739" s="26"/>
    </row>
    <row r="1740" spans="2:14" ht="13">
      <c r="B1740" s="26"/>
      <c r="C1740" s="26"/>
      <c r="F1740" s="26"/>
      <c r="G1740" s="26"/>
      <c r="H1740" s="26"/>
      <c r="I1740" s="155"/>
      <c r="J1740" s="156"/>
      <c r="L1740" s="26"/>
      <c r="M1740" s="26"/>
      <c r="N1740" s="26"/>
    </row>
    <row r="1741" spans="2:14" ht="13">
      <c r="B1741" s="26"/>
      <c r="C1741" s="26"/>
      <c r="F1741" s="26"/>
      <c r="G1741" s="26"/>
      <c r="H1741" s="26"/>
      <c r="I1741" s="155"/>
      <c r="J1741" s="156"/>
      <c r="L1741" s="26"/>
      <c r="M1741" s="26"/>
      <c r="N1741" s="26"/>
    </row>
    <row r="1742" spans="2:14" ht="13">
      <c r="B1742" s="26"/>
      <c r="C1742" s="26"/>
      <c r="F1742" s="26"/>
      <c r="G1742" s="26"/>
      <c r="H1742" s="26"/>
      <c r="I1742" s="155"/>
      <c r="J1742" s="156"/>
      <c r="L1742" s="26"/>
      <c r="M1742" s="26"/>
      <c r="N1742" s="26"/>
    </row>
    <row r="1743" spans="2:14" ht="13">
      <c r="B1743" s="26"/>
      <c r="C1743" s="26"/>
      <c r="F1743" s="26"/>
      <c r="G1743" s="26"/>
      <c r="H1743" s="26"/>
      <c r="I1743" s="155"/>
      <c r="J1743" s="156"/>
      <c r="L1743" s="26"/>
      <c r="M1743" s="26"/>
      <c r="N1743" s="26"/>
    </row>
    <row r="1744" spans="2:14" ht="13">
      <c r="B1744" s="26"/>
      <c r="C1744" s="26"/>
      <c r="F1744" s="26"/>
      <c r="G1744" s="26"/>
      <c r="H1744" s="26"/>
      <c r="I1744" s="155"/>
      <c r="J1744" s="156"/>
      <c r="L1744" s="26"/>
      <c r="M1744" s="26"/>
      <c r="N1744" s="26"/>
    </row>
    <row r="1745" spans="2:14" ht="13">
      <c r="B1745" s="26"/>
      <c r="C1745" s="26"/>
      <c r="F1745" s="26"/>
      <c r="G1745" s="26"/>
      <c r="H1745" s="26"/>
      <c r="I1745" s="155"/>
      <c r="J1745" s="156"/>
      <c r="L1745" s="26"/>
      <c r="M1745" s="26"/>
      <c r="N1745" s="26"/>
    </row>
    <row r="1746" spans="2:14" ht="13">
      <c r="B1746" s="26"/>
      <c r="C1746" s="26"/>
      <c r="F1746" s="26"/>
      <c r="G1746" s="26"/>
      <c r="H1746" s="26"/>
      <c r="I1746" s="155"/>
      <c r="J1746" s="156"/>
      <c r="L1746" s="26"/>
      <c r="M1746" s="26"/>
      <c r="N1746" s="26"/>
    </row>
    <row r="1747" spans="2:14" ht="13">
      <c r="B1747" s="26"/>
      <c r="C1747" s="26"/>
      <c r="F1747" s="26"/>
      <c r="G1747" s="26"/>
      <c r="H1747" s="26"/>
      <c r="I1747" s="155"/>
      <c r="J1747" s="156"/>
      <c r="L1747" s="26"/>
      <c r="M1747" s="26"/>
      <c r="N1747" s="26"/>
    </row>
    <row r="1748" spans="2:14" ht="13">
      <c r="B1748" s="26"/>
      <c r="C1748" s="26"/>
      <c r="F1748" s="26"/>
      <c r="G1748" s="26"/>
      <c r="H1748" s="26"/>
      <c r="I1748" s="155"/>
      <c r="J1748" s="156"/>
      <c r="L1748" s="26"/>
      <c r="M1748" s="26"/>
      <c r="N1748" s="26"/>
    </row>
    <row r="1749" spans="2:14" ht="13">
      <c r="B1749" s="26"/>
      <c r="C1749" s="26"/>
      <c r="F1749" s="26"/>
      <c r="G1749" s="26"/>
      <c r="H1749" s="26"/>
      <c r="I1749" s="155"/>
      <c r="J1749" s="156"/>
      <c r="L1749" s="26"/>
      <c r="M1749" s="26"/>
      <c r="N1749" s="26"/>
    </row>
    <row r="1750" spans="2:14" ht="13">
      <c r="B1750" s="26"/>
      <c r="C1750" s="26"/>
      <c r="F1750" s="26"/>
      <c r="G1750" s="26"/>
      <c r="H1750" s="26"/>
      <c r="I1750" s="155"/>
      <c r="J1750" s="156"/>
      <c r="L1750" s="26"/>
      <c r="M1750" s="26"/>
      <c r="N1750" s="26"/>
    </row>
    <row r="1751" spans="2:14" ht="13">
      <c r="B1751" s="26"/>
      <c r="C1751" s="26"/>
      <c r="F1751" s="26"/>
      <c r="G1751" s="26"/>
      <c r="H1751" s="26"/>
      <c r="I1751" s="155"/>
      <c r="J1751" s="156"/>
      <c r="L1751" s="26"/>
      <c r="M1751" s="26"/>
      <c r="N1751" s="26"/>
    </row>
    <row r="1752" spans="2:14" ht="13">
      <c r="B1752" s="26"/>
      <c r="C1752" s="26"/>
      <c r="F1752" s="26"/>
      <c r="G1752" s="26"/>
      <c r="H1752" s="26"/>
      <c r="I1752" s="155"/>
      <c r="J1752" s="156"/>
      <c r="L1752" s="26"/>
      <c r="M1752" s="26"/>
      <c r="N1752" s="26"/>
    </row>
    <row r="1753" spans="2:14" ht="13">
      <c r="B1753" s="26"/>
      <c r="C1753" s="26"/>
      <c r="F1753" s="26"/>
      <c r="G1753" s="26"/>
      <c r="H1753" s="26"/>
      <c r="I1753" s="155"/>
      <c r="J1753" s="156"/>
      <c r="L1753" s="26"/>
      <c r="M1753" s="26"/>
      <c r="N1753" s="26"/>
    </row>
    <row r="1754" spans="2:14" ht="13">
      <c r="B1754" s="26"/>
      <c r="C1754" s="26"/>
      <c r="F1754" s="26"/>
      <c r="G1754" s="26"/>
      <c r="H1754" s="26"/>
      <c r="I1754" s="155"/>
      <c r="J1754" s="156"/>
      <c r="L1754" s="26"/>
      <c r="M1754" s="26"/>
      <c r="N1754" s="26"/>
    </row>
    <row r="1755" spans="2:14" ht="13">
      <c r="B1755" s="26"/>
      <c r="C1755" s="26"/>
      <c r="F1755" s="26"/>
      <c r="G1755" s="26"/>
      <c r="H1755" s="26"/>
      <c r="I1755" s="155"/>
      <c r="J1755" s="156"/>
      <c r="L1755" s="26"/>
      <c r="M1755" s="26"/>
      <c r="N1755" s="26"/>
    </row>
    <row r="1756" spans="2:14" ht="13">
      <c r="B1756" s="26"/>
      <c r="C1756" s="26"/>
      <c r="F1756" s="26"/>
      <c r="G1756" s="26"/>
      <c r="H1756" s="26"/>
      <c r="I1756" s="155"/>
      <c r="J1756" s="156"/>
      <c r="L1756" s="26"/>
      <c r="M1756" s="26"/>
      <c r="N1756" s="26"/>
    </row>
    <row r="1757" spans="2:14" ht="13">
      <c r="B1757" s="26"/>
      <c r="C1757" s="26"/>
      <c r="F1757" s="26"/>
      <c r="G1757" s="26"/>
      <c r="H1757" s="26"/>
      <c r="I1757" s="155"/>
      <c r="J1757" s="156"/>
      <c r="L1757" s="26"/>
      <c r="M1757" s="26"/>
      <c r="N1757" s="26"/>
    </row>
    <row r="1758" spans="2:14" ht="13">
      <c r="B1758" s="26"/>
      <c r="C1758" s="26"/>
      <c r="F1758" s="26"/>
      <c r="G1758" s="26"/>
      <c r="H1758" s="26"/>
      <c r="I1758" s="155"/>
      <c r="J1758" s="156"/>
      <c r="L1758" s="26"/>
      <c r="M1758" s="26"/>
      <c r="N1758" s="26"/>
    </row>
    <row r="1759" spans="2:14" ht="13">
      <c r="B1759" s="26"/>
      <c r="C1759" s="26"/>
      <c r="F1759" s="26"/>
      <c r="G1759" s="26"/>
      <c r="H1759" s="26"/>
      <c r="I1759" s="155"/>
      <c r="J1759" s="156"/>
      <c r="L1759" s="26"/>
      <c r="M1759" s="26"/>
      <c r="N1759" s="26"/>
    </row>
    <row r="1760" spans="2:14" ht="13">
      <c r="B1760" s="26"/>
      <c r="C1760" s="26"/>
      <c r="F1760" s="26"/>
      <c r="G1760" s="26"/>
      <c r="H1760" s="26"/>
      <c r="I1760" s="155"/>
      <c r="J1760" s="156"/>
      <c r="L1760" s="26"/>
      <c r="M1760" s="26"/>
      <c r="N1760" s="26"/>
    </row>
    <row r="1761" spans="2:14" ht="13">
      <c r="B1761" s="26"/>
      <c r="C1761" s="26"/>
      <c r="F1761" s="26"/>
      <c r="G1761" s="26"/>
      <c r="H1761" s="26"/>
      <c r="I1761" s="155"/>
      <c r="J1761" s="156"/>
      <c r="L1761" s="26"/>
      <c r="M1761" s="26"/>
      <c r="N1761" s="26"/>
    </row>
    <row r="1762" spans="2:14" ht="13">
      <c r="B1762" s="26"/>
      <c r="C1762" s="26"/>
      <c r="F1762" s="26"/>
      <c r="G1762" s="26"/>
      <c r="H1762" s="26"/>
      <c r="I1762" s="155"/>
      <c r="J1762" s="156"/>
      <c r="L1762" s="26"/>
      <c r="M1762" s="26"/>
      <c r="N1762" s="26"/>
    </row>
    <row r="1763" spans="2:14" ht="13">
      <c r="B1763" s="26"/>
      <c r="C1763" s="26"/>
      <c r="F1763" s="26"/>
      <c r="G1763" s="26"/>
      <c r="H1763" s="26"/>
      <c r="I1763" s="155"/>
      <c r="J1763" s="156"/>
      <c r="L1763" s="26"/>
      <c r="M1763" s="26"/>
      <c r="N1763" s="26"/>
    </row>
    <row r="1764" spans="2:14" ht="13">
      <c r="B1764" s="26"/>
      <c r="C1764" s="26"/>
      <c r="F1764" s="26"/>
      <c r="G1764" s="26"/>
      <c r="H1764" s="26"/>
      <c r="I1764" s="155"/>
      <c r="J1764" s="156"/>
      <c r="L1764" s="26"/>
      <c r="M1764" s="26"/>
      <c r="N1764" s="26"/>
    </row>
    <row r="1765" spans="2:14" ht="13">
      <c r="B1765" s="26"/>
      <c r="C1765" s="26"/>
      <c r="F1765" s="26"/>
      <c r="G1765" s="26"/>
      <c r="H1765" s="26"/>
      <c r="I1765" s="155"/>
      <c r="J1765" s="156"/>
      <c r="L1765" s="26"/>
      <c r="M1765" s="26"/>
      <c r="N1765" s="26"/>
    </row>
    <row r="1766" spans="2:14" ht="13">
      <c r="B1766" s="26"/>
      <c r="C1766" s="26"/>
      <c r="F1766" s="26"/>
      <c r="G1766" s="26"/>
      <c r="H1766" s="26"/>
      <c r="I1766" s="155"/>
      <c r="J1766" s="156"/>
      <c r="L1766" s="26"/>
      <c r="M1766" s="26"/>
      <c r="N1766" s="26"/>
    </row>
    <row r="1767" spans="2:14" ht="13">
      <c r="B1767" s="26"/>
      <c r="C1767" s="26"/>
      <c r="F1767" s="26"/>
      <c r="G1767" s="26"/>
      <c r="H1767" s="26"/>
      <c r="I1767" s="155"/>
      <c r="J1767" s="156"/>
      <c r="L1767" s="26"/>
      <c r="M1767" s="26"/>
      <c r="N1767" s="26"/>
    </row>
    <row r="1768" spans="2:14" ht="13">
      <c r="B1768" s="26"/>
      <c r="C1768" s="26"/>
      <c r="F1768" s="26"/>
      <c r="G1768" s="26"/>
      <c r="H1768" s="26"/>
      <c r="I1768" s="155"/>
      <c r="J1768" s="156"/>
      <c r="L1768" s="26"/>
      <c r="M1768" s="26"/>
      <c r="N1768" s="26"/>
    </row>
    <row r="1769" spans="2:14" ht="13">
      <c r="B1769" s="26"/>
      <c r="C1769" s="26"/>
      <c r="F1769" s="26"/>
      <c r="G1769" s="26"/>
      <c r="H1769" s="26"/>
      <c r="I1769" s="155"/>
      <c r="J1769" s="156"/>
      <c r="L1769" s="26"/>
      <c r="M1769" s="26"/>
      <c r="N1769" s="26"/>
    </row>
    <row r="1770" spans="2:14" ht="13">
      <c r="B1770" s="26"/>
      <c r="C1770" s="26"/>
      <c r="F1770" s="26"/>
      <c r="G1770" s="26"/>
      <c r="H1770" s="26"/>
      <c r="I1770" s="155"/>
      <c r="J1770" s="156"/>
      <c r="L1770" s="26"/>
      <c r="M1770" s="26"/>
      <c r="N1770" s="26"/>
    </row>
    <row r="1771" spans="2:14" ht="13">
      <c r="B1771" s="26"/>
      <c r="C1771" s="26"/>
      <c r="F1771" s="26"/>
      <c r="G1771" s="26"/>
      <c r="H1771" s="26"/>
      <c r="I1771" s="155"/>
      <c r="J1771" s="156"/>
      <c r="L1771" s="26"/>
      <c r="M1771" s="26"/>
      <c r="N1771" s="26"/>
    </row>
    <row r="1772" spans="2:14" ht="13">
      <c r="B1772" s="26"/>
      <c r="C1772" s="26"/>
      <c r="F1772" s="26"/>
      <c r="G1772" s="26"/>
      <c r="H1772" s="26"/>
      <c r="I1772" s="155"/>
      <c r="J1772" s="156"/>
      <c r="L1772" s="26"/>
      <c r="M1772" s="26"/>
      <c r="N1772" s="26"/>
    </row>
    <row r="1773" spans="2:14" ht="13">
      <c r="B1773" s="26"/>
      <c r="C1773" s="26"/>
      <c r="F1773" s="26"/>
      <c r="G1773" s="26"/>
      <c r="H1773" s="26"/>
      <c r="I1773" s="155"/>
      <c r="J1773" s="156"/>
      <c r="L1773" s="26"/>
      <c r="M1773" s="26"/>
      <c r="N1773" s="26"/>
    </row>
    <row r="1774" spans="2:14" ht="13">
      <c r="B1774" s="26"/>
      <c r="C1774" s="26"/>
      <c r="F1774" s="26"/>
      <c r="G1774" s="26"/>
      <c r="H1774" s="26"/>
      <c r="I1774" s="155"/>
      <c r="J1774" s="156"/>
      <c r="L1774" s="26"/>
      <c r="M1774" s="26"/>
      <c r="N1774" s="26"/>
    </row>
    <row r="1775" spans="2:14" ht="13">
      <c r="B1775" s="26"/>
      <c r="C1775" s="26"/>
      <c r="F1775" s="26"/>
      <c r="G1775" s="26"/>
      <c r="H1775" s="26"/>
      <c r="I1775" s="155"/>
      <c r="J1775" s="156"/>
      <c r="L1775" s="26"/>
      <c r="M1775" s="26"/>
      <c r="N1775" s="26"/>
    </row>
    <row r="1776" spans="2:14" ht="13">
      <c r="B1776" s="26"/>
      <c r="C1776" s="26"/>
      <c r="F1776" s="26"/>
      <c r="G1776" s="26"/>
      <c r="H1776" s="26"/>
      <c r="I1776" s="155"/>
      <c r="J1776" s="156"/>
      <c r="L1776" s="26"/>
      <c r="M1776" s="26"/>
      <c r="N1776" s="26"/>
    </row>
    <row r="1777" spans="2:14" ht="13">
      <c r="B1777" s="26"/>
      <c r="C1777" s="26"/>
      <c r="F1777" s="26"/>
      <c r="G1777" s="26"/>
      <c r="H1777" s="26"/>
      <c r="I1777" s="155"/>
      <c r="J1777" s="156"/>
      <c r="L1777" s="26"/>
      <c r="M1777" s="26"/>
      <c r="N1777" s="26"/>
    </row>
    <row r="1778" spans="2:14" ht="13">
      <c r="B1778" s="26"/>
      <c r="C1778" s="26"/>
      <c r="F1778" s="26"/>
      <c r="G1778" s="26"/>
      <c r="H1778" s="26"/>
      <c r="I1778" s="155"/>
      <c r="J1778" s="156"/>
      <c r="L1778" s="26"/>
      <c r="M1778" s="26"/>
      <c r="N1778" s="26"/>
    </row>
    <row r="1779" spans="2:14" ht="13">
      <c r="B1779" s="26"/>
      <c r="C1779" s="26"/>
      <c r="F1779" s="26"/>
      <c r="G1779" s="26"/>
      <c r="H1779" s="26"/>
      <c r="I1779" s="155"/>
      <c r="J1779" s="156"/>
      <c r="L1779" s="26"/>
      <c r="M1779" s="26"/>
      <c r="N1779" s="26"/>
    </row>
    <row r="1780" spans="2:14" ht="13">
      <c r="B1780" s="26"/>
      <c r="C1780" s="26"/>
      <c r="F1780" s="26"/>
      <c r="G1780" s="26"/>
      <c r="H1780" s="26"/>
      <c r="I1780" s="155"/>
      <c r="J1780" s="156"/>
      <c r="L1780" s="26"/>
      <c r="M1780" s="26"/>
      <c r="N1780" s="26"/>
    </row>
    <row r="1781" spans="2:14" ht="13">
      <c r="B1781" s="26"/>
      <c r="C1781" s="26"/>
      <c r="F1781" s="26"/>
      <c r="G1781" s="26"/>
      <c r="H1781" s="26"/>
      <c r="I1781" s="155"/>
      <c r="J1781" s="156"/>
      <c r="L1781" s="26"/>
      <c r="M1781" s="26"/>
      <c r="N1781" s="26"/>
    </row>
    <row r="1782" spans="2:14" ht="13">
      <c r="B1782" s="26"/>
      <c r="C1782" s="26"/>
      <c r="F1782" s="26"/>
      <c r="G1782" s="26"/>
      <c r="H1782" s="26"/>
      <c r="I1782" s="155"/>
      <c r="J1782" s="156"/>
      <c r="L1782" s="26"/>
      <c r="M1782" s="26"/>
      <c r="N1782" s="26"/>
    </row>
    <row r="1783" spans="2:14" ht="13">
      <c r="B1783" s="26"/>
      <c r="C1783" s="26"/>
      <c r="F1783" s="26"/>
      <c r="G1783" s="26"/>
      <c r="H1783" s="26"/>
      <c r="I1783" s="155"/>
      <c r="J1783" s="156"/>
      <c r="L1783" s="26"/>
      <c r="M1783" s="26"/>
      <c r="N1783" s="26"/>
    </row>
    <row r="1784" spans="2:14" ht="13">
      <c r="B1784" s="26"/>
      <c r="C1784" s="26"/>
      <c r="F1784" s="26"/>
      <c r="G1784" s="26"/>
      <c r="H1784" s="26"/>
      <c r="I1784" s="155"/>
      <c r="J1784" s="156"/>
      <c r="L1784" s="26"/>
      <c r="M1784" s="26"/>
      <c r="N1784" s="26"/>
    </row>
    <row r="1785" spans="2:14" ht="13">
      <c r="B1785" s="26"/>
      <c r="C1785" s="26"/>
      <c r="F1785" s="26"/>
      <c r="G1785" s="26"/>
      <c r="H1785" s="26"/>
      <c r="I1785" s="155"/>
      <c r="J1785" s="156"/>
      <c r="L1785" s="26"/>
      <c r="M1785" s="26"/>
      <c r="N1785" s="26"/>
    </row>
    <row r="1786" spans="2:14" ht="13">
      <c r="B1786" s="26"/>
      <c r="C1786" s="26"/>
      <c r="F1786" s="26"/>
      <c r="G1786" s="26"/>
      <c r="H1786" s="26"/>
      <c r="I1786" s="155"/>
      <c r="J1786" s="156"/>
      <c r="L1786" s="26"/>
      <c r="M1786" s="26"/>
      <c r="N1786" s="26"/>
    </row>
    <row r="1787" spans="2:14" ht="13">
      <c r="B1787" s="26"/>
      <c r="C1787" s="26"/>
      <c r="F1787" s="26"/>
      <c r="G1787" s="26"/>
      <c r="H1787" s="26"/>
      <c r="I1787" s="155"/>
      <c r="J1787" s="156"/>
      <c r="L1787" s="26"/>
      <c r="M1787" s="26"/>
      <c r="N1787" s="26"/>
    </row>
    <row r="1788" spans="2:14" ht="13">
      <c r="B1788" s="26"/>
      <c r="C1788" s="26"/>
      <c r="F1788" s="26"/>
      <c r="G1788" s="26"/>
      <c r="H1788" s="26"/>
      <c r="I1788" s="155"/>
      <c r="J1788" s="156"/>
      <c r="L1788" s="26"/>
      <c r="M1788" s="26"/>
      <c r="N1788" s="26"/>
    </row>
    <row r="1789" spans="2:14" ht="13">
      <c r="B1789" s="26"/>
      <c r="C1789" s="26"/>
      <c r="F1789" s="26"/>
      <c r="G1789" s="26"/>
      <c r="H1789" s="26"/>
      <c r="I1789" s="155"/>
      <c r="J1789" s="156"/>
      <c r="L1789" s="26"/>
      <c r="M1789" s="26"/>
      <c r="N1789" s="26"/>
    </row>
    <row r="1790" spans="2:14" ht="13">
      <c r="B1790" s="26"/>
      <c r="C1790" s="26"/>
      <c r="F1790" s="26"/>
      <c r="G1790" s="26"/>
      <c r="H1790" s="26"/>
      <c r="I1790" s="155"/>
      <c r="J1790" s="156"/>
      <c r="L1790" s="26"/>
      <c r="M1790" s="26"/>
      <c r="N1790" s="26"/>
    </row>
    <row r="1791" spans="2:14" ht="13">
      <c r="B1791" s="26"/>
      <c r="C1791" s="26"/>
      <c r="F1791" s="26"/>
      <c r="G1791" s="26"/>
      <c r="H1791" s="26"/>
      <c r="I1791" s="155"/>
      <c r="J1791" s="156"/>
      <c r="L1791" s="26"/>
      <c r="M1791" s="26"/>
      <c r="N1791" s="26"/>
    </row>
    <row r="1792" spans="2:14" ht="13">
      <c r="B1792" s="26"/>
      <c r="C1792" s="26"/>
      <c r="F1792" s="26"/>
      <c r="G1792" s="26"/>
      <c r="H1792" s="26"/>
      <c r="I1792" s="155"/>
      <c r="J1792" s="156"/>
      <c r="L1792" s="26"/>
      <c r="M1792" s="26"/>
      <c r="N1792" s="26"/>
    </row>
    <row r="1793" spans="2:14" ht="13">
      <c r="B1793" s="26"/>
      <c r="C1793" s="26"/>
      <c r="F1793" s="26"/>
      <c r="G1793" s="26"/>
      <c r="H1793" s="26"/>
      <c r="I1793" s="155"/>
      <c r="J1793" s="156"/>
      <c r="L1793" s="26"/>
      <c r="M1793" s="26"/>
      <c r="N1793" s="26"/>
    </row>
    <row r="1794" spans="2:14" ht="13">
      <c r="B1794" s="26"/>
      <c r="C1794" s="26"/>
      <c r="F1794" s="26"/>
      <c r="G1794" s="26"/>
      <c r="H1794" s="26"/>
      <c r="I1794" s="155"/>
      <c r="J1794" s="156"/>
      <c r="L1794" s="26"/>
      <c r="M1794" s="26"/>
      <c r="N1794" s="26"/>
    </row>
    <row r="1795" spans="2:14" ht="13">
      <c r="B1795" s="26"/>
      <c r="C1795" s="26"/>
      <c r="F1795" s="26"/>
      <c r="G1795" s="26"/>
      <c r="H1795" s="26"/>
      <c r="I1795" s="155"/>
      <c r="J1795" s="156"/>
      <c r="L1795" s="26"/>
      <c r="M1795" s="26"/>
      <c r="N1795" s="26"/>
    </row>
    <row r="1796" spans="2:14" ht="13">
      <c r="B1796" s="26"/>
      <c r="C1796" s="26"/>
      <c r="F1796" s="26"/>
      <c r="G1796" s="26"/>
      <c r="H1796" s="26"/>
      <c r="I1796" s="155"/>
      <c r="J1796" s="156"/>
      <c r="L1796" s="26"/>
      <c r="M1796" s="26"/>
      <c r="N1796" s="26"/>
    </row>
    <row r="1797" spans="2:14" ht="13">
      <c r="B1797" s="26"/>
      <c r="C1797" s="26"/>
      <c r="F1797" s="26"/>
      <c r="G1797" s="26"/>
      <c r="H1797" s="26"/>
      <c r="I1797" s="155"/>
      <c r="J1797" s="156"/>
      <c r="L1797" s="26"/>
      <c r="M1797" s="26"/>
      <c r="N1797" s="26"/>
    </row>
    <row r="1798" spans="2:14" ht="13">
      <c r="B1798" s="26"/>
      <c r="C1798" s="26"/>
      <c r="F1798" s="26"/>
      <c r="G1798" s="26"/>
      <c r="H1798" s="26"/>
      <c r="I1798" s="155"/>
      <c r="J1798" s="156"/>
      <c r="L1798" s="26"/>
      <c r="M1798" s="26"/>
      <c r="N1798" s="26"/>
    </row>
    <row r="1799" spans="2:14" ht="13">
      <c r="B1799" s="26"/>
      <c r="C1799" s="26"/>
      <c r="F1799" s="26"/>
      <c r="G1799" s="26"/>
      <c r="H1799" s="26"/>
      <c r="I1799" s="155"/>
      <c r="J1799" s="156"/>
      <c r="L1799" s="26"/>
      <c r="M1799" s="26"/>
      <c r="N1799" s="26"/>
    </row>
    <row r="1800" spans="2:14" ht="13">
      <c r="B1800" s="26"/>
      <c r="C1800" s="26"/>
      <c r="F1800" s="26"/>
      <c r="G1800" s="26"/>
      <c r="H1800" s="26"/>
      <c r="I1800" s="155"/>
      <c r="J1800" s="156"/>
      <c r="L1800" s="26"/>
      <c r="M1800" s="26"/>
      <c r="N1800" s="26"/>
    </row>
    <row r="1801" spans="2:14" ht="13">
      <c r="B1801" s="26"/>
      <c r="C1801" s="26"/>
      <c r="F1801" s="26"/>
      <c r="G1801" s="26"/>
      <c r="H1801" s="26"/>
      <c r="I1801" s="155"/>
      <c r="J1801" s="156"/>
      <c r="L1801" s="26"/>
      <c r="M1801" s="26"/>
      <c r="N1801" s="26"/>
    </row>
    <row r="1802" spans="2:14" ht="13">
      <c r="B1802" s="26"/>
      <c r="C1802" s="26"/>
      <c r="F1802" s="26"/>
      <c r="G1802" s="26"/>
      <c r="H1802" s="26"/>
      <c r="I1802" s="155"/>
      <c r="J1802" s="156"/>
      <c r="L1802" s="26"/>
      <c r="M1802" s="26"/>
      <c r="N1802" s="26"/>
    </row>
    <row r="1803" spans="2:14" ht="13">
      <c r="B1803" s="26"/>
      <c r="C1803" s="26"/>
      <c r="F1803" s="26"/>
      <c r="G1803" s="26"/>
      <c r="H1803" s="26"/>
      <c r="I1803" s="155"/>
      <c r="J1803" s="156"/>
      <c r="L1803" s="26"/>
      <c r="M1803" s="26"/>
      <c r="N1803" s="26"/>
    </row>
    <row r="1804" spans="2:14" ht="13">
      <c r="B1804" s="26"/>
      <c r="C1804" s="26"/>
      <c r="F1804" s="26"/>
      <c r="G1804" s="26"/>
      <c r="H1804" s="26"/>
      <c r="I1804" s="155"/>
      <c r="J1804" s="156"/>
      <c r="L1804" s="26"/>
      <c r="M1804" s="26"/>
      <c r="N1804" s="26"/>
    </row>
    <row r="1805" spans="2:14" ht="13">
      <c r="B1805" s="26"/>
      <c r="C1805" s="26"/>
      <c r="F1805" s="26"/>
      <c r="G1805" s="26"/>
      <c r="H1805" s="26"/>
      <c r="I1805" s="155"/>
      <c r="J1805" s="156"/>
      <c r="L1805" s="26"/>
      <c r="M1805" s="26"/>
      <c r="N1805" s="26"/>
    </row>
    <row r="1806" spans="2:14" ht="13">
      <c r="B1806" s="26"/>
      <c r="C1806" s="26"/>
      <c r="F1806" s="26"/>
      <c r="G1806" s="26"/>
      <c r="H1806" s="26"/>
      <c r="I1806" s="155"/>
      <c r="J1806" s="156"/>
      <c r="L1806" s="26"/>
      <c r="M1806" s="26"/>
      <c r="N1806" s="26"/>
    </row>
    <row r="1807" spans="2:14" ht="13">
      <c r="B1807" s="26"/>
      <c r="C1807" s="26"/>
      <c r="F1807" s="26"/>
      <c r="G1807" s="26"/>
      <c r="H1807" s="26"/>
      <c r="I1807" s="155"/>
      <c r="J1807" s="156"/>
      <c r="L1807" s="26"/>
      <c r="M1807" s="26"/>
      <c r="N1807" s="26"/>
    </row>
    <row r="1808" spans="2:14" ht="13">
      <c r="B1808" s="26"/>
      <c r="C1808" s="26"/>
      <c r="F1808" s="26"/>
      <c r="G1808" s="26"/>
      <c r="H1808" s="26"/>
      <c r="I1808" s="155"/>
      <c r="J1808" s="156"/>
      <c r="L1808" s="26"/>
      <c r="M1808" s="26"/>
      <c r="N1808" s="26"/>
    </row>
    <row r="1809" spans="2:14" ht="13">
      <c r="B1809" s="26"/>
      <c r="C1809" s="26"/>
      <c r="F1809" s="26"/>
      <c r="G1809" s="26"/>
      <c r="H1809" s="26"/>
      <c r="I1809" s="155"/>
      <c r="J1809" s="156"/>
      <c r="L1809" s="26"/>
      <c r="M1809" s="26"/>
      <c r="N1809" s="26"/>
    </row>
    <row r="1810" spans="2:14" ht="13">
      <c r="B1810" s="26"/>
      <c r="C1810" s="26"/>
      <c r="F1810" s="26"/>
      <c r="G1810" s="26"/>
      <c r="H1810" s="26"/>
      <c r="I1810" s="155"/>
      <c r="J1810" s="156"/>
      <c r="L1810" s="26"/>
      <c r="M1810" s="26"/>
      <c r="N1810" s="26"/>
    </row>
    <row r="1811" spans="2:14" ht="13">
      <c r="B1811" s="26"/>
      <c r="C1811" s="26"/>
      <c r="F1811" s="26"/>
      <c r="G1811" s="26"/>
      <c r="H1811" s="26"/>
      <c r="I1811" s="155"/>
      <c r="J1811" s="156"/>
      <c r="L1811" s="26"/>
      <c r="M1811" s="26"/>
      <c r="N1811" s="26"/>
    </row>
    <row r="1812" spans="2:14" ht="13">
      <c r="B1812" s="26"/>
      <c r="C1812" s="26"/>
      <c r="F1812" s="26"/>
      <c r="G1812" s="26"/>
      <c r="H1812" s="26"/>
      <c r="I1812" s="155"/>
      <c r="J1812" s="156"/>
      <c r="L1812" s="26"/>
      <c r="M1812" s="26"/>
      <c r="N1812" s="26"/>
    </row>
    <row r="1813" spans="2:14" ht="13">
      <c r="B1813" s="26"/>
      <c r="C1813" s="26"/>
      <c r="F1813" s="26"/>
      <c r="G1813" s="26"/>
      <c r="H1813" s="26"/>
      <c r="I1813" s="155"/>
      <c r="J1813" s="156"/>
      <c r="L1813" s="26"/>
      <c r="M1813" s="26"/>
      <c r="N1813" s="26"/>
    </row>
    <row r="1814" spans="2:14" ht="13">
      <c r="B1814" s="26"/>
      <c r="C1814" s="26"/>
      <c r="F1814" s="26"/>
      <c r="G1814" s="26"/>
      <c r="H1814" s="26"/>
      <c r="I1814" s="155"/>
      <c r="J1814" s="156"/>
      <c r="L1814" s="26"/>
      <c r="M1814" s="26"/>
      <c r="N1814" s="26"/>
    </row>
    <row r="1815" spans="2:14" ht="13">
      <c r="B1815" s="26"/>
      <c r="C1815" s="26"/>
      <c r="F1815" s="26"/>
      <c r="G1815" s="26"/>
      <c r="H1815" s="26"/>
      <c r="I1815" s="155"/>
      <c r="J1815" s="156"/>
      <c r="L1815" s="26"/>
      <c r="M1815" s="26"/>
      <c r="N1815" s="26"/>
    </row>
    <row r="1816" spans="2:14" ht="13">
      <c r="B1816" s="26"/>
      <c r="C1816" s="26"/>
      <c r="F1816" s="26"/>
      <c r="G1816" s="26"/>
      <c r="H1816" s="26"/>
      <c r="I1816" s="155"/>
      <c r="J1816" s="156"/>
      <c r="L1816" s="26"/>
      <c r="M1816" s="26"/>
      <c r="N1816" s="26"/>
    </row>
    <row r="1817" spans="2:14" ht="13">
      <c r="B1817" s="26"/>
      <c r="C1817" s="26"/>
      <c r="F1817" s="26"/>
      <c r="G1817" s="26"/>
      <c r="H1817" s="26"/>
      <c r="I1817" s="155"/>
      <c r="J1817" s="156"/>
      <c r="L1817" s="26"/>
      <c r="M1817" s="26"/>
      <c r="N1817" s="26"/>
    </row>
    <row r="1818" spans="2:14" ht="13">
      <c r="B1818" s="26"/>
      <c r="C1818" s="26"/>
      <c r="F1818" s="26"/>
      <c r="G1818" s="26"/>
      <c r="H1818" s="26"/>
      <c r="I1818" s="155"/>
      <c r="J1818" s="156"/>
      <c r="L1818" s="26"/>
      <c r="M1818" s="26"/>
      <c r="N1818" s="26"/>
    </row>
    <row r="1819" spans="2:14" ht="13">
      <c r="B1819" s="26"/>
      <c r="C1819" s="26"/>
      <c r="F1819" s="26"/>
      <c r="G1819" s="26"/>
      <c r="H1819" s="26"/>
      <c r="I1819" s="155"/>
      <c r="J1819" s="156"/>
      <c r="L1819" s="26"/>
      <c r="M1819" s="26"/>
      <c r="N1819" s="26"/>
    </row>
    <row r="1820" spans="2:14" ht="13">
      <c r="B1820" s="26"/>
      <c r="C1820" s="26"/>
      <c r="F1820" s="26"/>
      <c r="G1820" s="26"/>
      <c r="H1820" s="26"/>
      <c r="I1820" s="155"/>
      <c r="J1820" s="156"/>
      <c r="L1820" s="26"/>
      <c r="M1820" s="26"/>
      <c r="N1820" s="26"/>
    </row>
    <row r="1821" spans="2:14" ht="13">
      <c r="B1821" s="26"/>
      <c r="C1821" s="26"/>
      <c r="F1821" s="26"/>
      <c r="G1821" s="26"/>
      <c r="H1821" s="26"/>
      <c r="I1821" s="155"/>
      <c r="J1821" s="156"/>
      <c r="L1821" s="26"/>
      <c r="M1821" s="26"/>
      <c r="N1821" s="26"/>
    </row>
    <row r="1822" spans="2:14" ht="13">
      <c r="B1822" s="26"/>
      <c r="C1822" s="26"/>
      <c r="F1822" s="26"/>
      <c r="G1822" s="26"/>
      <c r="H1822" s="26"/>
      <c r="I1822" s="155"/>
      <c r="J1822" s="156"/>
      <c r="L1822" s="26"/>
      <c r="M1822" s="26"/>
      <c r="N1822" s="26"/>
    </row>
    <row r="1823" spans="2:14" ht="13">
      <c r="B1823" s="26"/>
      <c r="C1823" s="26"/>
      <c r="F1823" s="26"/>
      <c r="G1823" s="26"/>
      <c r="H1823" s="26"/>
      <c r="I1823" s="155"/>
      <c r="J1823" s="156"/>
      <c r="L1823" s="26"/>
      <c r="M1823" s="26"/>
      <c r="N1823" s="26"/>
    </row>
    <row r="1824" spans="2:14" ht="13">
      <c r="B1824" s="26"/>
      <c r="C1824" s="26"/>
      <c r="F1824" s="26"/>
      <c r="G1824" s="26"/>
      <c r="H1824" s="26"/>
      <c r="I1824" s="155"/>
      <c r="J1824" s="156"/>
      <c r="L1824" s="26"/>
      <c r="M1824" s="26"/>
      <c r="N1824" s="26"/>
    </row>
    <row r="1825" spans="2:14" ht="13">
      <c r="B1825" s="26"/>
      <c r="C1825" s="26"/>
      <c r="F1825" s="26"/>
      <c r="G1825" s="26"/>
      <c r="H1825" s="26"/>
      <c r="I1825" s="155"/>
      <c r="J1825" s="156"/>
      <c r="L1825" s="26"/>
      <c r="M1825" s="26"/>
      <c r="N1825" s="26"/>
    </row>
    <row r="1826" spans="2:14" ht="13">
      <c r="B1826" s="26"/>
      <c r="C1826" s="26"/>
      <c r="F1826" s="26"/>
      <c r="G1826" s="26"/>
      <c r="H1826" s="26"/>
      <c r="I1826" s="155"/>
      <c r="J1826" s="156"/>
      <c r="L1826" s="26"/>
      <c r="M1826" s="26"/>
      <c r="N1826" s="26"/>
    </row>
    <row r="1827" spans="2:14" ht="13">
      <c r="B1827" s="26"/>
      <c r="C1827" s="26"/>
      <c r="F1827" s="26"/>
      <c r="G1827" s="26"/>
      <c r="H1827" s="26"/>
      <c r="I1827" s="155"/>
      <c r="J1827" s="156"/>
      <c r="L1827" s="26"/>
      <c r="M1827" s="26"/>
      <c r="N1827" s="26"/>
    </row>
    <row r="1828" spans="2:14" ht="13">
      <c r="B1828" s="26"/>
      <c r="C1828" s="26"/>
      <c r="F1828" s="26"/>
      <c r="G1828" s="26"/>
      <c r="H1828" s="26"/>
      <c r="I1828" s="155"/>
      <c r="J1828" s="156"/>
      <c r="L1828" s="26"/>
      <c r="M1828" s="26"/>
      <c r="N1828" s="26"/>
    </row>
    <row r="1829" spans="2:14" ht="13">
      <c r="B1829" s="26"/>
      <c r="C1829" s="26"/>
      <c r="F1829" s="26"/>
      <c r="G1829" s="26"/>
      <c r="H1829" s="26"/>
      <c r="I1829" s="155"/>
      <c r="J1829" s="156"/>
      <c r="L1829" s="26"/>
      <c r="M1829" s="26"/>
      <c r="N1829" s="26"/>
    </row>
    <row r="1830" spans="2:14" ht="13">
      <c r="B1830" s="26"/>
      <c r="C1830" s="26"/>
      <c r="F1830" s="26"/>
      <c r="G1830" s="26"/>
      <c r="H1830" s="26"/>
      <c r="I1830" s="155"/>
      <c r="J1830" s="156"/>
      <c r="L1830" s="26"/>
      <c r="M1830" s="26"/>
      <c r="N1830" s="26"/>
    </row>
    <row r="1831" spans="2:14" ht="13">
      <c r="B1831" s="26"/>
      <c r="C1831" s="26"/>
      <c r="F1831" s="26"/>
      <c r="G1831" s="26"/>
      <c r="H1831" s="26"/>
      <c r="I1831" s="155"/>
      <c r="J1831" s="156"/>
      <c r="L1831" s="26"/>
      <c r="M1831" s="26"/>
      <c r="N1831" s="26"/>
    </row>
    <row r="1832" spans="2:14" ht="13">
      <c r="B1832" s="26"/>
      <c r="C1832" s="26"/>
      <c r="F1832" s="26"/>
      <c r="G1832" s="26"/>
      <c r="H1832" s="26"/>
      <c r="I1832" s="155"/>
      <c r="J1832" s="156"/>
      <c r="L1832" s="26"/>
      <c r="M1832" s="26"/>
      <c r="N1832" s="26"/>
    </row>
    <row r="1833" spans="2:14" ht="13">
      <c r="B1833" s="26"/>
      <c r="C1833" s="26"/>
      <c r="F1833" s="26"/>
      <c r="G1833" s="26"/>
      <c r="H1833" s="26"/>
      <c r="I1833" s="155"/>
      <c r="J1833" s="156"/>
      <c r="L1833" s="26"/>
      <c r="M1833" s="26"/>
      <c r="N1833" s="26"/>
    </row>
    <row r="1834" spans="2:14" ht="13">
      <c r="B1834" s="26"/>
      <c r="C1834" s="26"/>
      <c r="F1834" s="26"/>
      <c r="G1834" s="26"/>
      <c r="H1834" s="26"/>
      <c r="I1834" s="155"/>
      <c r="J1834" s="156"/>
      <c r="L1834" s="26"/>
      <c r="M1834" s="26"/>
      <c r="N1834" s="26"/>
    </row>
    <row r="1835" spans="2:14" ht="13">
      <c r="B1835" s="26"/>
      <c r="C1835" s="26"/>
      <c r="F1835" s="26"/>
      <c r="G1835" s="26"/>
      <c r="H1835" s="26"/>
      <c r="I1835" s="155"/>
      <c r="J1835" s="156"/>
      <c r="L1835" s="26"/>
      <c r="M1835" s="26"/>
      <c r="N1835" s="26"/>
    </row>
    <row r="1836" spans="2:14" ht="13">
      <c r="B1836" s="26"/>
      <c r="C1836" s="26"/>
      <c r="F1836" s="26"/>
      <c r="G1836" s="26"/>
      <c r="H1836" s="26"/>
      <c r="I1836" s="155"/>
      <c r="J1836" s="156"/>
      <c r="L1836" s="26"/>
      <c r="M1836" s="26"/>
      <c r="N1836" s="26"/>
    </row>
    <row r="1837" spans="2:14" ht="13">
      <c r="B1837" s="26"/>
      <c r="C1837" s="26"/>
      <c r="F1837" s="26"/>
      <c r="G1837" s="26"/>
      <c r="H1837" s="26"/>
      <c r="I1837" s="155"/>
      <c r="J1837" s="156"/>
      <c r="L1837" s="26"/>
      <c r="M1837" s="26"/>
      <c r="N1837" s="26"/>
    </row>
    <row r="1838" spans="2:14" ht="13">
      <c r="B1838" s="26"/>
      <c r="C1838" s="26"/>
      <c r="F1838" s="26"/>
      <c r="G1838" s="26"/>
      <c r="H1838" s="26"/>
      <c r="I1838" s="155"/>
      <c r="J1838" s="156"/>
      <c r="L1838" s="26"/>
      <c r="M1838" s="26"/>
      <c r="N1838" s="26"/>
    </row>
    <row r="1839" spans="2:14" ht="13">
      <c r="B1839" s="26"/>
      <c r="C1839" s="26"/>
      <c r="F1839" s="26"/>
      <c r="G1839" s="26"/>
      <c r="H1839" s="26"/>
      <c r="I1839" s="155"/>
      <c r="J1839" s="156"/>
      <c r="L1839" s="26"/>
      <c r="M1839" s="26"/>
      <c r="N1839" s="26"/>
    </row>
    <row r="1840" spans="2:14" ht="13">
      <c r="B1840" s="26"/>
      <c r="C1840" s="26"/>
      <c r="F1840" s="26"/>
      <c r="G1840" s="26"/>
      <c r="H1840" s="26"/>
      <c r="I1840" s="155"/>
      <c r="J1840" s="156"/>
      <c r="L1840" s="26"/>
      <c r="M1840" s="26"/>
      <c r="N1840" s="26"/>
    </row>
    <row r="1841" spans="2:14" ht="13">
      <c r="B1841" s="26"/>
      <c r="C1841" s="26"/>
      <c r="F1841" s="26"/>
      <c r="G1841" s="26"/>
      <c r="H1841" s="26"/>
      <c r="I1841" s="155"/>
      <c r="J1841" s="156"/>
      <c r="L1841" s="26"/>
      <c r="M1841" s="26"/>
      <c r="N1841" s="26"/>
    </row>
    <row r="1842" spans="2:14" ht="13">
      <c r="B1842" s="26"/>
      <c r="C1842" s="26"/>
      <c r="F1842" s="26"/>
      <c r="G1842" s="26"/>
      <c r="H1842" s="26"/>
      <c r="I1842" s="155"/>
      <c r="J1842" s="156"/>
      <c r="L1842" s="26"/>
      <c r="M1842" s="26"/>
      <c r="N1842" s="26"/>
    </row>
    <row r="1843" spans="2:14" ht="13">
      <c r="B1843" s="26"/>
      <c r="C1843" s="26"/>
      <c r="F1843" s="26"/>
      <c r="G1843" s="26"/>
      <c r="H1843" s="26"/>
      <c r="I1843" s="155"/>
      <c r="J1843" s="156"/>
      <c r="L1843" s="26"/>
      <c r="M1843" s="26"/>
      <c r="N1843" s="26"/>
    </row>
    <row r="1844" spans="2:14" ht="13">
      <c r="B1844" s="26"/>
      <c r="C1844" s="26"/>
      <c r="F1844" s="26"/>
      <c r="G1844" s="26"/>
      <c r="H1844" s="26"/>
      <c r="I1844" s="155"/>
      <c r="J1844" s="156"/>
      <c r="L1844" s="26"/>
      <c r="M1844" s="26"/>
      <c r="N1844" s="26"/>
    </row>
    <row r="1845" spans="2:14" ht="13">
      <c r="B1845" s="26"/>
      <c r="C1845" s="26"/>
      <c r="F1845" s="26"/>
      <c r="G1845" s="26"/>
      <c r="H1845" s="26"/>
      <c r="I1845" s="155"/>
      <c r="J1845" s="156"/>
      <c r="L1845" s="26"/>
      <c r="M1845" s="26"/>
      <c r="N1845" s="26"/>
    </row>
    <row r="1846" spans="2:14" ht="13">
      <c r="B1846" s="26"/>
      <c r="C1846" s="26"/>
      <c r="F1846" s="26"/>
      <c r="G1846" s="26"/>
      <c r="H1846" s="26"/>
      <c r="I1846" s="155"/>
      <c r="J1846" s="156"/>
      <c r="L1846" s="26"/>
      <c r="M1846" s="26"/>
      <c r="N184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TJ List</vt:lpstr>
      <vt:lpstr>How To Use</vt:lpstr>
      <vt:lpstr>Pending</vt:lpstr>
      <vt:lpstr>UCL PRP</vt:lpstr>
      <vt:lpstr>UCL InternalBrace</vt:lpstr>
      <vt:lpstr>Repeat TJ List</vt:lpstr>
      <vt:lpstr>MLB 2020</vt:lpstr>
      <vt:lpstr>MLB 2019</vt:lpstr>
      <vt:lpstr>MLB 2018</vt:lpstr>
      <vt:lpstr>MLB 2017</vt:lpstr>
      <vt:lpstr>MLB 2016</vt:lpstr>
      <vt:lpstr>D1 Colleges</vt:lpstr>
      <vt:lpstr>Unsigned Draftees</vt:lpstr>
      <vt:lpstr>Unconfirmed Dates and Surgeries</vt:lpstr>
      <vt:lpstr>Recovery Time</vt:lpstr>
      <vt:lpstr>Organizations</vt:lpstr>
      <vt:lpstr>Surgeons</vt:lpstr>
      <vt:lpstr>Update Log</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Zimmerman</dc:creator>
  <cp:lastModifiedBy>Jon Zimmerman</cp:lastModifiedBy>
  <dcterms:created xsi:type="dcterms:W3CDTF">2020-07-29T18:29:12Z</dcterms:created>
  <dcterms:modified xsi:type="dcterms:W3CDTF">2020-08-21T21:16:40Z</dcterms:modified>
</cp:coreProperties>
</file>