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<sst xmlns="http://schemas.openxmlformats.org/spreadsheetml/2006/main" count="4816" uniqueCount="1493">
  <si>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</si>
  <si>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</si>
  <si>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</si>
  <si>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</si>
  <si>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</si>
  <si>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</si>
  <si>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</si>
  <si>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</si>
  <si>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</si>
  <si>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</si>
  <si>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</si>
  <si>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</si>
  <si>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</si>
  <si>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</si>
  <si>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</si>
  <si>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</si>
  <si>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</si>
  <si>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</si>
  <si>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</si>
  <si>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</si>
  <si>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</si>
  <si>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</si>
  <si>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</si>
  <si>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</si>
  <si>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</si>
  <si>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</si>
  <si>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</si>
  <si>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</si>
  <si>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</si>
  <si>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</si>
  <si>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</si>
  <si>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</si>
  <si>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</si>
  <si>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</si>
  <si>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</si>
  <si>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</si>
  <si>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</si>
  <si>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</si>
  <si>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</si>
  <si>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</si>
  <si>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</si>
  <si>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</si>
  <si>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</si>
  <si>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</si>
  <si>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</si>
  <si>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</si>
  <si>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</si>
  <si>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</si>
  <si>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</si>
  <si>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</si>
  <si>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</si>
  <si>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</si>
  <si>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</si>
  <si>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</si>
  <si>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</si>
  <si>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</si>
  <si>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</si>
  <si>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</si>
  <si>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</si>
  <si>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</si>
  <si>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</si>
  <si>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</si>
  <si>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</si>
  <si>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</si>
  <si>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</si>
  <si>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</si>
  <si>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</si>
  <si>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</si>
  <si>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</si>
  <si>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</si>
  <si>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</si>
  <si>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</si>
  <si>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</si>
  <si>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</si>
  <si>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</si>
  <si>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</si>
  <si>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</si>
  <si>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</si>
  <si>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</si>
  <si>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</si>
  <si>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</si>
  <si>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</si>
  <si>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</si>
  <si>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</si>
  <si>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</si>
  <si>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</si>
  <si>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</si>
  <si>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</si>
  <si>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</si>
  <si>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</si>
  <si>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</si>
  <si>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</si>
  <si>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</si>
  <si>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</si>
  <si>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</si>
  <si>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</si>
  <si>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</si>
  <si>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</si>
  <si>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</si>
  <si>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</si>
  <si>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</si>
  <si>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</si>
  <si>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</si>
  <si>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</si>
  <si>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</si>
  <si>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</si>
  <si>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</si>
  <si>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</si>
  <si>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</si>
  <si>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</si>
  <si>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</si>
  <si>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</si>
  <si>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</si>
  <si>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</si>
  <si>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</si>
  <si>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</si>
  <si>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</si>
  <si>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</si>
  <si>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</si>
  <si>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</si>
  <si>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</si>
  <si>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</si>
  <si>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</si>
  <si>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</si>
  <si>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</si>
  <si>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</si>
  <si>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</si>
  <si>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</si>
  <si>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</si>
  <si>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</si>
  <si>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</si>
  <si>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</si>
  <si>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</si>
  <si>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</si>
  <si>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</si>
  <si>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</si>
  <si>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</si>
  <si>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</si>
  <si>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</si>
  <si>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</si>
  <si>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</si>
  <si>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</si>
  <si>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</si>
  <si>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</si>
  <si>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</si>
  <si>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</si>
  <si>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</si>
  <si>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</si>
  <si>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</si>
  <si>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</si>
  <si>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</si>
  <si>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</si>
  <si>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</si>
  <si>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</si>
  <si>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</si>
  <si>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</si>
  <si>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</si>
  <si>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</si>
  <si>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</si>
  <si>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</si>
  <si>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</si>
  <si>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</si>
  <si>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</si>
  <si>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</si>
  <si>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</si>
  <si>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</si>
  <si>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</si>
  <si>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</si>
  <si>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</si>
  <si>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</si>
  <si>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</si>
  <si>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</si>
  <si>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</si>
  <si>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</si>
  <si>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</si>
  <si>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</si>
  <si>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</si>
  <si>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</si>
  <si>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</si>
  <si>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</si>
  <si>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</si>
  <si>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</si>
  <si>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</si>
  <si>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</si>
  <si>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</si>
  <si>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</si>
  <si>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</si>
  <si>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</si>
  <si>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</si>
  <si>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</si>
  <si>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</si>
  <si>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</si>
  <si>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</si>
  <si>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</si>
  <si>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</si>
  <si>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</si>
  <si>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</si>
  <si>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</si>
  <si>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</si>
  <si>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</si>
  <si>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</si>
  <si>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</si>
  <si>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</si>
  <si>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</si>
  <si>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</si>
  <si>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</si>
  <si>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</si>
  <si>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</si>
  <si>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</si>
  <si>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</si>
  <si>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</si>
  <si>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</si>
  <si>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</si>
  <si>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</si>
  <si>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</si>
  <si>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</si>
  <si>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</si>
  <si>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</si>
  <si>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</si>
  <si>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</si>
  <si>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</si>
  <si>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</si>
  <si>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</si>
  <si>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</si>
  <si>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</si>
  <si>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</si>
  <si>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</si>
  <si>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</si>
  <si>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</si>
  <si>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</si>
  <si>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</si>
  <si>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</si>
  <si>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</si>
  <si>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</si>
  <si>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</si>
  <si>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</si>
  <si>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</si>
  <si>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</si>
  <si>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</si>
  <si>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</si>
  <si>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</si>
  <si>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</si>
  <si>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</si>
  <si>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</si>
  <si>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</si>
  <si>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</si>
  <si>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</si>
  <si>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</si>
  <si>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</si>
  <si>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</si>
  <si>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</si>
  <si>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</si>
  <si>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</si>
  <si>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</si>
  <si>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</si>
  <si>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</si>
  <si>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</si>
  <si>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</si>
  <si>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</si>
  <si>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</si>
  <si>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</si>
  <si>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</si>
  <si>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</si>
  <si>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</si>
  <si>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</si>
  <si>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</si>
  <si>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</si>
  <si>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</si>
  <si>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</si>
  <si>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</si>
  <si>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</si>
  <si>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</si>
  <si>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</si>
  <si>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</si>
  <si>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</si>
  <si>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</si>
  <si>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</si>
  <si>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</si>
  <si>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</si>
  <si>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</si>
  <si>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</si>
  <si>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</si>
  <si>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</si>
  <si>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</si>
  <si>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</si>
  <si>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</si>
  <si>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</si>
  <si>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</si>
  <si>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</si>
  <si>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</si>
  <si>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</si>
  <si>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</si>
  <si>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</si>
  <si>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</si>
  <si>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</si>
  <si>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</si>
  <si>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</si>
  <si>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</si>
  <si>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</si>
  <si>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</si>
  <si>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</si>
  <si>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</si>
  <si>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</si>
  <si>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</si>
  <si>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</si>
  <si>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</si>
  <si>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</si>
  <si>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</si>
  <si>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</si>
  <si>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</si>
  <si>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</si>
  <si>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</si>
  <si>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</si>
  <si>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</si>
  <si>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</si>
  <si>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</si>
  <si>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</si>
  <si>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</si>
  <si>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</si>
  <si>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</si>
  <si>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</si>
  <si>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</si>
  <si>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</si>
  <si>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</si>
  <si>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</si>
  <si>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</si>
  <si>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</si>
  <si>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</si>
  <si>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</si>
  <si>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</si>
  <si>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</si>
  <si>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</si>
  <si>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</si>
  <si>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</si>
  <si>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</si>
  <si>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</si>
  <si>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</si>
  <si>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</si>
  <si>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</si>
  <si>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</si>
  <si>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</si>
  <si>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</si>
  <si>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</si>
  <si>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</si>
  <si>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</si>
  <si>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</si>
  <si>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</si>
  <si>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</si>
  <si>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</si>
  <si>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</si>
  <si>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</si>
  <si>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</si>
  <si>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</si>
  <si>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</si>
  <si>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</si>
  <si>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</si>
  <si>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</si>
  <si>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</si>
  <si>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</si>
  <si>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</si>
  <si>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</si>
  <si>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</si>
  <si>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</si>
  <si>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</si>
  <si>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</si>
  <si>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</si>
  <si>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</si>
  <si>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</si>
  <si>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</si>
  <si>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</si>
  <si>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</si>
  <si>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</si>
  <si>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</si>
  <si>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</si>
  <si>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</si>
  <si>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</si>
  <si>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</si>
  <si>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</si>
  <si>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</si>
  <si>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</si>
  <si>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</si>
  <si>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</si>
  <si>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</si>
  <si>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</si>
  <si>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</si>
  <si>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</si>
  <si>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</si>
  <si>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</si>
  <si>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</si>
  <si>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</si>
  <si>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</si>
  <si>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</si>
  <si>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</si>
  <si>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</si>
  <si>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</si>
  <si>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</si>
  <si>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</si>
  <si>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</si>
  <si>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</si>
  <si>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</si>
  <si>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</si>
  <si>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</si>
  <si>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</si>
  <si>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</si>
  <si>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</si>
  <si>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</si>
  <si>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</si>
  <si>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</si>
  <si>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</si>
  <si>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</si>
  <si>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</si>
  <si>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</si>
  <si>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</si>
  <si>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</si>
  <si>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</si>
  <si>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</si>
  <si>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</si>
  <si>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</si>
  <si>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</si>
  <si>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</si>
  <si>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</si>
  <si>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</si>
  <si>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</si>
  <si>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</si>
  <si>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</si>
  <si>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</si>
  <si>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</si>
  <si>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</si>
  <si>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</si>
  <si>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</si>
  <si>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</si>
  <si>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</si>
  <si>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</si>
  <si>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</si>
  <si>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</si>
  <si>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</si>
  <si>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</si>
  <si>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</si>
  <si>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</si>
  <si>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</si>
  <si>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</si>
  <si>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</si>
  <si>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</si>
  <si>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</si>
  <si>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</si>
  <si>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</si>
  <si>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</si>
  <si>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</si>
  <si>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</si>
  <si>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</si>
  <si>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</si>
  <si>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</si>
  <si>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</si>
  <si>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</si>
  <si>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</si>
  <si>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</si>
  <si>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</si>
  <si>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</si>
  <si>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</si>
  <si>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</si>
  <si>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</si>
  <si>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</si>
  <si>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</si>
  <si>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</si>
  <si>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</si>
  <si>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</si>
  <si>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</si>
  <si>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</si>
  <si>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</si>
  <si>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</si>
  <si>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</si>
  <si>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</si>
  <si>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</si>
  <si>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</si>
  <si>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</si>
  <si>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</si>
  <si>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</si>
  <si>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</si>
  <si>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</si>
  <si>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</si>
  <si>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</si>
  <si>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</si>
  <si>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</si>
  <si>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</si>
  <si>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</si>
  <si>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</si>
  <si>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</si>
  <si>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</si>
  <si>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</si>
  <si>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</si>
  <si>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</si>
  <si>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</si>
  <si>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</si>
  <si>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</si>
  <si>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</si>
  <si>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</si>
  <si>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</si>
  <si>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</si>
  <si>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</si>
  <si>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</si>
  <si>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</si>
  <si>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</si>
  <si>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</si>
  <si>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</si>
  <si>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</si>
  <si>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</si>
  <si>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</si>
  <si>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</si>
  <si>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</si>
  <si>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</si>
  <si>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</si>
  <si>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</si>
  <si>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</si>
  <si>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</si>
  <si>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</si>
  <si>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</si>
  <si>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</si>
  <si>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</si>
  <si>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</si>
  <si>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</si>
  <si>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</si>
  <si>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</si>
  <si>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</si>
  <si>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</si>
  <si>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</si>
  <si>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</si>
  <si>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</si>
  <si>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</si>
  <si>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</si>
  <si>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</si>
  <si>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</si>
  <si>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</si>
  <si>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</si>
  <si>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</si>
  <si>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</si>
  <si>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</si>
  <si>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</si>
  <si>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</si>
  <si>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</si>
  <si>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</si>
  <si>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</si>
  <si>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</si>
  <si>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</si>
  <si>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</si>
  <si>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</si>
  <si>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</si>
  <si>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</si>
  <si>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</si>
  <si>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</si>
  <si>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</si>
  <si>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</si>
  <si>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</si>
  <si>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</si>
  <si>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</si>
  <si>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</si>
  <si>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</si>
  <si>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</si>
  <si>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</si>
  <si>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</si>
  <si>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</si>
  <si>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</si>
  <si>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</si>
  <si>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</si>
  <si>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</si>
  <si>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</si>
  <si>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</si>
  <si>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</si>
  <si>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</si>
  <si>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</si>
  <si>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</si>
  <si>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</si>
  <si>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</si>
  <si>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</si>
  <si>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</si>
  <si>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</si>
  <si>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</si>
  <si>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</si>
  <si>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</si>
  <si>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</si>
  <si>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</si>
  <si>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</si>
  <si>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</si>
  <si>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</si>
  <si>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</si>
  <si>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</si>
  <si>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</si>
  <si>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</si>
  <si>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</si>
  <si>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</si>
  <si>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</si>
  <si>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</si>
  <si>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</si>
  <si>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</si>
  <si>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</si>
  <si>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</si>
  <si>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</si>
  <si>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</si>
  <si>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</si>
  <si>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</si>
  <si>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</si>
  <si>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</si>
  <si>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</si>
  <si>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</si>
  <si>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</si>
  <si>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</si>
  <si>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</si>
  <si>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</si>
  <si>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</si>
  <si>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</si>
  <si>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</si>
  <si>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</si>
  <si>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</si>
  <si>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</si>
  <si>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</si>
  <si>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</si>
  <si>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</si>
  <si>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</si>
  <si>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</si>
  <si>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</si>
  <si>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</si>
  <si>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</si>
  <si>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</si>
  <si>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</si>
  <si>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</si>
  <si>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</si>
  <si>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</si>
  <si>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</si>
  <si>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</si>
  <si>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</si>
  <si>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</si>
  <si>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</si>
  <si>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</si>
  <si>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</si>
  <si>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</si>
  <si>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</si>
  <si>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</si>
  <si>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</si>
  <si>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</si>
  <si>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</si>
  <si>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</si>
  <si>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</si>
  <si>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</si>
  <si>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</si>
  <si>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</si>
  <si>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</si>
  <si>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</si>
  <si>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</si>
  <si>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</si>
  <si>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</si>
  <si>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</si>
  <si>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</si>
  <si>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</si>
  <si>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</si>
  <si>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</si>
  <si>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</si>
  <si>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</si>
  <si>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</si>
  <si>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</si>
  <si>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</si>
  <si>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</si>
  <si>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</si>
  <si>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</si>
  <si>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</si>
  <si>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</si>
  <si>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</si>
  <si>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</si>
  <si>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</si>
  <si>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</si>
  <si>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</si>
  <si>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</si>
  <si>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</si>
  <si>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</si>
  <si>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</si>
  <si>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</si>
  <si>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</si>
  <si>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</si>
  <si>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</si>
  <si>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</si>
  <si>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</si>
  <si>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</si>
  <si>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</si>
  <si>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</si>
  <si>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</si>
  <si>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</si>
  <si>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</si>
  <si>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</si>
  <si>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</si>
  <si>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</si>
  <si>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</si>
  <si>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</si>
  <si>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</si>
  <si>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</si>
  <si>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</si>
  <si>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</si>
  <si>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</si>
  <si>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</si>
  <si>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</si>
  <si>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</si>
  <si>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</si>
  <si>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</si>
  <si>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</si>
  <si>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</si>
  <si>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</si>
  <si>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</si>
  <si>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</si>
  <si>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</si>
  <si>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</si>
  <si>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</si>
  <si>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</si>
  <si>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</si>
  <si>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</si>
  <si>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</si>
  <si>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</si>
  <si>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</si>
  <si>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</si>
  <si>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</si>
  <si>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</si>
  <si>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</si>
  <si>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</si>
  <si>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</si>
  <si>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</si>
  <si>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</si>
  <si>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</si>
  <si>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</si>
  <si>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</si>
  <si>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</si>
  <si>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</si>
  <si>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</si>
  <si>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</si>
  <si>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</si>
  <si>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</si>
  <si>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</si>
  <si>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</si>
  <si>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</si>
  <si>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</si>
  <si>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</si>
  <si>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</si>
  <si>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</si>
  <si>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</si>
  <si>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</si>
  <si>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</si>
  <si>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</si>
  <si>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</si>
  <si>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</si>
  <si>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</si>
  <si>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</si>
  <si>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</si>
  <si>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</si>
  <si>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</si>
  <si>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</si>
  <si>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</si>
  <si>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</si>
  <si>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</si>
  <si>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</si>
  <si>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</si>
  <si>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</si>
  <si>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</si>
  <si>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</si>
  <si>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</si>
  <si>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</si>
  <si>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</si>
  <si>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</si>
  <si>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</si>
  <si>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</si>
  <si>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</si>
  <si>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</si>
  <si>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</si>
  <si>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</si>
  <si>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</si>
  <si>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</si>
  <si>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</si>
  <si>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</si>
  <si>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</si>
  <si>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</si>
  <si>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</si>
  <si>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</si>
  <si>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</si>
  <si>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</si>
  <si>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</si>
  <si>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</si>
  <si>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</si>
  <si>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</si>
  <si>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</si>
  <si>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</si>
  <si>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</si>
  <si>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</si>
  <si>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</si>
  <si>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</si>
  <si>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</si>
  <si>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</si>
  <si>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</si>
  <si>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</si>
  <si>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</si>
  <si>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</si>
  <si>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</si>
  <si>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</si>
  <si>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</si>
  <si>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</si>
  <si>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</si>
  <si>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</si>
  <si>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</si>
  <si>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</si>
  <si>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</si>
  <si>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</si>
  <si>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</si>
  <si>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</si>
  <si>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</si>
  <si>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</si>
  <si>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</si>
  <si>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</si>
  <si>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</si>
  <si>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</si>
  <si>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</si>
  <si>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</si>
  <si>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</si>
  <si>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</si>
  <si>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</si>
  <si>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</si>
  <si>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</si>
  <si>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</si>
  <si>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</si>
  <si>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</si>
  <si>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</si>
  <si>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</si>
  <si>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</si>
  <si>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</si>
  <si>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</si>
  <si>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</si>
  <si>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</si>
  <si>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</si>
  <si>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</si>
  <si>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</si>
  <si>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</si>
  <si>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</si>
  <si>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</si>
  <si>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</si>
  <si>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</si>
  <si>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</si>
  <si>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</si>
  <si>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</si>
  <si>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</si>
  <si>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</si>
  <si>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</si>
  <si>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</si>
  <si>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</si>
  <si>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</si>
  <si>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</si>
  <si>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</si>
  <si>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</si>
  <si>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</si>
  <si>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</si>
  <si>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</si>
  <si>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</si>
  <si>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</si>
  <si>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</si>
  <si>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</si>
  <si>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</si>
  <si>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</si>
  <si>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</si>
  <si>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</si>
  <si>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</si>
  <si>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</si>
  <si>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</si>
  <si>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</si>
  <si>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</si>
  <si>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</si>
  <si>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</si>
  <si>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</si>
  <si>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</si>
  <si>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</si>
  <si>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</si>
  <si>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</si>
  <si>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</si>
  <si>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</si>
  <si>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</si>
  <si>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</si>
  <si>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</si>
  <si>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</si>
  <si>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</si>
  <si>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</si>
  <si>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</si>
  <si>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</si>
  <si>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</si>
  <si>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</si>
  <si>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</si>
  <si>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</si>
  <si>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</si>
  <si>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</si>
  <si>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</si>
  <si>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</si>
  <si>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</si>
  <si>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</si>
  <si>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</si>
  <si>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</si>
  <si>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</si>
  <si>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</si>
  <si>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</si>
  <si>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</si>
  <si>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</si>
  <si>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</si>
  <si>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</si>
  <si>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</si>
  <si>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</si>
  <si>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</si>
  <si>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</si>
  <si>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</si>
  <si>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</si>
  <si>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</si>
  <si>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</si>
  <si>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</si>
  <si>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</si>
  <si>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</si>
  <si>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</si>
  <si>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</si>
  <si>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</si>
  <si>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</si>
  <si>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</si>
  <si>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</si>
  <si>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</si>
  <si>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</si>
  <si>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</si>
  <si>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</si>
  <si>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</si>
  <si>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</si>
  <si>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</si>
  <si>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</si>
  <si>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</si>
  <si>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</si>
  <si>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</si>
  <si>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</si>
  <si>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</si>
  <si>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</si>
  <si>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</si>
  <si>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</si>
  <si>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</si>
  <si>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</si>
  <si>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</si>
  <si>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Venusaur-F</t>
  </si>
  <si>
    <t>TODO: venusaur-f (image not found)</t>
  </si>
  <si>
    <t>Butterfree-F</t>
  </si>
  <si>
    <t>TODO: butterfree-f (image not found)</t>
  </si>
  <si>
    <t>Rattata-F</t>
  </si>
  <si>
    <t>TODO: rattata-f (image not found)</t>
  </si>
  <si>
    <t>Raticate-F</t>
  </si>
  <si>
    <t>TODO: raticate-f (image not found)</t>
  </si>
  <si>
    <t>Pikachu-F</t>
  </si>
  <si>
    <t>TODO: pikachu-f (image not found)</t>
  </si>
  <si>
    <t>Raichu-F</t>
  </si>
  <si>
    <t>TODO: raichu-f (image not found)</t>
  </si>
  <si>
    <t>Zubat-F</t>
  </si>
  <si>
    <t>TODO: zubat-f (image not found)</t>
  </si>
  <si>
    <t>Golbat-F</t>
  </si>
  <si>
    <t>TODO: golbat-f (image not found)</t>
  </si>
  <si>
    <t>Gloom-F</t>
  </si>
  <si>
    <t>TODO: gloom-f (image not found)</t>
  </si>
  <si>
    <t>Vileplume-F</t>
  </si>
  <si>
    <t>TODO: vileplume-f (image not found)</t>
  </si>
  <si>
    <t>Kadabra-F</t>
  </si>
  <si>
    <t>TODO: kadabra-f (image not found)</t>
  </si>
  <si>
    <t>Alakazam-F</t>
  </si>
  <si>
    <t>TODO: alakazam-f (image not found)</t>
  </si>
  <si>
    <t>Doduo-F</t>
  </si>
  <si>
    <t>TODO: doduo-f (image not found)</t>
  </si>
  <si>
    <t>Dodrio-F</t>
  </si>
  <si>
    <t>TODO: dodrio-f (image not found)</t>
  </si>
  <si>
    <t>Hypno-F</t>
  </si>
  <si>
    <t>TODO: hypno-f (image not found)</t>
  </si>
  <si>
    <t>Rhyhorn-F</t>
  </si>
  <si>
    <t>TODO: rhyhorn-f (image not found)</t>
  </si>
  <si>
    <t>Rhydon-F</t>
  </si>
  <si>
    <t>TODO: rhydon-f (image not found)</t>
  </si>
  <si>
    <t>Goldeen-F</t>
  </si>
  <si>
    <t>TODO: goldeen-f (image not found)</t>
  </si>
  <si>
    <t>Seaking-F</t>
  </si>
  <si>
    <t>TODO: seaking-f (image not found)</t>
  </si>
  <si>
    <t>Scyther-F</t>
  </si>
  <si>
    <t>TODO: scyther-f (image not found)</t>
  </si>
  <si>
    <t>Magikarp-F</t>
  </si>
  <si>
    <t>TODO: magikarp-f (image not found)</t>
  </si>
  <si>
    <t>Gyarados-F</t>
  </si>
  <si>
    <t>TODO: gyarados-f (image not found)</t>
  </si>
  <si>
    <t>Eevee-F</t>
  </si>
  <si>
    <t>TODO: eevee-f (image not found)</t>
  </si>
  <si>
    <t>Meganium-F</t>
  </si>
  <si>
    <t>TODO: meganium-f (image not found)</t>
  </si>
  <si>
    <t>Ledyba-F</t>
  </si>
  <si>
    <t>TODO: ledyba-f (image not found)</t>
  </si>
  <si>
    <t>Ledian-F</t>
  </si>
  <si>
    <t>TODO: ledian-f (image not found)</t>
  </si>
  <si>
    <t>Xatu-F</t>
  </si>
  <si>
    <t>TODO: xatu-f (image not found)</t>
  </si>
  <si>
    <t>Sudowoodo-F</t>
  </si>
  <si>
    <t>TODO: sudowoodo-f (image not found)</t>
  </si>
  <si>
    <t>Politoed-F</t>
  </si>
  <si>
    <t>TODO: politoed-f (image not found)</t>
  </si>
  <si>
    <t>Aipom-F</t>
  </si>
  <si>
    <t>TODO: aipom-f (image not found)</t>
  </si>
  <si>
    <t>Wooper-F</t>
  </si>
  <si>
    <t>TODO: wooper-f (image not found)</t>
  </si>
  <si>
    <t>Quagsire-F</t>
  </si>
  <si>
    <t>TODO: quagsire-f (image not found)</t>
  </si>
  <si>
    <t>Murkrow-F</t>
  </si>
  <si>
    <t>TODO: murkrow-f (image not found)</t>
  </si>
  <si>
    <t>Wobbuffet-F</t>
  </si>
  <si>
    <t>TODO: wobbuffet-f (image not found)</t>
  </si>
  <si>
    <t>Girafarig-F</t>
  </si>
  <si>
    <t>TODO: girafarig-f (image not found)</t>
  </si>
  <si>
    <t>Gligar-F</t>
  </si>
  <si>
    <t>TODO: gligar-f (image not found)</t>
  </si>
  <si>
    <t>Steelix-F</t>
  </si>
  <si>
    <t>TODO: steelix-f (image not found)</t>
  </si>
  <si>
    <t>Scizor-F</t>
  </si>
  <si>
    <t>TODO: scizor-f (image not found)</t>
  </si>
  <si>
    <t>Heracross-F</t>
  </si>
  <si>
    <t>TODO: heracross-f (image not found)</t>
  </si>
  <si>
    <t>Sneasel-F</t>
  </si>
  <si>
    <t>TODO: sneasel-f (image not found)</t>
  </si>
  <si>
    <t>Sneasel-Hisui-F</t>
  </si>
  <si>
    <t>TODO: sneasel-hisui-f (image not found)</t>
  </si>
  <si>
    <t>Ursaring-F</t>
  </si>
  <si>
    <t>TODO: ursaring-f (image not found)</t>
  </si>
  <si>
    <t>Piloswine-F</t>
  </si>
  <si>
    <t>TODO: piloswine-f (image not found)</t>
  </si>
  <si>
    <t>Octillery-F</t>
  </si>
  <si>
    <t>TODO: octillery-f (image not found)</t>
  </si>
  <si>
    <t>Houndoom-F</t>
  </si>
  <si>
    <t>TODO: houndoom-f (image not found)</t>
  </si>
  <si>
    <t>Donphan-F</t>
  </si>
  <si>
    <t>TODO: donphan-f (image not found)</t>
  </si>
  <si>
    <t>Torchic-F</t>
  </si>
  <si>
    <t>TODO: torchic-f (image not found)</t>
  </si>
  <si>
    <t>Combusken-F</t>
  </si>
  <si>
    <t>TODO: combusken-f (image not found)</t>
  </si>
  <si>
    <t>Blaziken-F</t>
  </si>
  <si>
    <t>TODO: blaziken-f (image not found)</t>
  </si>
  <si>
    <t>Beautifly-F</t>
  </si>
  <si>
    <t>TODO: beautifly-f (image not found)</t>
  </si>
  <si>
    <t>Dustox-F</t>
  </si>
  <si>
    <t>TODO: dustox-f (image not found)</t>
  </si>
  <si>
    <t>Ludicolo-F</t>
  </si>
  <si>
    <t>TODO: ludicolo-f (image not found)</t>
  </si>
  <si>
    <t>Nuzleaf-F</t>
  </si>
  <si>
    <t>TODO: nuzleaf-f (image not found)</t>
  </si>
  <si>
    <t>Shiftry-F</t>
  </si>
  <si>
    <t>TODO: shiftry-f (image not found)</t>
  </si>
  <si>
    <t>Meditite-F</t>
  </si>
  <si>
    <t>TODO: meditite-f (image not found)</t>
  </si>
  <si>
    <t>Medicham-F</t>
  </si>
  <si>
    <t>TODO: medicham-f (image not found)</t>
  </si>
  <si>
    <t>Roselia-F</t>
  </si>
  <si>
    <t>TODO: roselia-f (image not found)</t>
  </si>
  <si>
    <t>Gulpin-F</t>
  </si>
  <si>
    <t>TODO: gulpin-f (image not found)</t>
  </si>
  <si>
    <t>Swalot-F</t>
  </si>
  <si>
    <t>TODO: swalot-f (image not found)</t>
  </si>
  <si>
    <t>Numel-F</t>
  </si>
  <si>
    <t>TODO: numel-f (image not found)</t>
  </si>
  <si>
    <t>Camerupt-F</t>
  </si>
  <si>
    <t>TODO: camerupt-f (image not found)</t>
  </si>
  <si>
    <t>Cacturne-F</t>
  </si>
  <si>
    <t>TODO: cacturne-f (image not found)</t>
  </si>
  <si>
    <t>Milotic-F</t>
  </si>
  <si>
    <t>TODO: milotic-f (image not found)</t>
  </si>
  <si>
    <t>Relicanth-F</t>
  </si>
  <si>
    <t>TODO: relicanth-f (image not found)</t>
  </si>
  <si>
    <t>Starly-F</t>
  </si>
  <si>
    <t>TODO: starly-f (image not found)</t>
  </si>
  <si>
    <t>Staravia-F</t>
  </si>
  <si>
    <t>TODO: staravia-f (image not found)</t>
  </si>
  <si>
    <t>Staraptor-F</t>
  </si>
  <si>
    <t>TODO: staraptor-f (image not found)</t>
  </si>
  <si>
    <t>Bidoof-F</t>
  </si>
  <si>
    <t>TODO: bidoof-f (image not found)</t>
  </si>
  <si>
    <t>Bibarel-F</t>
  </si>
  <si>
    <t>TODO: bibarel-f (image not found)</t>
  </si>
  <si>
    <t>Kricketot-F</t>
  </si>
  <si>
    <t>TODO: kricketot-f (image not found)</t>
  </si>
  <si>
    <t>Kricketune-F</t>
  </si>
  <si>
    <t>TODO: kricketune-f (image not found)</t>
  </si>
  <si>
    <t>Shinx-F</t>
  </si>
  <si>
    <t>TODO: shinx-f (image not found)</t>
  </si>
  <si>
    <t>Luxio-F</t>
  </si>
  <si>
    <t>TODO: luxio-f (image not found)</t>
  </si>
  <si>
    <t>Luxray-F</t>
  </si>
  <si>
    <t>TODO: luxray-f (image not found)</t>
  </si>
  <si>
    <t>Roserade-F</t>
  </si>
  <si>
    <t>TODO: roserade-f (image not found)</t>
  </si>
  <si>
    <t>Combee-F</t>
  </si>
  <si>
    <t>TODO: combee-f (image not found)</t>
  </si>
  <si>
    <t>Pachirisu-F</t>
  </si>
  <si>
    <t>TODO: pachirisu-f (image not found)</t>
  </si>
  <si>
    <t>Buizel-F</t>
  </si>
  <si>
    <t>TODO: buizel-f (image not found)</t>
  </si>
  <si>
    <t>Floatzel-F</t>
  </si>
  <si>
    <t>TODO: floatzel-f (image not found)</t>
  </si>
  <si>
    <t>Ambipom-F</t>
  </si>
  <si>
    <t>TODO: ambipom-f (image not found)</t>
  </si>
  <si>
    <t>Gible-F</t>
  </si>
  <si>
    <t>TODO: gible-f (image not found)</t>
  </si>
  <si>
    <t>Gabite-F</t>
  </si>
  <si>
    <t>TODO: gabite-f (image not found)</t>
  </si>
  <si>
    <t>Garchomp-F</t>
  </si>
  <si>
    <t>TODO: garchomp-f (image not found)</t>
  </si>
  <si>
    <t>Hippopotas-F</t>
  </si>
  <si>
    <t>TODO: hippopotas-f (image not found)</t>
  </si>
  <si>
    <t>Hippowdon-F</t>
  </si>
  <si>
    <t>TODO: hippowdon-f (image not found)</t>
  </si>
  <si>
    <t>Croagunk-F</t>
  </si>
  <si>
    <t>TODO: croagunk-f (image not found)</t>
  </si>
  <si>
    <t>Toxicroak-F</t>
  </si>
  <si>
    <t>TODO: toxicroak-f (image not found)</t>
  </si>
  <si>
    <t>Finneon-F</t>
  </si>
  <si>
    <t>TODO: finneon-f (image not found)</t>
  </si>
  <si>
    <t>Lumineon-F</t>
  </si>
  <si>
    <t>TODO: lumineon-f (image not found)</t>
  </si>
  <si>
    <t>Snover-F</t>
  </si>
  <si>
    <t>TODO: snover-f (image not found)</t>
  </si>
  <si>
    <t>Abomasnow-F</t>
  </si>
  <si>
    <t>TODO: abomasnow-f (image not found)</t>
  </si>
  <si>
    <t>Weavile-F</t>
  </si>
  <si>
    <t>TODO: weavile-f (image not found)</t>
  </si>
  <si>
    <t>Rhyperior-F</t>
  </si>
  <si>
    <t>TODO: rhyperior-f (image not found)</t>
  </si>
  <si>
    <t>Tangrowth-F</t>
  </si>
  <si>
    <t>TODO: tangrowth-f (image not found)</t>
  </si>
  <si>
    <t>Mamoswine-F</t>
  </si>
  <si>
    <t>TODO: mamoswine-f (image not found)</t>
  </si>
  <si>
    <t>Unfezant-F</t>
  </si>
  <si>
    <t>TODO: unfezant-f (image not found)</t>
  </si>
  <si>
    <t>Frillish-F</t>
  </si>
  <si>
    <t>TODO: frillish-f (image not found)</t>
  </si>
  <si>
    <t>Jellicent-F</t>
  </si>
  <si>
    <t>TODO: jellicent-f (image not found)</t>
  </si>
  <si>
    <t>Pyroar-F</t>
  </si>
  <si>
    <t>TODO: pyroar-f (image not found)</t>
  </si>
  <si>
    <t>Meowstic-F</t>
  </si>
  <si>
    <t>TODO: meowstic-f (image not found)</t>
  </si>
  <si>
    <t>Indeedee-F</t>
  </si>
  <si>
    <t>TODO: indeedee-f (image not found)</t>
  </si>
  <si>
    <t>Basculegion-F</t>
  </si>
  <si>
    <t>TODO: basculegion-f (image not found)</t>
  </si>
  <si>
    <t>Pikachu-Original</t>
  </si>
  <si>
    <t>TODO: pikachu-original (image not found)</t>
  </si>
  <si>
    <t>Pikachu-Hoenn</t>
  </si>
  <si>
    <t>TODO: pikachu-hoenn (image not found)</t>
  </si>
  <si>
    <t>Pikachu-Sinnoh</t>
  </si>
  <si>
    <t>TODO: pikachu-sinnoh (image not found)</t>
  </si>
  <si>
    <t>Pikachu-Unova</t>
  </si>
  <si>
    <t>TODO: pikachu-unova (image not found)</t>
  </si>
  <si>
    <t>Pikachu-Kalos</t>
  </si>
  <si>
    <t>TODO: pikachu-kalos (image not found)</t>
  </si>
  <si>
    <t>Pikachu-Alola</t>
  </si>
  <si>
    <t>TODO: pikachu-alola (image not found)</t>
  </si>
  <si>
    <t>Pikachu-Partner</t>
  </si>
  <si>
    <t>TODO: pikachu-partner (image not found)</t>
  </si>
  <si>
    <t>Pikachu-World</t>
  </si>
  <si>
    <t>TODO: pikachu-world (image not found)</t>
  </si>
  <si>
    <t>Unown-B</t>
  </si>
  <si>
    <t>Unown-C</t>
  </si>
  <si>
    <t>Unown-D</t>
  </si>
  <si>
    <t>Unown-E</t>
  </si>
  <si>
    <t>Unown-F</t>
  </si>
  <si>
    <t>Unown-G</t>
  </si>
  <si>
    <t>Unown-H</t>
  </si>
  <si>
    <t>Unown-I</t>
  </si>
  <si>
    <t>Unown-J</t>
  </si>
  <si>
    <t>Unown-K</t>
  </si>
  <si>
    <t>Unown-L</t>
  </si>
  <si>
    <t>Unown-M</t>
  </si>
  <si>
    <t>Unown-N</t>
  </si>
  <si>
    <t>Unown-O</t>
  </si>
  <si>
    <t>Unown-P</t>
  </si>
  <si>
    <t>Unown-Q</t>
  </si>
  <si>
    <t>Unown-R</t>
  </si>
  <si>
    <t>Unown-S</t>
  </si>
  <si>
    <t>Unown-T</t>
  </si>
  <si>
    <t>Unown-U</t>
  </si>
  <si>
    <t>Unown-V</t>
  </si>
  <si>
    <t>Unown-W</t>
  </si>
  <si>
    <t>Unown-X</t>
  </si>
  <si>
    <t>Unown-Y</t>
  </si>
  <si>
    <t>Unown-Z</t>
  </si>
  <si>
    <t>Unown-Exclamation</t>
  </si>
  <si>
    <t>Unown-Question</t>
  </si>
  <si>
    <t>Deoxys-Attack</t>
  </si>
  <si>
    <t>Deoxys-Defense</t>
  </si>
  <si>
    <t>Deoxys-Speed</t>
  </si>
  <si>
    <t>Burmy-Sandy</t>
  </si>
  <si>
    <t>Burmy-Trash</t>
  </si>
  <si>
    <t>Wormadam-Sandy</t>
  </si>
  <si>
    <t>Wormadam-Trash</t>
  </si>
  <si>
    <t>Shellos-East</t>
  </si>
  <si>
    <t>Gastrodon-East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</si>
  <si>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</si>
  <si>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</si>
  <si>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</si>
  <si>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</si>
  <si>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</si>
  <si>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</si>
  <si>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</si>
  <si>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Deerling-Autumn</t>
  </si>
  <si>
    <t>Deerling-Winter</t>
  </si>
  <si>
    <t>Sawsbuck-Summer</t>
  </si>
  <si>
    <t>Sawsbuck-Autumn</t>
  </si>
  <si>
    <t>Sawsbuck-Winter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</si>
  <si>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</si>
  <si>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</si>
  <si>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</si>
  <si>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</si>
  <si>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</si>
  <si>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</si>
  <si>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</si>
  <si>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</si>
  <si>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</si>
  <si>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</si>
  <si>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</si>
  <si>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</si>
  <si>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Furfrou-Star</t>
  </si>
  <si>
    <t>Furfrou-Diamond</t>
  </si>
  <si>
    <t>Furfrou-Debutante</t>
  </si>
  <si>
    <t>Furfrou-Matron</t>
  </si>
  <si>
    <t>Furfrou-Dandy</t>
  </si>
  <si>
    <t>Furfrou-La-Reine</t>
  </si>
  <si>
    <t>Furfrou-Kabuki</t>
  </si>
  <si>
    <t>Furfrou-Pharaoh</t>
  </si>
  <si>
    <t>Flabebe-Yellow</t>
  </si>
  <si>
    <t>Flabebe-Orange</t>
  </si>
  <si>
    <t>Flabebe-Blue</t>
  </si>
  <si>
    <t>Flabebe-White</t>
  </si>
  <si>
    <t>Floette-Yellow</t>
  </si>
  <si>
    <t>Floette-Orange</t>
  </si>
  <si>
    <t>Floette-Blue</t>
  </si>
  <si>
    <t>Floette-White</t>
  </si>
  <si>
    <t>Florges-Yellow</t>
  </si>
  <si>
    <t>Florges-Orange</t>
  </si>
  <si>
    <t>Florges-Blue</t>
  </si>
  <si>
    <t>Florges-White</t>
  </si>
  <si>
    <t>Hoopa-Unbound</t>
  </si>
  <si>
    <t>Greninja-Battle-Bond</t>
  </si>
  <si>
    <t>Zygarde-10</t>
  </si>
  <si>
    <t>Zygarde-Power-Construct</t>
  </si>
  <si>
    <t>Zygarde-10-Power-Construct</t>
  </si>
  <si>
    <t>Vivillon-Polar</t>
  </si>
  <si>
    <t>Vivillon-Tundra</t>
  </si>
  <si>
    <t>Vivillon-Continental</t>
  </si>
  <si>
    <t>Vivillon-Garden</t>
  </si>
  <si>
    <t>Vivillon-Elegant</t>
  </si>
  <si>
    <t>Vivillon-Meadow</t>
  </si>
  <si>
    <t>Vivillon-Modern</t>
  </si>
  <si>
    <t>Vivillon-Marine</t>
  </si>
  <si>
    <t>Vivillon-Archipelago</t>
  </si>
  <si>
    <t>Vivillon-High-Plains</t>
  </si>
  <si>
    <t>Vivillon-Sandstorm</t>
  </si>
  <si>
    <t>Vivillon-River</t>
  </si>
  <si>
    <t>Vivillon-Monsoon</t>
  </si>
  <si>
    <t>Vivillon-Savanna</t>
  </si>
  <si>
    <t>Vivillon-Sun</t>
  </si>
  <si>
    <t>Vivillon-Ocean</t>
  </si>
  <si>
    <t>Vivillon-Jungle</t>
  </si>
  <si>
    <t>Vivillon-Fancy</t>
  </si>
  <si>
    <t>Vivillon-Pokeball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</si>
  <si>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</si>
  <si>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</si>
  <si>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</si>
  <si>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</si>
  <si>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</si>
  <si>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</si>
  <si>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</si>
  <si>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</si>
  <si>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</si>
  <si>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</si>
  <si>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</si>
  <si>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</si>
  <si>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</si>
  <si>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</si>
  <si>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Polteageist-Antique</t>
  </si>
  <si>
    <t>Urshifu-Rapid-Strike</t>
  </si>
  <si>
    <t>Zarude-Dada</t>
  </si>
  <si>
    <t>Enamorus-Therian</t>
  </si>
  <si>
    <t>Alcremie-Vanilla-Cream-Berry</t>
  </si>
  <si>
    <t>Alcremie-Vanilla-Cream-Love</t>
  </si>
  <si>
    <t>Alcremie-Vanilla-Cream-Star</t>
  </si>
  <si>
    <t>Alcremie-Vanilla-Cream-Clover</t>
  </si>
  <si>
    <t>Alcremie-Vanilla-Cream-Flower</t>
  </si>
  <si>
    <t>Alcremie-Vanilla-Cream-Ribbon</t>
  </si>
  <si>
    <t>Alcremie-Ruby-Cream-Strawberry</t>
  </si>
  <si>
    <t>Alcremie-Ruby-Cream-Berry</t>
  </si>
  <si>
    <t>Alcremie-Ruby-Cream-Love</t>
  </si>
  <si>
    <t>Alcremie-Ruby-Cream-Star</t>
  </si>
  <si>
    <t>Alcremie-Ruby-Cream-Clover</t>
  </si>
  <si>
    <t>Alcremie-Ruby-Cream-Flower</t>
  </si>
  <si>
    <t>Alcremie-Ruby-Cream-Ribbon</t>
  </si>
  <si>
    <t>Alcremie-Matcha-Cream-Strawberry</t>
  </si>
  <si>
    <t>Alcremie-Matcha-Cream-Berry</t>
  </si>
  <si>
    <t>Alcremie-Matcha-Cream-Love</t>
  </si>
  <si>
    <t>Alcremie-Matcha-Cream-Star</t>
  </si>
  <si>
    <t>Alcremie-Matcha-Cream-Clover</t>
  </si>
  <si>
    <t>Alcremie-Matcha-Cream-Flower</t>
  </si>
  <si>
    <t>Alcremie-Matcha-Cream-Ribbon</t>
  </si>
  <si>
    <t>Alcremie-Mint-Cream-Strawberry</t>
  </si>
  <si>
    <t>Alcremie-Mint-Cream-Berry</t>
  </si>
  <si>
    <t>Alcremie-Mint-Cream-Love</t>
  </si>
  <si>
    <t>Alcremie-Mint-Cream-Star</t>
  </si>
  <si>
    <t>Alcremie-Mint-Cream-Clover</t>
  </si>
  <si>
    <t>Alcremie-Mint-Cream-Flower</t>
  </si>
  <si>
    <t>Alcremie-Mint-Cream-Ribbon</t>
  </si>
  <si>
    <t>Alcremie-Lemon-Cream-Strawberry</t>
  </si>
  <si>
    <t>Alcremie-Lemon-Cream-Berry</t>
  </si>
  <si>
    <t>Alcremie-Lemon-Cream-Love</t>
  </si>
  <si>
    <t>Alcremie-Lemon-Cream-Star</t>
  </si>
  <si>
    <t>Alcremie-Lemon-Cream-Clover</t>
  </si>
  <si>
    <t>Alcremie-Lemon-Cream-Flower</t>
  </si>
  <si>
    <t>Alcremie-Lemon-Cream-Ribbon</t>
  </si>
  <si>
    <t>Alcremie-Salted-Cream-Strawberry</t>
  </si>
  <si>
    <t>Alcremie-Salted-Cream-Berry</t>
  </si>
  <si>
    <t>Alcremie-Salted-Cream-Love</t>
  </si>
  <si>
    <t>Alcremie-Salted-Cream-Star</t>
  </si>
  <si>
    <t>Alcremie-Salted-Cream-Clover</t>
  </si>
  <si>
    <t>Alcremie-Salted-Cream-Flower</t>
  </si>
  <si>
    <t>Alcremie-Salted-Cream-Ribbon</t>
  </si>
  <si>
    <t>Alcremie-Ruby-Swirl-Strawberry</t>
  </si>
  <si>
    <t>Alcremie-Ruby-Swirl-Berry</t>
  </si>
  <si>
    <t>Alcremie-Ruby-Swirl-Love</t>
  </si>
  <si>
    <t>Alcremie-Ruby-Swirl-Star</t>
  </si>
  <si>
    <t>Alcremie-Ruby-Swirl-Clover</t>
  </si>
  <si>
    <t>Alcremie-Ruby-Swirl-Flower</t>
  </si>
  <si>
    <t>Alcremie-Ruby-Swirl-Ribbon</t>
  </si>
  <si>
    <t>Alcremie-Caramel-Swirl-Strawberry</t>
  </si>
  <si>
    <t>Alcremie-Caramel-Swirl-Berry</t>
  </si>
  <si>
    <t>Alcremie-Caramel-Swirl-Love</t>
  </si>
  <si>
    <t>Alcremie-Caramel-Swirl-Star</t>
  </si>
  <si>
    <t>Alcremie-Caramel-Swirl-Clover</t>
  </si>
  <si>
    <t>Alcremie-Caramel-Swirl-Flower</t>
  </si>
  <si>
    <t>Alcremie-Caramel-Swirl-Ribbon</t>
  </si>
  <si>
    <t>Alcremie-Rainbow-Swirl-Strawberry</t>
  </si>
  <si>
    <t>Alcremie-Rainbow-Swirl-Berry</t>
  </si>
  <si>
    <t>Alcremie-Rainbow-Swirl-Love</t>
  </si>
  <si>
    <t>Alcremie-Rainbow-Swirl-Star</t>
  </si>
  <si>
    <t>Alcremie-Rainbow-Swirl-Clover</t>
  </si>
  <si>
    <t>Alcremie-Rainbow-Swirl-Flower</t>
  </si>
  <si>
    <t>Alcremie-Rainbow-Swirl-Ribbon</t>
  </si>
  <si>
    <t>Gigantamax Venusaur</t>
  </si>
  <si>
    <t>Gigantamax Venusaur-F</t>
  </si>
  <si>
    <t>Gigantamax Charizard</t>
  </si>
  <si>
    <t>Gigantamax Blastoise</t>
  </si>
  <si>
    <t>Gigantamax Butterfree</t>
  </si>
  <si>
    <t>Gigantamax Butterfree-F</t>
  </si>
  <si>
    <t>Gigantamax Pikachu</t>
  </si>
  <si>
    <t>Gigantamax Pikachu-F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</si>
  <si>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</si>
  <si>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</si>
  <si>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</si>
  <si>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</si>
  <si>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</si>
  <si>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</si>
  <si>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Eevee-F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</si>
  <si>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</si>
  <si>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</si>
  <si>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</si>
  <si>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</si>
  <si>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</si>
  <si>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</si>
  <si>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</si>
  <si>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</si>
  <si>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</si>
  <si>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</si>
  <si>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</si>
  <si>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</si>
  <si>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</si>
  <si>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</si>
  <si>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</si>
  <si>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</si>
  <si>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</si>
  <si>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</si>
  <si>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</si>
  <si>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</si>
  <si>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</si>
  <si>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</si>
  <si>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</si>
  <si>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</si>
  <si>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</si>
  <si>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</si>
  <si>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</si>
  <si>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</si>
  <si>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</si>
  <si>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</si>
  <si>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</si>
  <si>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</si>
  <si>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</si>
  <si>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</si>
  <si>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</si>
  <si>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</si>
  <si>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</si>
  <si>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</si>
  <si>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</si>
  <si>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</si>
  <si>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</si>
  <si>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</si>
  <si>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</si>
  <si>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</si>
  <si>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</si>
  <si>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</si>
  <si>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</si>
  <si>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</si>
  <si>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</si>
  <si>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</si>
  <si>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</si>
  <si>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</si>
  <si>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</si>
  <si>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</si>
  <si>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</si>
  <si>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</si>
  <si>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</si>
  <si>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</si>
  <si>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</si>
  <si>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</si>
  <si>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</si>
  <si>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</si>
  <si>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</si>
  <si>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</si>
  <si>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</si>
  <si>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</si>
  <si>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</si>
  <si>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</si>
  <si>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</si>
  <si>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</si>
  <si>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</si>
  <si>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</si>
  <si>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</si>
  <si>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</si>
  <si>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</si>
  <si>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</si>
  <si>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</si>
  <si>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</si>
  <si>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</si>
  <si>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</si>
  <si>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</si>
  <si>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</si>
  <si>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</si>
  <si>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</si>
  <si>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</si>
  <si>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</si>
  <si>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</si>
  <si>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</si>
  <si>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</si>
  <si>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</si>
  <si>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</si>
  <si>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</si>
  <si>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</si>
  <si>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</si>
  <si>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</si>
  <si>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</si>
  <si>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</si>
  <si>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</si>
  <si>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</si>
  <si>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</si>
  <si>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</si>
  <si>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</si>
  <si>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</si>
  <si>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</si>
  <si>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</si>
  <si>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</si>
  <si>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</si>
  <si>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</si>
  <si>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</si>
  <si>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</si>
  <si>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</si>
  <si>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</si>
  <si>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</si>
  <si>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</si>
  <si>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</si>
  <si>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</si>
  <si>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</si>
  <si>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</si>
  <si>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</si>
  <si>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</si>
  <si>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</si>
  <si>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</si>
  <si>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</si>
  <si>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</si>
  <si>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</si>
  <si>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</si>
  <si>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TODO: venusaur-f-gigantamax (image not found)</t>
  </si>
  <si>
    <t>TODO: butterfree-f-gigantamax (image not found)</t>
  </si>
  <si>
    <t>TODO: pikachu-f-gigantamax (image not found)</t>
  </si>
  <si>
    <t>TODO: eevee-f-gigantamax (image not found)</t>
  </si>
  <si>
    <t>TODO: toxtricity-low-key-gigantamax (image not found)</t>
  </si>
  <si>
    <t>Gigantamax 2</t>
  </si>
  <si>
    <t>TODO: urshifu-gigantamax (image not found)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</si>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</sst>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IMAGE("https://raw.githubusercontent.com/stautonico/pokemon-home-pokedex/main/sprites/porygon-z.png",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0</v>
      </c>
      <c r="C907" s="1" t="s">
        <v>937</v>
      </c>
      <c r="D907" t="s">
        <v>938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0</v>
      </c>
      <c r="C908" s="1" t="s">
        <v>939</v>
      </c>
      <c r="D908" t="s">
        <v>940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0</v>
      </c>
      <c r="C909" s="1" t="s">
        <v>941</v>
      </c>
      <c r="D909" t="s">
        <v>942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0</v>
      </c>
      <c r="C910" s="1" t="s">
        <v>943</v>
      </c>
      <c r="D910" t="s">
        <v>944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0</v>
      </c>
      <c r="C911" s="1" t="s">
        <v>945</v>
      </c>
      <c r="D911" t="s">
        <v>946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0</v>
      </c>
      <c r="C912" s="1" t="s">
        <v>947</v>
      </c>
      <c r="D912" t="s">
        <v>948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0</v>
      </c>
      <c r="C913" s="1" t="s">
        <v>949</v>
      </c>
      <c r="D913" t="s">
        <v>950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0</v>
      </c>
      <c r="C914" s="1" t="s">
        <v>951</v>
      </c>
      <c r="D914" t="s">
        <v>952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0</v>
      </c>
      <c r="C915" s="1" t="s">
        <v>953</v>
      </c>
      <c r="D915" t="s">
        <v>954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0</v>
      </c>
      <c r="C916" s="1" t="s">
        <v>955</v>
      </c>
      <c r="D916" t="s">
        <v>956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0</v>
      </c>
      <c r="C917" s="1" t="s">
        <v>957</v>
      </c>
      <c r="D917" t="s">
        <v>958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0</v>
      </c>
      <c r="C918" s="1" t="s">
        <v>959</v>
      </c>
      <c r="D918" t="s">
        <v>960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0</v>
      </c>
      <c r="C919" s="1" t="s">
        <v>961</v>
      </c>
      <c r="D919" t="s">
        <v>962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0</v>
      </c>
      <c r="C920" s="1" t="s">
        <v>963</v>
      </c>
      <c r="D920" t="s">
        <v>964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0</v>
      </c>
      <c r="C921" s="1" t="s">
        <v>965</v>
      </c>
      <c r="D921" t="s">
        <v>966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0</v>
      </c>
      <c r="C922" s="1" t="s">
        <v>967</v>
      </c>
      <c r="D922" t="s">
        <v>968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0</v>
      </c>
      <c r="C923" s="1" t="s">
        <v>969</v>
      </c>
      <c r="D923" t="s">
        <v>970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0</v>
      </c>
      <c r="C924" s="1" t="s">
        <v>971</v>
      </c>
      <c r="D924" t="s">
        <v>972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0</v>
      </c>
      <c r="C925" s="1" t="s">
        <v>973</v>
      </c>
      <c r="D925" t="s">
        <v>974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0</v>
      </c>
      <c r="C926" s="1" t="s">
        <v>975</v>
      </c>
      <c r="D926" t="s">
        <v>976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0</v>
      </c>
      <c r="C927" s="1" t="s">
        <v>977</v>
      </c>
      <c r="D927" t="s">
        <v>978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0</v>
      </c>
      <c r="C928" s="1" t="s">
        <v>979</v>
      </c>
      <c r="D928" t="s">
        <v>980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0</v>
      </c>
      <c r="C929" s="1" t="s">
        <v>981</v>
      </c>
      <c r="D929" t="s">
        <v>982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0</v>
      </c>
      <c r="C930" s="1" t="s">
        <v>983</v>
      </c>
      <c r="D930" t="s">
        <v>984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0</v>
      </c>
      <c r="C931" s="1" t="s">
        <v>985</v>
      </c>
      <c r="D931" t="s">
        <v>986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0</v>
      </c>
      <c r="C932" s="1" t="s">
        <v>987</v>
      </c>
      <c r="D932" t="s">
        <v>988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0</v>
      </c>
      <c r="C933" s="1" t="s">
        <v>989</v>
      </c>
      <c r="D933" t="s">
        <v>990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0</v>
      </c>
      <c r="C934" s="1" t="s">
        <v>991</v>
      </c>
      <c r="D934" t="s">
        <v>992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0</v>
      </c>
      <c r="C935" s="1" t="s">
        <v>993</v>
      </c>
      <c r="D935" t="s">
        <v>994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0</v>
      </c>
      <c r="C936" s="1" t="s">
        <v>995</v>
      </c>
      <c r="D936" t="s">
        <v>996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0</v>
      </c>
      <c r="C937" s="1" t="s">
        <v>997</v>
      </c>
      <c r="D937" t="s">
        <v>998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0</v>
      </c>
      <c r="C938" s="1" t="s">
        <v>999</v>
      </c>
      <c r="D938" t="s">
        <v>1000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0</v>
      </c>
      <c r="C939" s="1" t="s">
        <v>1001</v>
      </c>
      <c r="D939" t="s">
        <v>1002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0</v>
      </c>
      <c r="C940" s="1" t="s">
        <v>1003</v>
      </c>
      <c r="D940" t="s">
        <v>1004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0</v>
      </c>
      <c r="C941" s="1" t="s">
        <v>1005</v>
      </c>
      <c r="D941" t="s">
        <v>1006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0</v>
      </c>
      <c r="C942" s="1" t="s">
        <v>1007</v>
      </c>
      <c r="D942" t="s">
        <v>1008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0</v>
      </c>
      <c r="C943" s="1" t="s">
        <v>1009</v>
      </c>
      <c r="D943" t="s">
        <v>1010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0</v>
      </c>
      <c r="C944" s="1" t="s">
        <v>1011</v>
      </c>
      <c r="D944" t="s">
        <v>1012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0</v>
      </c>
      <c r="C945" s="1" t="s">
        <v>1013</v>
      </c>
      <c r="D945" t="s">
        <v>1014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0</v>
      </c>
      <c r="C946" s="1" t="s">
        <v>1015</v>
      </c>
      <c r="D946" t="s">
        <v>1016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0</v>
      </c>
      <c r="C947" s="1" t="s">
        <v>1017</v>
      </c>
      <c r="D947" t="s">
        <v>1018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0</v>
      </c>
      <c r="C948" s="1" t="s">
        <v>1019</v>
      </c>
      <c r="D948" t="s">
        <v>1020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0</v>
      </c>
      <c r="C949" s="1" t="s">
        <v>1021</v>
      </c>
      <c r="D949" t="s">
        <v>1022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0</v>
      </c>
      <c r="C950" s="1" t="s">
        <v>1023</v>
      </c>
      <c r="D950" t="s">
        <v>1024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0</v>
      </c>
      <c r="C951" s="1" t="s">
        <v>1025</v>
      </c>
      <c r="D951" t="s">
        <v>1026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0</v>
      </c>
      <c r="C952" s="1" t="s">
        <v>1027</v>
      </c>
      <c r="D952" t="s">
        <v>1028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0</v>
      </c>
      <c r="C953" s="1" t="s">
        <v>1029</v>
      </c>
      <c r="D953" t="s">
        <v>1030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0</v>
      </c>
      <c r="C954" s="1" t="s">
        <v>1031</v>
      </c>
      <c r="D954" t="s">
        <v>1032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0</v>
      </c>
      <c r="C955" s="1" t="s">
        <v>1033</v>
      </c>
      <c r="D955" t="s">
        <v>1034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0</v>
      </c>
      <c r="C956" s="1" t="s">
        <v>1035</v>
      </c>
      <c r="D956" t="s">
        <v>1036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0</v>
      </c>
      <c r="C957" s="1" t="s">
        <v>1037</v>
      </c>
      <c r="D957" t="s">
        <v>1038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0</v>
      </c>
      <c r="C958" s="1" t="s">
        <v>1039</v>
      </c>
      <c r="D958" t="s">
        <v>1040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0</v>
      </c>
      <c r="C959" s="1" t="s">
        <v>1041</v>
      </c>
      <c r="D959" t="s">
        <v>1042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0</v>
      </c>
      <c r="C960" s="1" t="s">
        <v>1043</v>
      </c>
      <c r="D960" t="s">
        <v>1044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0</v>
      </c>
      <c r="C961" s="1" t="s">
        <v>1045</v>
      </c>
      <c r="D961" t="s">
        <v>1046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0</v>
      </c>
      <c r="C962" s="1" t="s">
        <v>1047</v>
      </c>
      <c r="D962" t="s">
        <v>1048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0</v>
      </c>
      <c r="C963" s="1" t="s">
        <v>1049</v>
      </c>
      <c r="D963" t="s">
        <v>1050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0</v>
      </c>
      <c r="C964" s="1" t="s">
        <v>1051</v>
      </c>
      <c r="D964" t="s">
        <v>1052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0</v>
      </c>
      <c r="C965" s="1" t="s">
        <v>1053</v>
      </c>
      <c r="D965" t="s">
        <v>1054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0</v>
      </c>
      <c r="C966" s="1" t="s">
        <v>1055</v>
      </c>
      <c r="D966" t="s">
        <v>1056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0</v>
      </c>
      <c r="C967" s="1" t="s">
        <v>1057</v>
      </c>
      <c r="D967" t="s">
        <v>1058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0</v>
      </c>
      <c r="C968" s="1" t="s">
        <v>1059</v>
      </c>
      <c r="D968" t="s">
        <v>1060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0</v>
      </c>
      <c r="C969" s="1" t="s">
        <v>1061</v>
      </c>
      <c r="D969" t="s">
        <v>1062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0</v>
      </c>
      <c r="C970" s="1" t="s">
        <v>1063</v>
      </c>
      <c r="D970" t="s">
        <v>1064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0</v>
      </c>
      <c r="C971" s="1" t="s">
        <v>1065</v>
      </c>
      <c r="D971" t="s">
        <v>1066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0</v>
      </c>
      <c r="C972" s="1" t="s">
        <v>1067</v>
      </c>
      <c r="D972" t="s">
        <v>1068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0</v>
      </c>
      <c r="C973" s="1" t="s">
        <v>1069</v>
      </c>
      <c r="D973" t="s">
        <v>1070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0</v>
      </c>
      <c r="C974" s="1" t="s">
        <v>1071</v>
      </c>
      <c r="D974" t="s">
        <v>1072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0</v>
      </c>
      <c r="C975" s="1" t="s">
        <v>1073</v>
      </c>
      <c r="D975" t="s">
        <v>1074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0</v>
      </c>
      <c r="C976" s="1" t="s">
        <v>1075</v>
      </c>
      <c r="D976" t="s">
        <v>1076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0</v>
      </c>
      <c r="C977" s="1" t="s">
        <v>1077</v>
      </c>
      <c r="D977" t="s">
        <v>1078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0</v>
      </c>
      <c r="C978" s="1" t="s">
        <v>1079</v>
      </c>
      <c r="D978" t="s">
        <v>1080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0</v>
      </c>
      <c r="C979" s="1" t="s">
        <v>1081</v>
      </c>
      <c r="D979" t="s">
        <v>1082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0</v>
      </c>
      <c r="C980" s="1" t="s">
        <v>1083</v>
      </c>
      <c r="D980" t="s">
        <v>1084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0</v>
      </c>
      <c r="C981" s="1" t="s">
        <v>1085</v>
      </c>
      <c r="D981" t="s">
        <v>1086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0</v>
      </c>
      <c r="C982" s="1" t="s">
        <v>1087</v>
      </c>
      <c r="D982" t="s">
        <v>1088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0</v>
      </c>
      <c r="C983" s="1" t="s">
        <v>1089</v>
      </c>
      <c r="D983" t="s">
        <v>1090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0</v>
      </c>
      <c r="C984" s="1" t="s">
        <v>1091</v>
      </c>
      <c r="D984" t="s">
        <v>1092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0</v>
      </c>
      <c r="C985" s="1" t="s">
        <v>1093</v>
      </c>
      <c r="D985" t="s">
        <v>1094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0</v>
      </c>
      <c r="C986" s="1" t="s">
        <v>1095</v>
      </c>
      <c r="D986" t="s">
        <v>1096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0</v>
      </c>
      <c r="C987" s="1" t="s">
        <v>1097</v>
      </c>
      <c r="D987" t="s">
        <v>1098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0</v>
      </c>
      <c r="C988" s="1" t="s">
        <v>1099</v>
      </c>
      <c r="D988" t="s">
        <v>1100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0</v>
      </c>
      <c r="C989" s="1" t="s">
        <v>1101</v>
      </c>
      <c r="D989" t="s">
        <v>1102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0</v>
      </c>
      <c r="C990" s="1" t="s">
        <v>1103</v>
      </c>
      <c r="D990" t="s">
        <v>1104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0</v>
      </c>
      <c r="C991" s="1" t="s">
        <v>1105</v>
      </c>
      <c r="D991" t="s">
        <v>1106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0</v>
      </c>
      <c r="C992" s="1" t="s">
        <v>1107</v>
      </c>
      <c r="D992" t="s">
        <v>1108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0</v>
      </c>
      <c r="C993" s="1" t="s">
        <v>1109</v>
      </c>
      <c r="D993" t="s">
        <v>1110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0</v>
      </c>
      <c r="C994" s="1" t="s">
        <v>1111</v>
      </c>
      <c r="D994" t="s">
        <v>1112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0</v>
      </c>
      <c r="C995" s="1" t="s">
        <v>1113</v>
      </c>
      <c r="D995" t="s">
        <v>1114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0</v>
      </c>
      <c r="C996" s="1" t="s">
        <v>1115</v>
      </c>
      <c r="D996" t="s">
        <v>1116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0</v>
      </c>
      <c r="C997" s="1" t="s">
        <v>1117</v>
      </c>
      <c r="D997" t="s">
        <v>1118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0</v>
      </c>
      <c r="C998" s="1" t="s">
        <v>1119</v>
      </c>
      <c r="D998" t="s">
        <v>1120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0</v>
      </c>
      <c r="C999" s="1" t="s">
        <v>1121</v>
      </c>
      <c r="D999" t="s">
        <v>1122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0</v>
      </c>
      <c r="C1000" s="1" t="s">
        <v>1123</v>
      </c>
      <c r="D1000" t="s">
        <v>1124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0</v>
      </c>
      <c r="C1001" s="1" t="s">
        <v>1125</v>
      </c>
      <c r="D1001" t="s">
        <v>1126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0</v>
      </c>
      <c r="C1002" s="1" t="s">
        <v>1127</v>
      </c>
      <c r="D1002" t="s">
        <v>1128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0</v>
      </c>
      <c r="C1003" s="1" t="s">
        <v>1129</v>
      </c>
      <c r="D1003" t="s">
        <v>1130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0</v>
      </c>
      <c r="C1004" s="1" t="s">
        <v>1131</v>
      </c>
      <c r="D1004" t="s">
        <v>1132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0</v>
      </c>
      <c r="C1005" s="1" t="s">
        <v>1133</v>
      </c>
      <c r="D1005" t="s">
        <v>1134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0</v>
      </c>
      <c r="C1006" s="1" t="s">
        <v>1135</v>
      </c>
      <c r="D1006" t="s">
        <v>1136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0</v>
      </c>
      <c r="C1007" s="1" t="s">
        <v>1137</v>
      </c>
      <c r="D1007" t="s">
        <v>1138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0</v>
      </c>
      <c r="C1008" s="1" t="s">
        <v>1139</v>
      </c>
      <c r="D1008" t="s">
        <v>1140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0</v>
      </c>
      <c r="C1009" s="1" t="s">
        <v>1141</v>
      </c>
      <c r="D1009" t="s">
        <v>1142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0</v>
      </c>
      <c r="C1010" s="1" t="s">
        <v>1143</v>
      </c>
      <c r="D1010" t="s">
        <v>1144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0</v>
      </c>
      <c r="C1011" s="1" t="s">
        <v>1145</v>
      </c>
      <c r="D1011" t="s">
        <v>1146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0</v>
      </c>
      <c r="C1012" s="1" t="s">
        <v>1147</v>
      </c>
      <c r="D1012" t="s">
        <v>1148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0</v>
      </c>
      <c r="C1013" s="1" t="s">
        <v>1149</v>
      </c>
      <c r="D1013" t="s">
        <v>1150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0</v>
      </c>
      <c r="C1014" s="1" t="s">
        <v>1151</v>
      </c>
      <c r="D1014" t="s">
        <v>1152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0</v>
      </c>
      <c r="C1015" s="1" t="s">
        <v>1153</v>
      </c>
      <c r="D1015" t="s">
        <v>1154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0</v>
      </c>
      <c r="C1016" s="1" t="s">
        <v>1155</v>
      </c>
      <c r="D1016" t="s">
        <v>1156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0</v>
      </c>
      <c r="C1017" s="1" t="s">
        <v>1157</v>
      </c>
      <c r="D1017">
        <f>IMAGE("https://raw.githubusercontent.com/stautonico/pokemon-home-pokedex/main/sprites/unown-b.png", 2)</f>
        <v>0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0</v>
      </c>
      <c r="C1018" s="1" t="s">
        <v>1158</v>
      </c>
      <c r="D1018">
        <f>IMAGE("https://raw.githubusercontent.com/stautonico/pokemon-home-pokedex/main/sprites/unown-c.png", 2)</f>
        <v>0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0</v>
      </c>
      <c r="C1019" s="1" t="s">
        <v>1159</v>
      </c>
      <c r="D1019">
        <f>IMAGE("https://raw.githubusercontent.com/stautonico/pokemon-home-pokedex/main/sprites/unown-d.png", 2)</f>
        <v>0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0</v>
      </c>
      <c r="C1020" s="1" t="s">
        <v>1160</v>
      </c>
      <c r="D1020">
        <f>IMAGE("https://raw.githubusercontent.com/stautonico/pokemon-home-pokedex/main/sprites/unown-e.png", 2)</f>
        <v>0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0</v>
      </c>
      <c r="C1021" s="1" t="s">
        <v>1161</v>
      </c>
      <c r="D1021">
        <f>IMAGE("https://raw.githubusercontent.com/stautonico/pokemon-home-pokedex/main/sprites/unown-f.png", 2)</f>
        <v>0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0</v>
      </c>
      <c r="C1022" s="1" t="s">
        <v>1162</v>
      </c>
      <c r="D1022">
        <f>IMAGE("https://raw.githubusercontent.com/stautonico/pokemon-home-pokedex/main/sprites/unown-g.png", 2)</f>
        <v>0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0</v>
      </c>
      <c r="C1023" s="1" t="s">
        <v>1163</v>
      </c>
      <c r="D1023">
        <f>IMAGE("https://raw.githubusercontent.com/stautonico/pokemon-home-pokedex/main/sprites/unown-h.png", 2)</f>
        <v>0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0</v>
      </c>
      <c r="C1024" s="1" t="s">
        <v>1164</v>
      </c>
      <c r="D1024">
        <f>IMAGE("https://raw.githubusercontent.com/stautonico/pokemon-home-pokedex/main/sprites/unown-i.png", 2)</f>
        <v>0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0</v>
      </c>
      <c r="C1025" s="1" t="s">
        <v>1165</v>
      </c>
      <c r="D1025">
        <f>IMAGE("https://raw.githubusercontent.com/stautonico/pokemon-home-pokedex/main/sprites/unown-j.png", 2)</f>
        <v>0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0</v>
      </c>
      <c r="C1026" s="1" t="s">
        <v>1166</v>
      </c>
      <c r="D1026">
        <f>IMAGE("https://raw.githubusercontent.com/stautonico/pokemon-home-pokedex/main/sprites/unown-k.png", 2)</f>
        <v>0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0</v>
      </c>
      <c r="C1027" s="1" t="s">
        <v>1167</v>
      </c>
      <c r="D1027">
        <f>IMAGE("https://raw.githubusercontent.com/stautonico/pokemon-home-pokedex/main/sprites/unown-l.png", 2)</f>
        <v>0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0</v>
      </c>
      <c r="C1028" s="1" t="s">
        <v>1168</v>
      </c>
      <c r="D1028">
        <f>IMAGE("https://raw.githubusercontent.com/stautonico/pokemon-home-pokedex/main/sprites/unown-m.png", 2)</f>
        <v>0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0</v>
      </c>
      <c r="C1029" s="1" t="s">
        <v>1169</v>
      </c>
      <c r="D1029">
        <f>IMAGE("https://raw.githubusercontent.com/stautonico/pokemon-home-pokedex/main/sprites/unown-n.png", 2)</f>
        <v>0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0</v>
      </c>
      <c r="C1030" s="1" t="s">
        <v>1170</v>
      </c>
      <c r="D1030">
        <f>IMAGE("https://raw.githubusercontent.com/stautonico/pokemon-home-pokedex/main/sprites/unown-o.png", 2)</f>
        <v>0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0</v>
      </c>
      <c r="C1031" s="1" t="s">
        <v>1171</v>
      </c>
      <c r="D1031">
        <f>IMAGE("https://raw.githubusercontent.com/stautonico/pokemon-home-pokedex/main/sprites/unown-p.png", 2)</f>
        <v>0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0</v>
      </c>
      <c r="C1032" s="1" t="s">
        <v>1172</v>
      </c>
      <c r="D1032">
        <f>IMAGE("https://raw.githubusercontent.com/stautonico/pokemon-home-pokedex/main/sprites/unown-q.png", 2)</f>
        <v>0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0</v>
      </c>
      <c r="C1033" s="1" t="s">
        <v>1173</v>
      </c>
      <c r="D1033">
        <f>IMAGE("https://raw.githubusercontent.com/stautonico/pokemon-home-pokedex/main/sprites/unown-r.png", 2)</f>
        <v>0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0</v>
      </c>
      <c r="C1034" s="1" t="s">
        <v>1174</v>
      </c>
      <c r="D1034">
        <f>IMAGE("https://raw.githubusercontent.com/stautonico/pokemon-home-pokedex/main/sprites/unown-s.png", 2)</f>
        <v>0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0</v>
      </c>
      <c r="C1035" s="1" t="s">
        <v>1175</v>
      </c>
      <c r="D1035">
        <f>IMAGE("https://raw.githubusercontent.com/stautonico/pokemon-home-pokedex/main/sprites/unown-t.png", 2)</f>
        <v>0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0</v>
      </c>
      <c r="C1036" s="1" t="s">
        <v>1176</v>
      </c>
      <c r="D1036">
        <f>IMAGE("https://raw.githubusercontent.com/stautonico/pokemon-home-pokedex/main/sprites/unown-u.png", 2)</f>
        <v>0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0</v>
      </c>
      <c r="C1037" s="1" t="s">
        <v>1177</v>
      </c>
      <c r="D1037">
        <f>IMAGE("https://raw.githubusercontent.com/stautonico/pokemon-home-pokedex/main/sprites/unown-v.png", 2)</f>
        <v>0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0</v>
      </c>
      <c r="C1038" s="1" t="s">
        <v>1178</v>
      </c>
      <c r="D1038">
        <f>IMAGE("https://raw.githubusercontent.com/stautonico/pokemon-home-pokedex/main/sprites/unown-w.png", 2)</f>
        <v>0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0</v>
      </c>
      <c r="C1039" s="1" t="s">
        <v>1179</v>
      </c>
      <c r="D1039">
        <f>IMAGE("https://raw.githubusercontent.com/stautonico/pokemon-home-pokedex/main/sprites/unown-x.png", 2)</f>
        <v>0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0</v>
      </c>
      <c r="C1040" s="1" t="s">
        <v>1180</v>
      </c>
      <c r="D1040">
        <f>IMAGE("https://raw.githubusercontent.com/stautonico/pokemon-home-pokedex/main/sprites/unown-y.png", 2)</f>
        <v>0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0</v>
      </c>
      <c r="C1041" s="1" t="s">
        <v>1181</v>
      </c>
      <c r="D1041">
        <f>IMAGE("https://raw.githubusercontent.com/stautonico/pokemon-home-pokedex/main/sprites/unown-z.png", 2)</f>
        <v>0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0</v>
      </c>
      <c r="C1042" s="1" t="s">
        <v>1182</v>
      </c>
      <c r="D1042">
        <f>IMAGE("https://raw.githubusercontent.com/stautonico/pokemon-home-pokedex/main/sprites/unown-exclamation.png", 2)</f>
        <v>0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0</v>
      </c>
      <c r="C1043" s="1" t="s">
        <v>1183</v>
      </c>
      <c r="D1043">
        <f>IMAGE("https://raw.githubusercontent.com/stautonico/pokemon-home-pokedex/main/sprites/unown-question.png", 2)</f>
        <v>0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1184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1185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1186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0</v>
      </c>
      <c r="C1047" s="1" t="s">
        <v>1187</v>
      </c>
      <c r="D1047">
        <f>IMAGE("https://raw.githubusercontent.com/stautonico/pokemon-home-pokedex/main/sprites/burmy-sandy.png", 2)</f>
        <v>0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0</v>
      </c>
      <c r="C1048" s="1" t="s">
        <v>1188</v>
      </c>
      <c r="D1048">
        <f>IMAGE("https://raw.githubusercontent.com/stautonico/pokemon-home-pokedex/main/sprites/burmy-trash.png", 2)</f>
        <v>0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1189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1190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0</v>
      </c>
      <c r="C1051" s="1" t="s">
        <v>1191</v>
      </c>
      <c r="D1051">
        <f>IMAGE("https://raw.githubusercontent.com/stautonico/pokemon-home-pokedex/main/sprites/shellos-east.png", 2)</f>
        <v>0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0</v>
      </c>
      <c r="C1052" s="1" t="s">
        <v>1192</v>
      </c>
      <c r="D1052">
        <f>IMAGE("https://raw.githubusercontent.com/stautonico/pokemon-home-pokedex/main/sprites/gastrodon-east.png", 2)</f>
        <v>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1193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1194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1195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1196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1197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1198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0</v>
      </c>
      <c r="C1059" s="1" t="s">
        <v>1199</v>
      </c>
      <c r="D1059">
        <f>IMAGE("https://raw.githubusercontent.com/stautonico/pokemon-home-pokedex/main/sprites/deerling-summer.png",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0</v>
      </c>
      <c r="C1060" s="1" t="s">
        <v>1200</v>
      </c>
      <c r="D1060">
        <f>IMAGE("https://raw.githubusercontent.com/stautonico/pokemon-home-pokedex/main/sprites/deerling-autumn.png",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0</v>
      </c>
      <c r="C1061" s="1" t="s">
        <v>1201</v>
      </c>
      <c r="D1061">
        <f>IMAGE("https://raw.githubusercontent.com/stautonico/pokemon-home-pokedex/main/sprites/deerling-winter.png",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0</v>
      </c>
      <c r="C1062" s="1" t="s">
        <v>1202</v>
      </c>
      <c r="D1062">
        <f>IMAGE("https://raw.githubusercontent.com/stautonico/pokemon-home-pokedex/main/sprites/sawsbuck-summer.png",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0</v>
      </c>
      <c r="C1063" s="1" t="s">
        <v>1203</v>
      </c>
      <c r="D1063">
        <f>IMAGE("https://raw.githubusercontent.com/stautonico/pokemon-home-pokedex/main/sprites/sawsbuck-autumn.png",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0</v>
      </c>
      <c r="C1064" s="1" t="s">
        <v>1204</v>
      </c>
      <c r="D1064">
        <f>IMAGE("https://raw.githubusercontent.com/stautonico/pokemon-home-pokedex/main/sprites/sawsbuck-winter.png",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1205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1206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1207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1208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1209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1210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1211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1212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1213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1214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1215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0</v>
      </c>
      <c r="C1076" s="1" t="s">
        <v>1216</v>
      </c>
      <c r="D1076">
        <f>IMAGE("https://raw.githubusercontent.com/stautonico/pokemon-home-pokedex/main/sprites/furfrou-heart.png",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0</v>
      </c>
      <c r="C1077" s="1" t="s">
        <v>1217</v>
      </c>
      <c r="D1077">
        <f>IMAGE("https://raw.githubusercontent.com/stautonico/pokemon-home-pokedex/main/sprites/furfrou-star.png",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0</v>
      </c>
      <c r="C1078" s="1" t="s">
        <v>1218</v>
      </c>
      <c r="D1078">
        <f>IMAGE("https://raw.githubusercontent.com/stautonico/pokemon-home-pokedex/main/sprites/furfrou-diamond.png",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0</v>
      </c>
      <c r="C1079" s="1" t="s">
        <v>1219</v>
      </c>
      <c r="D1079">
        <f>IMAGE("https://raw.githubusercontent.com/stautonico/pokemon-home-pokedex/main/sprites/furfrou-debutante.png",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0</v>
      </c>
      <c r="C1080" s="1" t="s">
        <v>1220</v>
      </c>
      <c r="D1080">
        <f>IMAGE("https://raw.githubusercontent.com/stautonico/pokemon-home-pokedex/main/sprites/furfrou-matron.png",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0</v>
      </c>
      <c r="C1081" s="1" t="s">
        <v>1221</v>
      </c>
      <c r="D1081">
        <f>IMAGE("https://raw.githubusercontent.com/stautonico/pokemon-home-pokedex/main/sprites/furfrou-dandy.png",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0</v>
      </c>
      <c r="C1082" s="1" t="s">
        <v>1222</v>
      </c>
      <c r="D1082">
        <f>IMAGE("https://raw.githubusercontent.com/stautonico/pokemon-home-pokedex/main/sprites/furfrou-la-reine.png",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0</v>
      </c>
      <c r="C1083" s="1" t="s">
        <v>1223</v>
      </c>
      <c r="D1083">
        <f>IMAGE("https://raw.githubusercontent.com/stautonico/pokemon-home-pokedex/main/sprites/furfrou-kabuki.png",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0</v>
      </c>
      <c r="C1084" s="1" t="s">
        <v>1224</v>
      </c>
      <c r="D1084">
        <f>IMAGE("https://raw.githubusercontent.com/stautonico/pokemon-home-pokedex/main/sprites/furfrou-pharaoh.png", 2)</f>
        <v>0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0</v>
      </c>
      <c r="C1085" s="1" t="s">
        <v>1225</v>
      </c>
      <c r="D1085">
        <f>IMAGE("https://raw.githubusercontent.com/stautonico/pokemon-home-pokedex/main/sprites/flabebe-yellow.png", 2)</f>
        <v>0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0</v>
      </c>
      <c r="C1086" s="1" t="s">
        <v>1226</v>
      </c>
      <c r="D1086">
        <f>IMAGE("https://raw.githubusercontent.com/stautonico/pokemon-home-pokedex/main/sprites/flabebe-orange.png", 2)</f>
        <v>0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0</v>
      </c>
      <c r="C1087" s="1" t="s">
        <v>1227</v>
      </c>
      <c r="D1087">
        <f>IMAGE("https://raw.githubusercontent.com/stautonico/pokemon-home-pokedex/main/sprites/flabebe-blue.png", 2)</f>
        <v>0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0</v>
      </c>
      <c r="C1088" s="1" t="s">
        <v>1228</v>
      </c>
      <c r="D1088">
        <f>IMAGE("https://raw.githubusercontent.com/stautonico/pokemon-home-pokedex/main/sprites/flabebe-white.png", 2)</f>
        <v>0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0</v>
      </c>
      <c r="C1089" s="1" t="s">
        <v>1229</v>
      </c>
      <c r="D1089">
        <f>IMAGE("https://raw.githubusercontent.com/stautonico/pokemon-home-pokedex/main/sprites/floette-yellow.png", 2)</f>
        <v>0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0</v>
      </c>
      <c r="C1090" s="1" t="s">
        <v>1230</v>
      </c>
      <c r="D1090">
        <f>IMAGE("https://raw.githubusercontent.com/stautonico/pokemon-home-pokedex/main/sprites/floette-orange.png", 2)</f>
        <v>0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0</v>
      </c>
      <c r="C1091" s="1" t="s">
        <v>1231</v>
      </c>
      <c r="D1091">
        <f>IMAGE("https://raw.githubusercontent.com/stautonico/pokemon-home-pokedex/main/sprites/floette-blue.png", 2)</f>
        <v>0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0</v>
      </c>
      <c r="C1092" s="1" t="s">
        <v>1232</v>
      </c>
      <c r="D1092">
        <f>IMAGE("https://raw.githubusercontent.com/stautonico/pokemon-home-pokedex/main/sprites/floette-white.png", 2)</f>
        <v>0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0</v>
      </c>
      <c r="C1093" s="1" t="s">
        <v>1233</v>
      </c>
      <c r="D1093">
        <f>IMAGE("https://raw.githubusercontent.com/stautonico/pokemon-home-pokedex/main/sprites/florges-yellow.png", 2)</f>
        <v>0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0</v>
      </c>
      <c r="C1094" s="1" t="s">
        <v>1234</v>
      </c>
      <c r="D1094">
        <f>IMAGE("https://raw.githubusercontent.com/stautonico/pokemon-home-pokedex/main/sprites/florges-orange.png", 2)</f>
        <v>0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0</v>
      </c>
      <c r="C1095" s="1" t="s">
        <v>1235</v>
      </c>
      <c r="D1095">
        <f>IMAGE("https://raw.githubusercontent.com/stautonico/pokemon-home-pokedex/main/sprites/florges-blue.png", 2)</f>
        <v>0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0</v>
      </c>
      <c r="C1096" s="1" t="s">
        <v>1236</v>
      </c>
      <c r="D1096">
        <f>IMAGE("https://raw.githubusercontent.com/stautonico/pokemon-home-pokedex/main/sprites/florges-white.png", 2)</f>
        <v>0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1237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1238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1239</v>
      </c>
      <c r="D1099">
        <f>IMAGE("https://raw.githubusercontent.com/stautonico/pokemon-home-pokedex/main/sprites/zygarde-10.png", 2)</f>
        <v>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0</v>
      </c>
      <c r="C1100" s="1" t="s">
        <v>1240</v>
      </c>
      <c r="D1100">
        <f>IMAGE("https://raw.githubusercontent.com/stautonico/pokemon-home-pokedex/main/sprites/zygarde-power-construct.png", 2)</f>
        <v>0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1241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0</v>
      </c>
      <c r="C1102" s="1" t="s">
        <v>1242</v>
      </c>
      <c r="D1102">
        <f>IMAGE("https://raw.githubusercontent.com/stautonico/pokemon-home-pokedex/main/sprites/vivillon-polar.png", 2)</f>
        <v>0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0</v>
      </c>
      <c r="C1103" s="1" t="s">
        <v>1243</v>
      </c>
      <c r="D1103">
        <f>IMAGE("https://raw.githubusercontent.com/stautonico/pokemon-home-pokedex/main/sprites/vivillon-tundra.png", 2)</f>
        <v>0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0</v>
      </c>
      <c r="C1104" s="1" t="s">
        <v>1244</v>
      </c>
      <c r="D1104">
        <f>IMAGE("https://raw.githubusercontent.com/stautonico/pokemon-home-pokedex/main/sprites/vivillon-continental.png", 2)</f>
        <v>0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0</v>
      </c>
      <c r="C1105" s="1" t="s">
        <v>1245</v>
      </c>
      <c r="D1105">
        <f>IMAGE("https://raw.githubusercontent.com/stautonico/pokemon-home-pokedex/main/sprites/vivillon-garden.png", 2)</f>
        <v>0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0</v>
      </c>
      <c r="C1106" s="1" t="s">
        <v>1246</v>
      </c>
      <c r="D1106">
        <f>IMAGE("https://raw.githubusercontent.com/stautonico/pokemon-home-pokedex/main/sprites/vivillon-elegant.png", 2)</f>
        <v>0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0</v>
      </c>
      <c r="C1107" s="1" t="s">
        <v>1247</v>
      </c>
      <c r="D1107">
        <f>IMAGE("https://raw.githubusercontent.com/stautonico/pokemon-home-pokedex/main/sprites/vivillon-meadow.png", 2)</f>
        <v>0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0</v>
      </c>
      <c r="C1108" s="1" t="s">
        <v>1248</v>
      </c>
      <c r="D1108">
        <f>IMAGE("https://raw.githubusercontent.com/stautonico/pokemon-home-pokedex/main/sprites/vivillon-modern.png", 2)</f>
        <v>0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0</v>
      </c>
      <c r="C1109" s="1" t="s">
        <v>1249</v>
      </c>
      <c r="D1109">
        <f>IMAGE("https://raw.githubusercontent.com/stautonico/pokemon-home-pokedex/main/sprites/vivillon-marine.png", 2)</f>
        <v>0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0</v>
      </c>
      <c r="C1110" s="1" t="s">
        <v>1250</v>
      </c>
      <c r="D1110">
        <f>IMAGE("https://raw.githubusercontent.com/stautonico/pokemon-home-pokedex/main/sprites/vivillon-archipelago.png", 2)</f>
        <v>0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0</v>
      </c>
      <c r="C1111" s="1" t="s">
        <v>1251</v>
      </c>
      <c r="D1111">
        <f>IMAGE("https://raw.githubusercontent.com/stautonico/pokemon-home-pokedex/main/sprites/vivillon-high-plains.png", 2)</f>
        <v>0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0</v>
      </c>
      <c r="C1112" s="1" t="s">
        <v>1252</v>
      </c>
      <c r="D1112">
        <f>IMAGE("https://raw.githubusercontent.com/stautonico/pokemon-home-pokedex/main/sprites/vivillon-sandstorm.png", 2)</f>
        <v>0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0</v>
      </c>
      <c r="C1113" s="1" t="s">
        <v>1253</v>
      </c>
      <c r="D1113">
        <f>IMAGE("https://raw.githubusercontent.com/stautonico/pokemon-home-pokedex/main/sprites/vivillon-river.png", 2)</f>
        <v>0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0</v>
      </c>
      <c r="C1114" s="1" t="s">
        <v>1254</v>
      </c>
      <c r="D1114">
        <f>IMAGE("https://raw.githubusercontent.com/stautonico/pokemon-home-pokedex/main/sprites/vivillon-monsoon.png", 2)</f>
        <v>0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0</v>
      </c>
      <c r="C1115" s="1" t="s">
        <v>1255</v>
      </c>
      <c r="D1115">
        <f>IMAGE("https://raw.githubusercontent.com/stautonico/pokemon-home-pokedex/main/sprites/vivillon-savanna.png", 2)</f>
        <v>0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0</v>
      </c>
      <c r="C1116" s="1" t="s">
        <v>1256</v>
      </c>
      <c r="D1116">
        <f>IMAGE("https://raw.githubusercontent.com/stautonico/pokemon-home-pokedex/main/sprites/vivillon-sun.png", 2)</f>
        <v>0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0</v>
      </c>
      <c r="C1117" s="1" t="s">
        <v>1257</v>
      </c>
      <c r="D1117">
        <f>IMAGE("https://raw.githubusercontent.com/stautonico/pokemon-home-pokedex/main/sprites/vivillon-ocean.png", 2)</f>
        <v>0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0</v>
      </c>
      <c r="C1118" s="1" t="s">
        <v>1258</v>
      </c>
      <c r="D1118">
        <f>IMAGE("https://raw.githubusercontent.com/stautonico/pokemon-home-pokedex/main/sprites/vivillon-jungle.png", 2)</f>
        <v>0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0</v>
      </c>
      <c r="C1119" s="1" t="s">
        <v>1259</v>
      </c>
      <c r="D1119">
        <f>IMAGE("https://raw.githubusercontent.com/stautonico/pokemon-home-pokedex/main/sprites/vivillon-fancy.png", 2)</f>
        <v>0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0</v>
      </c>
      <c r="C1120" s="1" t="s">
        <v>1260</v>
      </c>
      <c r="D1120">
        <f>IMAGE("https://raw.githubusercontent.com/stautonico/pokemon-home-pokedex/main/sprites/vivillon-pokeball.png", 2)</f>
        <v>0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1261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1262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1263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1264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1265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1266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1267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1268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1269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1270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1271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1272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1273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0</v>
      </c>
      <c r="C1135" s="1" t="s">
        <v>1274</v>
      </c>
      <c r="D1135">
        <f>IMAGE("https://raw.githubusercontent.com/stautonico/pokemon-home-pokedex/main/sprites/sinistea-antique.png", 2)</f>
        <v>0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0</v>
      </c>
      <c r="C1136" s="1" t="s">
        <v>1275</v>
      </c>
      <c r="D1136">
        <f>IMAGE("https://raw.githubusercontent.com/stautonico/pokemon-home-pokedex/main/sprites/polteageist-antique.png", 2)</f>
        <v>0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1276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1277</v>
      </c>
      <c r="D1138">
        <f>IMAGE("https://raw.githubusercontent.com/stautonico/pokemon-home-pokedex/main/sprites/zarude-dada.png", 2)</f>
        <v>0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1278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0</v>
      </c>
      <c r="C1140" s="1" t="s">
        <v>1279</v>
      </c>
      <c r="D1140">
        <f>IMAGE("https://raw.githubusercontent.com/stautonico/pokemon-home-pokedex/main/sprites/alcremie-vanilla-cream-berry.png", 2)</f>
        <v>0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0</v>
      </c>
      <c r="C1141" s="1" t="s">
        <v>1280</v>
      </c>
      <c r="D1141">
        <f>IMAGE("https://raw.githubusercontent.com/stautonico/pokemon-home-pokedex/main/sprites/alcremie-vanilla-cream-love.png", 2)</f>
        <v>0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0</v>
      </c>
      <c r="C1142" s="1" t="s">
        <v>1281</v>
      </c>
      <c r="D1142">
        <f>IMAGE("https://raw.githubusercontent.com/stautonico/pokemon-home-pokedex/main/sprites/alcremie-vanilla-cream-star.png", 2)</f>
        <v>0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0</v>
      </c>
      <c r="C1143" s="1" t="s">
        <v>1282</v>
      </c>
      <c r="D1143">
        <f>IMAGE("https://raw.githubusercontent.com/stautonico/pokemon-home-pokedex/main/sprites/alcremie-vanilla-cream-clover.png", 2)</f>
        <v>0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0</v>
      </c>
      <c r="C1144" s="1" t="s">
        <v>1283</v>
      </c>
      <c r="D1144">
        <f>IMAGE("https://raw.githubusercontent.com/stautonico/pokemon-home-pokedex/main/sprites/alcremie-vanilla-cream-flower.png", 2)</f>
        <v>0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0</v>
      </c>
      <c r="C1145" s="1" t="s">
        <v>1284</v>
      </c>
      <c r="D1145">
        <f>IMAGE("https://raw.githubusercontent.com/stautonico/pokemon-home-pokedex/main/sprites/alcremie-vanilla-cream-ribbon.png", 2)</f>
        <v>0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0</v>
      </c>
      <c r="C1146" s="1" t="s">
        <v>1285</v>
      </c>
      <c r="D1146">
        <f>IMAGE("https://raw.githubusercontent.com/stautonico/pokemon-home-pokedex/main/sprites/alcremie-ruby-cream-strawberry.png", 2)</f>
        <v>0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0</v>
      </c>
      <c r="C1147" s="1" t="s">
        <v>1286</v>
      </c>
      <c r="D1147">
        <f>IMAGE("https://raw.githubusercontent.com/stautonico/pokemon-home-pokedex/main/sprites/alcremie-ruby-cream-berry.png", 2)</f>
        <v>0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0</v>
      </c>
      <c r="C1148" s="1" t="s">
        <v>1287</v>
      </c>
      <c r="D1148">
        <f>IMAGE("https://raw.githubusercontent.com/stautonico/pokemon-home-pokedex/main/sprites/alcremie-ruby-cream-love.png", 2)</f>
        <v>0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0</v>
      </c>
      <c r="C1149" s="1" t="s">
        <v>1288</v>
      </c>
      <c r="D1149">
        <f>IMAGE("https://raw.githubusercontent.com/stautonico/pokemon-home-pokedex/main/sprites/alcremie-ruby-cream-star.png", 2)</f>
        <v>0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0</v>
      </c>
      <c r="C1150" s="1" t="s">
        <v>1289</v>
      </c>
      <c r="D1150">
        <f>IMAGE("https://raw.githubusercontent.com/stautonico/pokemon-home-pokedex/main/sprites/alcremie-ruby-cream-clover.png", 2)</f>
        <v>0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0</v>
      </c>
      <c r="C1151" s="1" t="s">
        <v>1290</v>
      </c>
      <c r="D1151">
        <f>IMAGE("https://raw.githubusercontent.com/stautonico/pokemon-home-pokedex/main/sprites/alcremie-ruby-cream-flower.png", 2)</f>
        <v>0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0</v>
      </c>
      <c r="C1152" s="1" t="s">
        <v>1291</v>
      </c>
      <c r="D1152">
        <f>IMAGE("https://raw.githubusercontent.com/stautonico/pokemon-home-pokedex/main/sprites/alcremie-ruby-cream-ribbon.png", 2)</f>
        <v>0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0</v>
      </c>
      <c r="C1153" s="1" t="s">
        <v>1292</v>
      </c>
      <c r="D1153">
        <f>IMAGE("https://raw.githubusercontent.com/stautonico/pokemon-home-pokedex/main/sprites/alcremie-matcha-cream-strawberry.png", 2)</f>
        <v>0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0</v>
      </c>
      <c r="C1154" s="1" t="s">
        <v>1293</v>
      </c>
      <c r="D1154">
        <f>IMAGE("https://raw.githubusercontent.com/stautonico/pokemon-home-pokedex/main/sprites/alcremie-matcha-cream-berry.png", 2)</f>
        <v>0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0</v>
      </c>
      <c r="C1155" s="1" t="s">
        <v>1294</v>
      </c>
      <c r="D1155">
        <f>IMAGE("https://raw.githubusercontent.com/stautonico/pokemon-home-pokedex/main/sprites/alcremie-matcha-cream-love.png", 2)</f>
        <v>0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0</v>
      </c>
      <c r="C1156" s="1" t="s">
        <v>1295</v>
      </c>
      <c r="D1156">
        <f>IMAGE("https://raw.githubusercontent.com/stautonico/pokemon-home-pokedex/main/sprites/alcremie-matcha-cream-star.png", 2)</f>
        <v>0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0</v>
      </c>
      <c r="C1157" s="1" t="s">
        <v>1296</v>
      </c>
      <c r="D1157">
        <f>IMAGE("https://raw.githubusercontent.com/stautonico/pokemon-home-pokedex/main/sprites/alcremie-matcha-cream-clover.png", 2)</f>
        <v>0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0</v>
      </c>
      <c r="C1158" s="1" t="s">
        <v>1297</v>
      </c>
      <c r="D1158">
        <f>IMAGE("https://raw.githubusercontent.com/stautonico/pokemon-home-pokedex/main/sprites/alcremie-matcha-cream-flower.png", 2)</f>
        <v>0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0</v>
      </c>
      <c r="C1159" s="1" t="s">
        <v>1298</v>
      </c>
      <c r="D1159">
        <f>IMAGE("https://raw.githubusercontent.com/stautonico/pokemon-home-pokedex/main/sprites/alcremie-matcha-cream-ribbon.png", 2)</f>
        <v>0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0</v>
      </c>
      <c r="C1160" s="1" t="s">
        <v>1299</v>
      </c>
      <c r="D1160">
        <f>IMAGE("https://raw.githubusercontent.com/stautonico/pokemon-home-pokedex/main/sprites/alcremie-mint-cream-strawberry.png", 2)</f>
        <v>0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0</v>
      </c>
      <c r="C1161" s="1" t="s">
        <v>1300</v>
      </c>
      <c r="D1161">
        <f>IMAGE("https://raw.githubusercontent.com/stautonico/pokemon-home-pokedex/main/sprites/alcremie-mint-cream-berry.png", 2)</f>
        <v>0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0</v>
      </c>
      <c r="C1162" s="1" t="s">
        <v>1301</v>
      </c>
      <c r="D1162">
        <f>IMAGE("https://raw.githubusercontent.com/stautonico/pokemon-home-pokedex/main/sprites/alcremie-mint-cream-love.png", 2)</f>
        <v>0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0</v>
      </c>
      <c r="C1163" s="1" t="s">
        <v>1302</v>
      </c>
      <c r="D1163">
        <f>IMAGE("https://raw.githubusercontent.com/stautonico/pokemon-home-pokedex/main/sprites/alcremie-mint-cream-star.png", 2)</f>
        <v>0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0</v>
      </c>
      <c r="C1164" s="1" t="s">
        <v>1303</v>
      </c>
      <c r="D1164">
        <f>IMAGE("https://raw.githubusercontent.com/stautonico/pokemon-home-pokedex/main/sprites/alcremie-mint-cream-clover.png", 2)</f>
        <v>0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0</v>
      </c>
      <c r="C1165" s="1" t="s">
        <v>1304</v>
      </c>
      <c r="D1165">
        <f>IMAGE("https://raw.githubusercontent.com/stautonico/pokemon-home-pokedex/main/sprites/alcremie-mint-cream-flower.png", 2)</f>
        <v>0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0</v>
      </c>
      <c r="C1166" s="1" t="s">
        <v>1305</v>
      </c>
      <c r="D1166">
        <f>IMAGE("https://raw.githubusercontent.com/stautonico/pokemon-home-pokedex/main/sprites/alcremie-mint-cream-ribbon.png", 2)</f>
        <v>0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0</v>
      </c>
      <c r="C1167" s="1" t="s">
        <v>1306</v>
      </c>
      <c r="D1167">
        <f>IMAGE("https://raw.githubusercontent.com/stautonico/pokemon-home-pokedex/main/sprites/alcremie-lemon-cream-strawberry.png", 2)</f>
        <v>0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0</v>
      </c>
      <c r="C1168" s="1" t="s">
        <v>1307</v>
      </c>
      <c r="D1168">
        <f>IMAGE("https://raw.githubusercontent.com/stautonico/pokemon-home-pokedex/main/sprites/alcremie-lemon-cream-berry.png", 2)</f>
        <v>0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0</v>
      </c>
      <c r="C1169" s="1" t="s">
        <v>1308</v>
      </c>
      <c r="D1169">
        <f>IMAGE("https://raw.githubusercontent.com/stautonico/pokemon-home-pokedex/main/sprites/alcremie-lemon-cream-love.png", 2)</f>
        <v>0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0</v>
      </c>
      <c r="C1170" s="1" t="s">
        <v>1309</v>
      </c>
      <c r="D1170">
        <f>IMAGE("https://raw.githubusercontent.com/stautonico/pokemon-home-pokedex/main/sprites/alcremie-lemon-cream-star.png", 2)</f>
        <v>0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0</v>
      </c>
      <c r="C1171" s="1" t="s">
        <v>1310</v>
      </c>
      <c r="D1171">
        <f>IMAGE("https://raw.githubusercontent.com/stautonico/pokemon-home-pokedex/main/sprites/alcremie-lemon-cream-clover.png", 2)</f>
        <v>0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0</v>
      </c>
      <c r="C1172" s="1" t="s">
        <v>1311</v>
      </c>
      <c r="D1172">
        <f>IMAGE("https://raw.githubusercontent.com/stautonico/pokemon-home-pokedex/main/sprites/alcremie-lemon-cream-flower.png", 2)</f>
        <v>0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0</v>
      </c>
      <c r="C1173" s="1" t="s">
        <v>1312</v>
      </c>
      <c r="D1173">
        <f>IMAGE("https://raw.githubusercontent.com/stautonico/pokemon-home-pokedex/main/sprites/alcremie-lemon-cream-ribbon.png", 2)</f>
        <v>0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0</v>
      </c>
      <c r="C1174" s="1" t="s">
        <v>1313</v>
      </c>
      <c r="D1174">
        <f>IMAGE("https://raw.githubusercontent.com/stautonico/pokemon-home-pokedex/main/sprites/alcremie-salted-cream-strawberry.png", 2)</f>
        <v>0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0</v>
      </c>
      <c r="C1175" s="1" t="s">
        <v>1314</v>
      </c>
      <c r="D1175">
        <f>IMAGE("https://raw.githubusercontent.com/stautonico/pokemon-home-pokedex/main/sprites/alcremie-salted-cream-berry.png", 2)</f>
        <v>0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0</v>
      </c>
      <c r="C1176" s="1" t="s">
        <v>1315</v>
      </c>
      <c r="D1176">
        <f>IMAGE("https://raw.githubusercontent.com/stautonico/pokemon-home-pokedex/main/sprites/alcremie-salted-cream-love.png", 2)</f>
        <v>0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0</v>
      </c>
      <c r="C1177" s="1" t="s">
        <v>1316</v>
      </c>
      <c r="D1177">
        <f>IMAGE("https://raw.githubusercontent.com/stautonico/pokemon-home-pokedex/main/sprites/alcremie-salted-cream-star.png", 2)</f>
        <v>0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0</v>
      </c>
      <c r="C1178" s="1" t="s">
        <v>1317</v>
      </c>
      <c r="D1178">
        <f>IMAGE("https://raw.githubusercontent.com/stautonico/pokemon-home-pokedex/main/sprites/alcremie-salted-cream-clover.png", 2)</f>
        <v>0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0</v>
      </c>
      <c r="C1179" s="1" t="s">
        <v>1318</v>
      </c>
      <c r="D1179">
        <f>IMAGE("https://raw.githubusercontent.com/stautonico/pokemon-home-pokedex/main/sprites/alcremie-salted-cream-flower.png", 2)</f>
        <v>0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0</v>
      </c>
      <c r="C1180" s="1" t="s">
        <v>1319</v>
      </c>
      <c r="D1180">
        <f>IMAGE("https://raw.githubusercontent.com/stautonico/pokemon-home-pokedex/main/sprites/alcremie-salted-cream-ribbon.png", 2)</f>
        <v>0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0</v>
      </c>
      <c r="C1181" s="1" t="s">
        <v>1320</v>
      </c>
      <c r="D1181">
        <f>IMAGE("https://raw.githubusercontent.com/stautonico/pokemon-home-pokedex/main/sprites/alcremie-ruby-swirl-strawberry.png", 2)</f>
        <v>0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0</v>
      </c>
      <c r="C1182" s="1" t="s">
        <v>1321</v>
      </c>
      <c r="D1182">
        <f>IMAGE("https://raw.githubusercontent.com/stautonico/pokemon-home-pokedex/main/sprites/alcremie-ruby-swirl-berry.png", 2)</f>
        <v>0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0</v>
      </c>
      <c r="C1183" s="1" t="s">
        <v>1322</v>
      </c>
      <c r="D1183">
        <f>IMAGE("https://raw.githubusercontent.com/stautonico/pokemon-home-pokedex/main/sprites/alcremie-ruby-swirl-love.png", 2)</f>
        <v>0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0</v>
      </c>
      <c r="C1184" s="1" t="s">
        <v>1323</v>
      </c>
      <c r="D1184">
        <f>IMAGE("https://raw.githubusercontent.com/stautonico/pokemon-home-pokedex/main/sprites/alcremie-ruby-swirl-star.png", 2)</f>
        <v>0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0</v>
      </c>
      <c r="C1185" s="1" t="s">
        <v>1324</v>
      </c>
      <c r="D1185">
        <f>IMAGE("https://raw.githubusercontent.com/stautonico/pokemon-home-pokedex/main/sprites/alcremie-ruby-swirl-clover.png", 2)</f>
        <v>0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0</v>
      </c>
      <c r="C1186" s="1" t="s">
        <v>1325</v>
      </c>
      <c r="D1186">
        <f>IMAGE("https://raw.githubusercontent.com/stautonico/pokemon-home-pokedex/main/sprites/alcremie-ruby-swirl-flower.png", 2)</f>
        <v>0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0</v>
      </c>
      <c r="C1187" s="1" t="s">
        <v>1326</v>
      </c>
      <c r="D1187">
        <f>IMAGE("https://raw.githubusercontent.com/stautonico/pokemon-home-pokedex/main/sprites/alcremie-ruby-swirl-ribbon.png", 2)</f>
        <v>0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0</v>
      </c>
      <c r="C1188" s="1" t="s">
        <v>1327</v>
      </c>
      <c r="D1188">
        <f>IMAGE("https://raw.githubusercontent.com/stautonico/pokemon-home-pokedex/main/sprites/alcremie-caramel-swirl-strawberry.png", 2)</f>
        <v>0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0</v>
      </c>
      <c r="C1189" s="1" t="s">
        <v>1328</v>
      </c>
      <c r="D1189">
        <f>IMAGE("https://raw.githubusercontent.com/stautonico/pokemon-home-pokedex/main/sprites/alcremie-caramel-swirl-berry.png", 2)</f>
        <v>0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0</v>
      </c>
      <c r="C1190" s="1" t="s">
        <v>1329</v>
      </c>
      <c r="D1190">
        <f>IMAGE("https://raw.githubusercontent.com/stautonico/pokemon-home-pokedex/main/sprites/alcremie-caramel-swirl-love.png", 2)</f>
        <v>0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0</v>
      </c>
      <c r="C1191" s="1" t="s">
        <v>1330</v>
      </c>
      <c r="D1191">
        <f>IMAGE("https://raw.githubusercontent.com/stautonico/pokemon-home-pokedex/main/sprites/alcremie-caramel-swirl-star.png", 2)</f>
        <v>0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0</v>
      </c>
      <c r="C1192" s="1" t="s">
        <v>1331</v>
      </c>
      <c r="D1192">
        <f>IMAGE("https://raw.githubusercontent.com/stautonico/pokemon-home-pokedex/main/sprites/alcremie-caramel-swirl-clover.png", 2)</f>
        <v>0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0</v>
      </c>
      <c r="C1193" s="1" t="s">
        <v>1332</v>
      </c>
      <c r="D1193">
        <f>IMAGE("https://raw.githubusercontent.com/stautonico/pokemon-home-pokedex/main/sprites/alcremie-caramel-swirl-flower.png", 2)</f>
        <v>0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0</v>
      </c>
      <c r="C1194" s="1" t="s">
        <v>1333</v>
      </c>
      <c r="D1194">
        <f>IMAGE("https://raw.githubusercontent.com/stautonico/pokemon-home-pokedex/main/sprites/alcremie-caramel-swirl-ribbon.png", 2)</f>
        <v>0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0</v>
      </c>
      <c r="C1195" s="1" t="s">
        <v>1334</v>
      </c>
      <c r="D1195">
        <f>IMAGE("https://raw.githubusercontent.com/stautonico/pokemon-home-pokedex/main/sprites/alcremie-rainbow-swirl-strawberry.png", 2)</f>
        <v>0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0</v>
      </c>
      <c r="C1196" s="1" t="s">
        <v>1335</v>
      </c>
      <c r="D1196">
        <f>IMAGE("https://raw.githubusercontent.com/stautonico/pokemon-home-pokedex/main/sprites/alcremie-rainbow-swirl-berry.png", 2)</f>
        <v>0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0</v>
      </c>
      <c r="C1197" s="1" t="s">
        <v>1336</v>
      </c>
      <c r="D1197">
        <f>IMAGE("https://raw.githubusercontent.com/stautonico/pokemon-home-pokedex/main/sprites/alcremie-rainbow-swirl-love.png", 2)</f>
        <v>0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0</v>
      </c>
      <c r="C1198" s="1" t="s">
        <v>1337</v>
      </c>
      <c r="D1198">
        <f>IMAGE("https://raw.githubusercontent.com/stautonico/pokemon-home-pokedex/main/sprites/alcremie-rainbow-swirl-star.png", 2)</f>
        <v>0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0</v>
      </c>
      <c r="C1199" s="1" t="s">
        <v>1338</v>
      </c>
      <c r="D1199">
        <f>IMAGE("https://raw.githubusercontent.com/stautonico/pokemon-home-pokedex/main/sprites/alcremie-rainbow-swirl-clover.png", 2)</f>
        <v>0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0</v>
      </c>
      <c r="C1200" s="1" t="s">
        <v>1339</v>
      </c>
      <c r="D1200">
        <f>IMAGE("https://raw.githubusercontent.com/stautonico/pokemon-home-pokedex/main/sprites/alcremie-rainbow-swirl-flower.png", 2)</f>
        <v>0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0</v>
      </c>
      <c r="C1201" s="1" t="s">
        <v>1340</v>
      </c>
      <c r="D1201">
        <f>IMAGE("https://raw.githubusercontent.com/stautonico/pokemon-home-pokedex/main/sprites/alcremie-rainbow-swirl-ribbon.png", 2)</f>
        <v>0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1341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0</v>
      </c>
      <c r="C1203" s="1" t="s">
        <v>1342</v>
      </c>
      <c r="D1203" t="s">
        <v>938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1343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1344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1345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0</v>
      </c>
      <c r="C1207" s="1" t="s">
        <v>1346</v>
      </c>
      <c r="D1207" t="s">
        <v>940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1347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0</v>
      </c>
      <c r="C1209" s="1" t="s">
        <v>1348</v>
      </c>
      <c r="D1209" t="s">
        <v>946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1349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1350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1351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1352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1353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1354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0</v>
      </c>
      <c r="C1216" s="1" t="s">
        <v>1355</v>
      </c>
      <c r="D1216" t="s">
        <v>982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1356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1357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1358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1359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1360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1361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1362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1363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1364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1365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1366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1367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1368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1369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1370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1371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1372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1373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1374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1375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1376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1377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1378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1379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1380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1381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1382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1383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1384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1385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1386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1387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1388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1389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1390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1391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1392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1393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1394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1395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1396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1397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1398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1399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1400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1401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1402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1403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0</v>
      </c>
      <c r="C1265" s="1" t="s">
        <v>1404</v>
      </c>
      <c r="D1265">
        <f>IMAGE("https://raw.githubusercontent.com/stautonico/pokemon-home-pokedex/main/sprites/mrmime-galar.png", 2)</f>
        <v>0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1405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1406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1407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1408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1409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1410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1411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1412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0</v>
      </c>
      <c r="C1274" s="1" t="s">
        <v>1413</v>
      </c>
      <c r="D1274">
        <f>IMAGE("https://raw.githubusercontent.com/stautonico/pokemon-home-pokedex/main/sprites/darmanitan-galar.png", 2)</f>
        <v>0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1414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1415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1416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1417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1418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1419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1420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1421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1422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1423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1424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1425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1426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1427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1428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1429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1430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1431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1432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1433</v>
      </c>
      <c r="I2" s="37" t="s">
        <v>1434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1435</v>
      </c>
      <c r="I10" s="37" t="s">
        <v>1436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1437</v>
      </c>
      <c r="I18" s="37" t="s">
        <v>1438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1439</v>
      </c>
      <c r="I26" s="37" t="s">
        <v>1440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1441</v>
      </c>
      <c r="I34" s="37" t="s">
        <v>1442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1443</v>
      </c>
      <c r="I42" s="37" t="s">
        <v>1444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1445</v>
      </c>
      <c r="I50" s="37" t="s">
        <v>1446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1447</v>
      </c>
      <c r="I58" s="37" t="s">
        <v>1448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 t="s">
        <v>1449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1450</v>
      </c>
      <c r="I66" s="37" t="s">
        <v>1451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1452</v>
      </c>
      <c r="I74" s="37" t="s">
        <v>1453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1454</v>
      </c>
      <c r="I82" s="37" t="s">
        <v>1455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1456</v>
      </c>
      <c r="I90" s="37" t="s">
        <v>1457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1458</v>
      </c>
      <c r="I98" s="37" t="s">
        <v>1459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1460</v>
      </c>
      <c r="I106" s="37" t="s">
        <v>1461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1462</v>
      </c>
      <c r="I114" s="37" t="s">
        <v>1463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1464</v>
      </c>
      <c r="I122" s="37" t="s">
        <v>1465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 t="s">
        <v>938</v>
      </c>
      <c r="J123" s="38" t="s">
        <v>940</v>
      </c>
      <c r="K123" s="38" t="s">
        <v>942</v>
      </c>
      <c r="L123" s="38" t="s">
        <v>944</v>
      </c>
      <c r="M123" s="38" t="s">
        <v>946</v>
      </c>
      <c r="N123" s="38" t="s">
        <v>948</v>
      </c>
    </row>
    <row r="124" spans="2:14" ht="72" customHeight="1">
      <c r="B124" s="38"/>
      <c r="C124" s="38"/>
      <c r="D124" s="38"/>
      <c r="E124" s="38"/>
      <c r="F124" s="38"/>
      <c r="G124" s="38"/>
      <c r="I124" s="38" t="s">
        <v>950</v>
      </c>
      <c r="J124" s="38" t="s">
        <v>952</v>
      </c>
      <c r="K124" s="38" t="s">
        <v>954</v>
      </c>
      <c r="L124" s="38" t="s">
        <v>956</v>
      </c>
      <c r="M124" s="38" t="s">
        <v>958</v>
      </c>
      <c r="N124" s="38" t="s">
        <v>960</v>
      </c>
    </row>
    <row r="125" spans="2:14" ht="72" customHeight="1">
      <c r="B125" s="38"/>
      <c r="C125" s="38"/>
      <c r="D125" s="38"/>
      <c r="E125" s="38"/>
      <c r="F125" s="38"/>
      <c r="G125" s="38"/>
      <c r="I125" s="38" t="s">
        <v>962</v>
      </c>
      <c r="J125" s="38" t="s">
        <v>964</v>
      </c>
      <c r="K125" s="38" t="s">
        <v>966</v>
      </c>
      <c r="L125" s="38" t="s">
        <v>968</v>
      </c>
      <c r="M125" s="38" t="s">
        <v>970</v>
      </c>
      <c r="N125" s="38" t="s">
        <v>972</v>
      </c>
    </row>
    <row r="126" spans="2:14" ht="72" customHeight="1">
      <c r="B126" s="38"/>
      <c r="C126" s="38"/>
      <c r="D126" s="38"/>
      <c r="E126" s="38"/>
      <c r="F126" s="38"/>
      <c r="G126" s="38"/>
      <c r="I126" s="38" t="s">
        <v>974</v>
      </c>
      <c r="J126" s="38" t="s">
        <v>976</v>
      </c>
      <c r="K126" s="38" t="s">
        <v>978</v>
      </c>
      <c r="L126" s="38" t="s">
        <v>980</v>
      </c>
      <c r="M126" s="38" t="s">
        <v>982</v>
      </c>
      <c r="N126" s="38" t="s">
        <v>984</v>
      </c>
    </row>
    <row r="127" spans="2:14" ht="72" customHeight="1">
      <c r="B127" s="38"/>
      <c r="C127" s="38"/>
      <c r="D127" s="38"/>
      <c r="E127" s="38"/>
      <c r="F127" s="38"/>
      <c r="G127" s="38"/>
      <c r="I127" s="38" t="s">
        <v>986</v>
      </c>
      <c r="J127" s="38" t="s">
        <v>988</v>
      </c>
      <c r="K127" s="38" t="s">
        <v>990</v>
      </c>
      <c r="L127" s="38" t="s">
        <v>992</v>
      </c>
      <c r="M127" s="38" t="s">
        <v>994</v>
      </c>
      <c r="N127" s="38" t="s">
        <v>996</v>
      </c>
    </row>
    <row r="130" spans="2:14">
      <c r="B130" s="37" t="s">
        <v>1466</v>
      </c>
      <c r="I130" s="37" t="s">
        <v>1467</v>
      </c>
    </row>
    <row r="131" spans="2:14" ht="72" customHeight="1">
      <c r="B131" s="38" t="s">
        <v>998</v>
      </c>
      <c r="C131" s="38" t="s">
        <v>1000</v>
      </c>
      <c r="D131" s="38" t="s">
        <v>1002</v>
      </c>
      <c r="E131" s="38" t="s">
        <v>1004</v>
      </c>
      <c r="F131" s="38" t="s">
        <v>1006</v>
      </c>
      <c r="G131" s="38" t="s">
        <v>1008</v>
      </c>
      <c r="I131" s="38" t="s">
        <v>1058</v>
      </c>
      <c r="J131" s="38" t="s">
        <v>1060</v>
      </c>
      <c r="K131" s="38" t="s">
        <v>1062</v>
      </c>
      <c r="L131" s="38" t="s">
        <v>1064</v>
      </c>
      <c r="M131" s="38" t="s">
        <v>1066</v>
      </c>
      <c r="N131" s="38" t="s">
        <v>1068</v>
      </c>
    </row>
    <row r="132" spans="2:14" ht="72" customHeight="1">
      <c r="B132" s="38" t="s">
        <v>1010</v>
      </c>
      <c r="C132" s="38" t="s">
        <v>1012</v>
      </c>
      <c r="D132" s="38" t="s">
        <v>1014</v>
      </c>
      <c r="E132" s="38" t="s">
        <v>1016</v>
      </c>
      <c r="F132" s="38" t="s">
        <v>1018</v>
      </c>
      <c r="G132" s="38" t="s">
        <v>1020</v>
      </c>
      <c r="I132" s="38" t="s">
        <v>1070</v>
      </c>
      <c r="J132" s="38" t="s">
        <v>1072</v>
      </c>
      <c r="K132" s="38" t="s">
        <v>1074</v>
      </c>
      <c r="L132" s="38" t="s">
        <v>1076</v>
      </c>
      <c r="M132" s="38" t="s">
        <v>1078</v>
      </c>
      <c r="N132" s="38" t="s">
        <v>1080</v>
      </c>
    </row>
    <row r="133" spans="2:14" ht="72" customHeight="1">
      <c r="B133" s="38" t="s">
        <v>1022</v>
      </c>
      <c r="C133" s="38" t="s">
        <v>1024</v>
      </c>
      <c r="D133" s="38" t="s">
        <v>1026</v>
      </c>
      <c r="E133" s="38" t="s">
        <v>1028</v>
      </c>
      <c r="F133" s="38" t="s">
        <v>1030</v>
      </c>
      <c r="G133" s="38" t="s">
        <v>1032</v>
      </c>
      <c r="I133" s="38" t="s">
        <v>1082</v>
      </c>
      <c r="J133" s="38" t="s">
        <v>1084</v>
      </c>
      <c r="K133" s="38" t="s">
        <v>1086</v>
      </c>
      <c r="L133" s="38" t="s">
        <v>1088</v>
      </c>
      <c r="M133" s="38" t="s">
        <v>1090</v>
      </c>
      <c r="N133" s="38" t="s">
        <v>1092</v>
      </c>
    </row>
    <row r="134" spans="2:14" ht="72" customHeight="1">
      <c r="B134" s="38" t="s">
        <v>1034</v>
      </c>
      <c r="C134" s="38" t="s">
        <v>1036</v>
      </c>
      <c r="D134" s="38" t="s">
        <v>1038</v>
      </c>
      <c r="E134" s="38" t="s">
        <v>1040</v>
      </c>
      <c r="F134" s="38" t="s">
        <v>1042</v>
      </c>
      <c r="G134" s="38" t="s">
        <v>1044</v>
      </c>
      <c r="I134" s="38" t="s">
        <v>1094</v>
      </c>
      <c r="J134" s="38" t="s">
        <v>1096</v>
      </c>
      <c r="K134" s="38" t="s">
        <v>1098</v>
      </c>
      <c r="L134" s="38" t="s">
        <v>1100</v>
      </c>
      <c r="M134" s="38" t="s">
        <v>1102</v>
      </c>
      <c r="N134" s="38" t="s">
        <v>1104</v>
      </c>
    </row>
    <row r="135" spans="2:14" ht="72" customHeight="1">
      <c r="B135" s="38" t="s">
        <v>1046</v>
      </c>
      <c r="C135" s="38" t="s">
        <v>1048</v>
      </c>
      <c r="D135" s="38" t="s">
        <v>1050</v>
      </c>
      <c r="E135" s="38" t="s">
        <v>1052</v>
      </c>
      <c r="F135" s="38" t="s">
        <v>1054</v>
      </c>
      <c r="G135" s="38" t="s">
        <v>1056</v>
      </c>
      <c r="I135" s="38" t="s">
        <v>1106</v>
      </c>
      <c r="J135" s="38" t="s">
        <v>1108</v>
      </c>
      <c r="K135" s="38" t="s">
        <v>1110</v>
      </c>
      <c r="L135" s="38" t="s">
        <v>1112</v>
      </c>
      <c r="M135" s="38" t="s">
        <v>1114</v>
      </c>
      <c r="N135" s="38" t="s">
        <v>1116</v>
      </c>
    </row>
    <row r="138" spans="2:14">
      <c r="B138" s="37" t="s">
        <v>1468</v>
      </c>
      <c r="I138" s="37" t="s">
        <v>1469</v>
      </c>
    </row>
    <row r="139" spans="2:14" ht="72" customHeight="1">
      <c r="B139" s="38" t="s">
        <v>1118</v>
      </c>
      <c r="C139" s="38" t="s">
        <v>1120</v>
      </c>
      <c r="D139" s="38" t="s">
        <v>1122</v>
      </c>
      <c r="E139" s="38" t="s">
        <v>1124</v>
      </c>
      <c r="F139" s="38" t="s">
        <v>1126</v>
      </c>
      <c r="G139" s="38" t="s">
        <v>1128</v>
      </c>
      <c r="I139" s="38" t="s">
        <v>946</v>
      </c>
      <c r="J139" s="38" t="s">
        <v>1142</v>
      </c>
      <c r="K139" s="38" t="s">
        <v>1144</v>
      </c>
      <c r="L139" s="38" t="s">
        <v>1146</v>
      </c>
      <c r="M139" s="38" t="s">
        <v>1148</v>
      </c>
      <c r="N139" s="38" t="s">
        <v>1150</v>
      </c>
    </row>
    <row r="140" spans="2:14" ht="72" customHeight="1">
      <c r="B140" s="38" t="s">
        <v>1130</v>
      </c>
      <c r="C140" s="38" t="s">
        <v>1132</v>
      </c>
      <c r="D140" s="38" t="s">
        <v>1134</v>
      </c>
      <c r="E140" s="38" t="s">
        <v>1136</v>
      </c>
      <c r="F140" s="38" t="s">
        <v>1138</v>
      </c>
      <c r="G140" s="38" t="s">
        <v>1140</v>
      </c>
      <c r="I140" s="38" t="s">
        <v>1152</v>
      </c>
      <c r="J140" s="38" t="s">
        <v>1154</v>
      </c>
      <c r="K140" s="38" t="s">
        <v>1156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1470</v>
      </c>
      <c r="I146" s="37" t="s">
        <v>1471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1472</v>
      </c>
      <c r="I154" s="37" t="s">
        <v>1473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1474</v>
      </c>
      <c r="I162" s="37" t="s">
        <v>1475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>
        <f>IMAGE("https://raw.githubusercontent.com/stautonico/pokemon-home-pokedex/main/sprites/vivillon-polar.png", 2)</f>
        <v>0</v>
      </c>
      <c r="K163" s="38">
        <f>IMAGE("https://raw.githubusercontent.com/stautonico/pokemon-home-pokedex/main/sprites/vivillon-tundra.png", 2)</f>
        <v>0</v>
      </c>
      <c r="L163" s="38">
        <f>IMAGE("https://raw.githubusercontent.com/stautonico/pokemon-home-pokedex/main/sprites/vivillon-continental.png", 2)</f>
        <v>0</v>
      </c>
      <c r="M163" s="38">
        <f>IMAGE("https://raw.githubusercontent.com/stautonico/pokemon-home-pokedex/main/sprites/vivillon-garden.png", 2)</f>
        <v>0</v>
      </c>
      <c r="N163" s="38">
        <f>IMAGE("https://raw.githubusercontent.com/stautonico/pokemon-home-pokedex/main/sprites/vivillon-elegant.png", 2)</f>
        <v>0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>
        <f>IMAGE("https://raw.githubusercontent.com/stautonico/pokemon-home-pokedex/main/sprites/vivillon-meadow.png", 2)</f>
        <v>0</v>
      </c>
      <c r="J164" s="38">
        <f>IMAGE("https://raw.githubusercontent.com/stautonico/pokemon-home-pokedex/main/sprites/vivillon-modern.png", 2)</f>
        <v>0</v>
      </c>
      <c r="K164" s="38">
        <f>IMAGE("https://raw.githubusercontent.com/stautonico/pokemon-home-pokedex/main/sprites/vivillon-marine.png", 2)</f>
        <v>0</v>
      </c>
      <c r="L164" s="38">
        <f>IMAGE("https://raw.githubusercontent.com/stautonico/pokemon-home-pokedex/main/sprites/vivillon-archipelago.png", 2)</f>
        <v>0</v>
      </c>
      <c r="M164" s="38">
        <f>IMAGE("https://raw.githubusercontent.com/stautonico/pokemon-home-pokedex/main/sprites/vivillon-high-plains.png", 2)</f>
        <v>0</v>
      </c>
      <c r="N164" s="38">
        <f>IMAGE("https://raw.githubusercontent.com/stautonico/pokemon-home-pokedex/main/sprites/vivillon-sandstorm.png", 2)</f>
        <v>0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>
        <f>IMAGE("https://raw.githubusercontent.com/stautonico/pokemon-home-pokedex/main/sprites/vivillon-river.png", 2)</f>
        <v>0</v>
      </c>
      <c r="J165" s="38">
        <f>IMAGE("https://raw.githubusercontent.com/stautonico/pokemon-home-pokedex/main/sprites/vivillon-monsoon.png", 2)</f>
        <v>0</v>
      </c>
      <c r="K165" s="38">
        <f>IMAGE("https://raw.githubusercontent.com/stautonico/pokemon-home-pokedex/main/sprites/vivillon-savanna.png", 2)</f>
        <v>0</v>
      </c>
      <c r="L165" s="38">
        <f>IMAGE("https://raw.githubusercontent.com/stautonico/pokemon-home-pokedex/main/sprites/vivillon-sun.png", 2)</f>
        <v>0</v>
      </c>
      <c r="M165" s="38">
        <f>IMAGE("https://raw.githubusercontent.com/stautonico/pokemon-home-pokedex/main/sprites/vivillon-ocean.png", 2)</f>
        <v>0</v>
      </c>
      <c r="N165" s="38">
        <f>IMAGE("https://raw.githubusercontent.com/stautonico/pokemon-home-pokedex/main/sprites/vivillon-jungle.png", 2)</f>
        <v>0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>
        <f>IMAGE("https://raw.githubusercontent.com/stautonico/pokemon-home-pokedex/main/sprites/vivillon-fancy.png", 2)</f>
        <v>0</v>
      </c>
      <c r="J166" s="38">
        <f>IMAGE("https://raw.githubusercontent.com/stautonico/pokemon-home-pokedex/main/sprites/vivillon-pokeball.png", 2)</f>
        <v>0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>
        <f>IMAGE("https://raw.githubusercontent.com/stautonico/pokemon-home-pokedex/main/sprites/zygarde-10.png", 2)</f>
        <v>0</v>
      </c>
      <c r="F167" s="38">
        <f>IMAGE("https://raw.githubusercontent.com/stautonico/pokemon-home-pokedex/main/sprites/zygarde-power-construct.png", 2)</f>
        <v>0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1476</v>
      </c>
      <c r="I170" s="37" t="s">
        <v>1477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>
        <f>IMAGE("https://raw.githubusercontent.com/stautonico/pokemon-home-pokedex/main/sprites/sinistea-antique.png", 2)</f>
        <v>0</v>
      </c>
      <c r="K172" s="38">
        <f>IMAGE("https://raw.githubusercontent.com/stautonico/pokemon-home-pokedex/main/sprites/polteageist.png", 2)</f>
        <v>0</v>
      </c>
      <c r="L172" s="38">
        <f>IMAGE("https://raw.githubusercontent.com/stautonico/pokemon-home-pokedex/main/sprites/polteageist-antique.png", 2)</f>
        <v>0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>
        <f>IMAGE("https://raw.githubusercontent.com/stautonico/pokemon-home-pokedex/main/sprites/zarude-dada.png", 2)</f>
        <v>0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1478</v>
      </c>
      <c r="I178" s="37" t="s">
        <v>1479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>
        <f>IMAGE("https://raw.githubusercontent.com/stautonico/pokemon-home-pokedex/main/sprites/alcremie-vanilla-cream-berry.png", 2)</f>
        <v>0</v>
      </c>
      <c r="D179" s="38">
        <f>IMAGE("https://raw.githubusercontent.com/stautonico/pokemon-home-pokedex/main/sprites/alcremie-vanilla-cream-love.png", 2)</f>
        <v>0</v>
      </c>
      <c r="E179" s="38">
        <f>IMAGE("https://raw.githubusercontent.com/stautonico/pokemon-home-pokedex/main/sprites/alcremie-vanilla-cream-star.png", 2)</f>
        <v>0</v>
      </c>
      <c r="F179" s="38">
        <f>IMAGE("https://raw.githubusercontent.com/stautonico/pokemon-home-pokedex/main/sprites/alcremie-vanilla-cream-clover.png", 2)</f>
        <v>0</v>
      </c>
      <c r="G179" s="38">
        <f>IMAGE("https://raw.githubusercontent.com/stautonico/pokemon-home-pokedex/main/sprites/alcremie-vanilla-cream-flower.png", 2)</f>
        <v>0</v>
      </c>
      <c r="I179" s="38">
        <f>IMAGE("https://raw.githubusercontent.com/stautonico/pokemon-home-pokedex/main/sprites/alcremie-lemon-cream-strawberry.png", 2)</f>
        <v>0</v>
      </c>
      <c r="J179" s="38">
        <f>IMAGE("https://raw.githubusercontent.com/stautonico/pokemon-home-pokedex/main/sprites/alcremie-lemon-cream-berry.png", 2)</f>
        <v>0</v>
      </c>
      <c r="K179" s="38">
        <f>IMAGE("https://raw.githubusercontent.com/stautonico/pokemon-home-pokedex/main/sprites/alcremie-lemon-cream-love.png", 2)</f>
        <v>0</v>
      </c>
      <c r="L179" s="38">
        <f>IMAGE("https://raw.githubusercontent.com/stautonico/pokemon-home-pokedex/main/sprites/alcremie-lemon-cream-star.png", 2)</f>
        <v>0</v>
      </c>
      <c r="M179" s="38">
        <f>IMAGE("https://raw.githubusercontent.com/stautonico/pokemon-home-pokedex/main/sprites/alcremie-lemon-cream-clover.png", 2)</f>
        <v>0</v>
      </c>
      <c r="N179" s="38">
        <f>IMAGE("https://raw.githubusercontent.com/stautonico/pokemon-home-pokedex/main/sprites/alcremie-lemon-cream-flower.png", 2)</f>
        <v>0</v>
      </c>
    </row>
    <row r="180" spans="2:14" ht="72" customHeight="1">
      <c r="B180" s="38">
        <f>IMAGE("https://raw.githubusercontent.com/stautonico/pokemon-home-pokedex/main/sprites/alcremie-vanilla-cream-ribbon.png", 2)</f>
        <v>0</v>
      </c>
      <c r="C180" s="38">
        <f>IMAGE("https://raw.githubusercontent.com/stautonico/pokemon-home-pokedex/main/sprites/alcremie-ruby-cream-strawberry.png", 2)</f>
        <v>0</v>
      </c>
      <c r="D180" s="38">
        <f>IMAGE("https://raw.githubusercontent.com/stautonico/pokemon-home-pokedex/main/sprites/alcremie-ruby-cream-berry.png", 2)</f>
        <v>0</v>
      </c>
      <c r="E180" s="38">
        <f>IMAGE("https://raw.githubusercontent.com/stautonico/pokemon-home-pokedex/main/sprites/alcremie-ruby-cream-love.png", 2)</f>
        <v>0</v>
      </c>
      <c r="F180" s="38">
        <f>IMAGE("https://raw.githubusercontent.com/stautonico/pokemon-home-pokedex/main/sprites/alcremie-ruby-cream-star.png", 2)</f>
        <v>0</v>
      </c>
      <c r="G180" s="38">
        <f>IMAGE("https://raw.githubusercontent.com/stautonico/pokemon-home-pokedex/main/sprites/alcremie-ruby-cream-clover.png", 2)</f>
        <v>0</v>
      </c>
      <c r="I180" s="38">
        <f>IMAGE("https://raw.githubusercontent.com/stautonico/pokemon-home-pokedex/main/sprites/alcremie-lemon-cream-ribbon.png", 2)</f>
        <v>0</v>
      </c>
      <c r="J180" s="38">
        <f>IMAGE("https://raw.githubusercontent.com/stautonico/pokemon-home-pokedex/main/sprites/alcremie-salted-cream-strawberry.png", 2)</f>
        <v>0</v>
      </c>
      <c r="K180" s="38">
        <f>IMAGE("https://raw.githubusercontent.com/stautonico/pokemon-home-pokedex/main/sprites/alcremie-salted-cream-berry.png", 2)</f>
        <v>0</v>
      </c>
      <c r="L180" s="38">
        <f>IMAGE("https://raw.githubusercontent.com/stautonico/pokemon-home-pokedex/main/sprites/alcremie-salted-cream-love.png", 2)</f>
        <v>0</v>
      </c>
      <c r="M180" s="38">
        <f>IMAGE("https://raw.githubusercontent.com/stautonico/pokemon-home-pokedex/main/sprites/alcremie-salted-cream-star.png", 2)</f>
        <v>0</v>
      </c>
      <c r="N180" s="38">
        <f>IMAGE("https://raw.githubusercontent.com/stautonico/pokemon-home-pokedex/main/sprites/alcremie-salted-cream-clover.png", 2)</f>
        <v>0</v>
      </c>
    </row>
    <row r="181" spans="2:14" ht="72" customHeight="1">
      <c r="B181" s="38">
        <f>IMAGE("https://raw.githubusercontent.com/stautonico/pokemon-home-pokedex/main/sprites/alcremie-ruby-cream-flower.png", 2)</f>
        <v>0</v>
      </c>
      <c r="C181" s="38">
        <f>IMAGE("https://raw.githubusercontent.com/stautonico/pokemon-home-pokedex/main/sprites/alcremie-ruby-cream-ribbon.png", 2)</f>
        <v>0</v>
      </c>
      <c r="D181" s="38">
        <f>IMAGE("https://raw.githubusercontent.com/stautonico/pokemon-home-pokedex/main/sprites/alcremie-matcha-cream-strawberry.png", 2)</f>
        <v>0</v>
      </c>
      <c r="E181" s="38">
        <f>IMAGE("https://raw.githubusercontent.com/stautonico/pokemon-home-pokedex/main/sprites/alcremie-matcha-cream-berry.png", 2)</f>
        <v>0</v>
      </c>
      <c r="F181" s="38">
        <f>IMAGE("https://raw.githubusercontent.com/stautonico/pokemon-home-pokedex/main/sprites/alcremie-matcha-cream-love.png", 2)</f>
        <v>0</v>
      </c>
      <c r="G181" s="38">
        <f>IMAGE("https://raw.githubusercontent.com/stautonico/pokemon-home-pokedex/main/sprites/alcremie-matcha-cream-star.png", 2)</f>
        <v>0</v>
      </c>
      <c r="I181" s="38">
        <f>IMAGE("https://raw.githubusercontent.com/stautonico/pokemon-home-pokedex/main/sprites/alcremie-salted-cream-flower.png", 2)</f>
        <v>0</v>
      </c>
      <c r="J181" s="38">
        <f>IMAGE("https://raw.githubusercontent.com/stautonico/pokemon-home-pokedex/main/sprites/alcremie-salted-cream-ribbon.png", 2)</f>
        <v>0</v>
      </c>
      <c r="K181" s="38">
        <f>IMAGE("https://raw.githubusercontent.com/stautonico/pokemon-home-pokedex/main/sprites/alcremie-ruby-swirl-strawberry.png", 2)</f>
        <v>0</v>
      </c>
      <c r="L181" s="38">
        <f>IMAGE("https://raw.githubusercontent.com/stautonico/pokemon-home-pokedex/main/sprites/alcremie-ruby-swirl-berry.png", 2)</f>
        <v>0</v>
      </c>
      <c r="M181" s="38">
        <f>IMAGE("https://raw.githubusercontent.com/stautonico/pokemon-home-pokedex/main/sprites/alcremie-ruby-swirl-love.png", 2)</f>
        <v>0</v>
      </c>
      <c r="N181" s="38">
        <f>IMAGE("https://raw.githubusercontent.com/stautonico/pokemon-home-pokedex/main/sprites/alcremie-ruby-swirl-star.png", 2)</f>
        <v>0</v>
      </c>
    </row>
    <row r="182" spans="2:14" ht="72" customHeight="1">
      <c r="B182" s="38">
        <f>IMAGE("https://raw.githubusercontent.com/stautonico/pokemon-home-pokedex/main/sprites/alcremie-matcha-cream-clover.png", 2)</f>
        <v>0</v>
      </c>
      <c r="C182" s="38">
        <f>IMAGE("https://raw.githubusercontent.com/stautonico/pokemon-home-pokedex/main/sprites/alcremie-matcha-cream-flower.png", 2)</f>
        <v>0</v>
      </c>
      <c r="D182" s="38">
        <f>IMAGE("https://raw.githubusercontent.com/stautonico/pokemon-home-pokedex/main/sprites/alcremie-matcha-cream-ribbon.png", 2)</f>
        <v>0</v>
      </c>
      <c r="E182" s="38">
        <f>IMAGE("https://raw.githubusercontent.com/stautonico/pokemon-home-pokedex/main/sprites/alcremie-mint-cream-strawberry.png", 2)</f>
        <v>0</v>
      </c>
      <c r="F182" s="38">
        <f>IMAGE("https://raw.githubusercontent.com/stautonico/pokemon-home-pokedex/main/sprites/alcremie-mint-cream-berry.png", 2)</f>
        <v>0</v>
      </c>
      <c r="G182" s="38">
        <f>IMAGE("https://raw.githubusercontent.com/stautonico/pokemon-home-pokedex/main/sprites/alcremie-mint-cream-love.png", 2)</f>
        <v>0</v>
      </c>
      <c r="I182" s="38">
        <f>IMAGE("https://raw.githubusercontent.com/stautonico/pokemon-home-pokedex/main/sprites/alcremie-ruby-swirl-clover.png", 2)</f>
        <v>0</v>
      </c>
      <c r="J182" s="38">
        <f>IMAGE("https://raw.githubusercontent.com/stautonico/pokemon-home-pokedex/main/sprites/alcremie-ruby-swirl-flower.png", 2)</f>
        <v>0</v>
      </c>
      <c r="K182" s="38">
        <f>IMAGE("https://raw.githubusercontent.com/stautonico/pokemon-home-pokedex/main/sprites/alcremie-ruby-swirl-ribbon.png", 2)</f>
        <v>0</v>
      </c>
      <c r="L182" s="38">
        <f>IMAGE("https://raw.githubusercontent.com/stautonico/pokemon-home-pokedex/main/sprites/alcremie-caramel-swirl-strawberry.png", 2)</f>
        <v>0</v>
      </c>
      <c r="M182" s="38">
        <f>IMAGE("https://raw.githubusercontent.com/stautonico/pokemon-home-pokedex/main/sprites/alcremie-caramel-swirl-berry.png", 2)</f>
        <v>0</v>
      </c>
      <c r="N182" s="38">
        <f>IMAGE("https://raw.githubusercontent.com/stautonico/pokemon-home-pokedex/main/sprites/alcremie-caramel-swirl-love.png", 2)</f>
        <v>0</v>
      </c>
    </row>
    <row r="183" spans="2:14" ht="72" customHeight="1">
      <c r="B183" s="38">
        <f>IMAGE("https://raw.githubusercontent.com/stautonico/pokemon-home-pokedex/main/sprites/alcremie-mint-cream-star.png", 2)</f>
        <v>0</v>
      </c>
      <c r="C183" s="38">
        <f>IMAGE("https://raw.githubusercontent.com/stautonico/pokemon-home-pokedex/main/sprites/alcremie-mint-cream-clover.png", 2)</f>
        <v>0</v>
      </c>
      <c r="D183" s="38">
        <f>IMAGE("https://raw.githubusercontent.com/stautonico/pokemon-home-pokedex/main/sprites/alcremie-mint-cream-flower.png", 2)</f>
        <v>0</v>
      </c>
      <c r="E183" s="38">
        <f>IMAGE("https://raw.githubusercontent.com/stautonico/pokemon-home-pokedex/main/sprites/alcremie-mint-cream-ribbon.png", 2)</f>
        <v>0</v>
      </c>
      <c r="F183" s="38"/>
      <c r="G183" s="38"/>
      <c r="I183" s="38">
        <f>IMAGE("https://raw.githubusercontent.com/stautonico/pokemon-home-pokedex/main/sprites/alcremie-caramel-swirl-star.png", 2)</f>
        <v>0</v>
      </c>
      <c r="J183" s="38">
        <f>IMAGE("https://raw.githubusercontent.com/stautonico/pokemon-home-pokedex/main/sprites/alcremie-caramel-swirl-clover.png", 2)</f>
        <v>0</v>
      </c>
      <c r="K183" s="38">
        <f>IMAGE("https://raw.githubusercontent.com/stautonico/pokemon-home-pokedex/main/sprites/alcremie-caramel-swirl-flower.png", 2)</f>
        <v>0</v>
      </c>
      <c r="L183" s="38">
        <f>IMAGE("https://raw.githubusercontent.com/stautonico/pokemon-home-pokedex/main/sprites/alcremie-caramel-swirl-ribbon.png", 2)</f>
        <v>0</v>
      </c>
      <c r="M183" s="38"/>
      <c r="N183" s="38"/>
    </row>
    <row r="186" spans="2:14">
      <c r="B186" s="37" t="s">
        <v>1480</v>
      </c>
      <c r="I186" s="37" t="s">
        <v>1481</v>
      </c>
    </row>
    <row r="187" spans="2:14" ht="72" customHeight="1">
      <c r="B187" s="38">
        <f>IMAGE("https://raw.githubusercontent.com/stautonico/pokemon-home-pokedex/main/sprites/alcremie-rainbow-swirl-strawberry.png", 2)</f>
        <v>0</v>
      </c>
      <c r="C187" s="38">
        <f>IMAGE("https://raw.githubusercontent.com/stautonico/pokemon-home-pokedex/main/sprites/alcremie-rainbow-swirl-berry.png", 2)</f>
        <v>0</v>
      </c>
      <c r="D187" s="38">
        <f>IMAGE("https://raw.githubusercontent.com/stautonico/pokemon-home-pokedex/main/sprites/alcremie-rainbow-swirl-love.png", 2)</f>
        <v>0</v>
      </c>
      <c r="E187" s="38">
        <f>IMAGE("https://raw.githubusercontent.com/stautonico/pokemon-home-pokedex/main/sprites/alcremie-rainbow-swirl-star.png", 2)</f>
        <v>0</v>
      </c>
      <c r="F187" s="38">
        <f>IMAGE("https://raw.githubusercontent.com/stautonico/pokemon-home-pokedex/main/sprites/alcremie-rainbow-swirl-clover.png", 2)</f>
        <v>0</v>
      </c>
      <c r="G187" s="38">
        <f>IMAGE("https://raw.githubusercontent.com/stautonico/pokemon-home-pokedex/main/sprites/alcremie-rainbow-swirl-flower.png", 2)</f>
        <v>0</v>
      </c>
      <c r="I187" s="38">
        <f>IMAGE("https://raw.githubusercontent.com/stautonico/pokemon-home-pokedex/main/sprites/venusaur-gigantamax.png", 2)</f>
        <v>0</v>
      </c>
      <c r="J187" s="38" t="s">
        <v>1482</v>
      </c>
      <c r="K187" s="38">
        <f>IMAGE("https://raw.githubusercontent.com/stautonico/pokemon-home-pokedex/main/sprites/charizard-gigantamax.png", 2)</f>
        <v>0</v>
      </c>
      <c r="L187" s="38">
        <f>IMAGE("https://raw.githubusercontent.com/stautonico/pokemon-home-pokedex/main/sprites/blastoise-gigantamax.png", 2)</f>
        <v>0</v>
      </c>
      <c r="M187" s="38">
        <f>IMAGE("https://raw.githubusercontent.com/stautonico/pokemon-home-pokedex/main/sprites/butterfree-gigantamax.png", 2)</f>
        <v>0</v>
      </c>
      <c r="N187" s="38" t="s">
        <v>1483</v>
      </c>
    </row>
    <row r="188" spans="2:14" ht="72" customHeight="1">
      <c r="B188" s="38">
        <f>IMAGE("https://raw.githubusercontent.com/stautonico/pokemon-home-pokedex/main/sprites/alcremie-rainbow-swirl-ribbon.png", 2)</f>
        <v>0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IMAGE("https://raw.githubusercontent.com/stautonico/pokemon-home-pokedex/main/sprites/pikachu-gigantamax.png", 2)</f>
        <v>0</v>
      </c>
      <c r="J188" s="38" t="s">
        <v>1484</v>
      </c>
      <c r="K188" s="38">
        <f>IMAGE("https://raw.githubusercontent.com/stautonico/pokemon-home-pokedex/main/sprites/meowth-gigantamax.png", 2)</f>
        <v>0</v>
      </c>
      <c r="L188" s="38">
        <f>IMAGE("https://raw.githubusercontent.com/stautonico/pokemon-home-pokedex/main/sprites/machamp-gigantamax.png", 2)</f>
        <v>0</v>
      </c>
      <c r="M188" s="38">
        <f>IMAGE("https://raw.githubusercontent.com/stautonico/pokemon-home-pokedex/main/sprites/gengar-gigantamax.png", 2)</f>
        <v>0</v>
      </c>
      <c r="N188" s="38">
        <f>IMAGE("https://raw.githubusercontent.com/stautonico/pokemon-home-pokedex/main/sprites/kingler-gigantamax.png",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IMAGE("https://raw.githubusercontent.com/stautonico/pokemon-home-pokedex/main/sprites/lapras-gigantamax.png", 2)</f>
        <v>0</v>
      </c>
      <c r="J189" s="38">
        <f>IMAGE("https://raw.githubusercontent.com/stautonico/pokemon-home-pokedex/main/sprites/eevee-gigantamax.png", 2)</f>
        <v>0</v>
      </c>
      <c r="K189" s="38" t="s">
        <v>1485</v>
      </c>
      <c r="L189" s="38">
        <f>IMAGE("https://raw.githubusercontent.com/stautonico/pokemon-home-pokedex/main/sprites/snorlax-gigantamax.png", 2)</f>
        <v>0</v>
      </c>
      <c r="M189" s="38">
        <f>IMAGE("https://raw.githubusercontent.com/stautonico/pokemon-home-pokedex/main/sprites/garbodor-gigantamax.png", 2)</f>
        <v>0</v>
      </c>
      <c r="N189" s="38">
        <f>IMAGE("https://raw.githubusercontent.com/stautonico/pokemon-home-pokedex/main/sprites/melmetal-gigantamax.png",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IMAGE("https://raw.githubusercontent.com/stautonico/pokemon-home-pokedex/main/sprites/rillaboom-gigantamax.png", 2)</f>
        <v>0</v>
      </c>
      <c r="J190" s="38">
        <f>IMAGE("https://raw.githubusercontent.com/stautonico/pokemon-home-pokedex/main/sprites/cinderace-gigantamax.png", 2)</f>
        <v>0</v>
      </c>
      <c r="K190" s="38">
        <f>IMAGE("https://raw.githubusercontent.com/stautonico/pokemon-home-pokedex/main/sprites/inteleon-gigantamax.png", 2)</f>
        <v>0</v>
      </c>
      <c r="L190" s="38">
        <f>IMAGE("https://raw.githubusercontent.com/stautonico/pokemon-home-pokedex/main/sprites/corviknight-gigantamax.png", 2)</f>
        <v>0</v>
      </c>
      <c r="M190" s="38">
        <f>IMAGE("https://raw.githubusercontent.com/stautonico/pokemon-home-pokedex/main/sprites/orbeetle-gigantamax.png", 2)</f>
        <v>0</v>
      </c>
      <c r="N190" s="38">
        <f>IMAGE("https://raw.githubusercontent.com/stautonico/pokemon-home-pokedex/main/sprites/drednaw-gigantamax.png",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IMAGE("https://raw.githubusercontent.com/stautonico/pokemon-home-pokedex/main/sprites/coalossal-gigantamax.png", 2)</f>
        <v>0</v>
      </c>
      <c r="J191" s="38">
        <f>IMAGE("https://raw.githubusercontent.com/stautonico/pokemon-home-pokedex/main/sprites/flapple-gigantamax.png", 2)</f>
        <v>0</v>
      </c>
      <c r="K191" s="38">
        <f>IMAGE("https://raw.githubusercontent.com/stautonico/pokemon-home-pokedex/main/sprites/appletun-gigantamax.png", 2)</f>
        <v>0</v>
      </c>
      <c r="L191" s="38">
        <f>IMAGE("https://raw.githubusercontent.com/stautonico/pokemon-home-pokedex/main/sprites/sandaconda-gigantamax.png", 2)</f>
        <v>0</v>
      </c>
      <c r="M191" s="38">
        <f>IMAGE("https://raw.githubusercontent.com/stautonico/pokemon-home-pokedex/main/sprites/toxtricity-gigantamax.png", 2)</f>
        <v>0</v>
      </c>
      <c r="N191" s="38" t="s">
        <v>1486</v>
      </c>
    </row>
    <row r="194" spans="2:14">
      <c r="B194" s="37" t="s">
        <v>1487</v>
      </c>
      <c r="I194" s="37" t="s">
        <v>1489</v>
      </c>
    </row>
    <row r="195" spans="2:14" ht="72" customHeight="1">
      <c r="B195" s="38">
        <f>IMAGE("https://raw.githubusercontent.com/stautonico/pokemon-home-pokedex/main/sprites/centiskorch-gigantamax.png", 2)</f>
        <v>0</v>
      </c>
      <c r="C195" s="38">
        <f>IMAGE("https://raw.githubusercontent.com/stautonico/pokemon-home-pokedex/main/sprites/hatterene-gigantamax.png", 2)</f>
        <v>0</v>
      </c>
      <c r="D195" s="38">
        <f>IMAGE("https://raw.githubusercontent.com/stautonico/pokemon-home-pokedex/main/sprites/grimmsnarl-gigantamax.png", 2)</f>
        <v>0</v>
      </c>
      <c r="E195" s="38">
        <f>IMAGE("https://raw.githubusercontent.com/stautonico/pokemon-home-pokedex/main/sprites/alcremie-gigantamax.png", 2)</f>
        <v>0</v>
      </c>
      <c r="F195" s="38">
        <f>IMAGE("https://raw.githubusercontent.com/stautonico/pokemon-home-pokedex/main/sprites/copperajah-gigantamax.png", 2)</f>
        <v>0</v>
      </c>
      <c r="G195" s="38">
        <f>IMAGE("https://raw.githubusercontent.com/stautonico/pokemon-home-pokedex/main/sprites/duraludon-gigantamax.png",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 t="s">
        <v>1488</v>
      </c>
      <c r="C196" s="38">
        <f>IMAGE("https://raw.githubusercontent.com/stautonico/pokemon-home-pokedex/main/sprites/urshifu-rapid-strike-gigantamax.png",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1490</v>
      </c>
      <c r="I202" s="37" t="s">
        <v>1491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>
        <f>IMAGE("https://raw.githubusercontent.com/stautonico/pokemon-home-pokedex/main/sprites/mrmime-galar.png", 2)</f>
        <v>0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>
        <f>IMAGE("https://raw.githubusercontent.com/stautonico/pokemon-home-pokedex/main/sprites/darmanitan-galar.png", 2)</f>
        <v>0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1492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COUNTIF(INDIRECT("Checklist!$A1227"), "TRUE") = 1</formula>
    </cfRule>
    <cfRule type="expression" dxfId="4" priority="1711">
      <formula>COUNTIF(INDIRECT("Checklist!$A1227"),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COUNTIF(INDIRECT("Checklist!$A1235"), "TRUE") = 1</formula>
    </cfRule>
    <cfRule type="expression" dxfId="4" priority="2687">
      <formula>COUNTIF(INDIRECT("Checklist!$A1235"),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COUNTIF(INDIRECT("Checklist!$None"), "TRUE") = 1</formula>
    </cfRule>
    <cfRule type="expression" dxfId="4" priority="2931">
      <formula>COUNTIF(INDIRECT("Checklist!$None"), "FALSE") = 1</formula>
    </cfRule>
  </conditionalFormatting>
  <conditionalFormatting sqref="B196">
    <cfRule type="expression" dxfId="3" priority="2942">
      <formula>COUNTIF(INDIRECT("Checklist!$None"), "TRUE") = 1</formula>
    </cfRule>
    <cfRule type="expression" dxfId="4" priority="2943">
      <formula>COUNTIF(INDIRECT("Checklist!$None"),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COUNTIF(INDIRECT("Checklist!$A1215"), "TRUE") = 1</formula>
    </cfRule>
    <cfRule type="expression" dxfId="4" priority="271">
      <formula>COUNTIF(INDIRECT("Checklist!$A1215"),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COUNTIF(INDIRECT("Checklist!$A1208"), "TRUE") = 1</formula>
    </cfRule>
    <cfRule type="expression" dxfId="4" priority="51">
      <formula>COUNTIF(INDIRECT("Checklist!$A1208"),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COUNTIF(INDIRECT("Checklist!$A1228"), "TRUE") = 1</formula>
    </cfRule>
    <cfRule type="expression" dxfId="4" priority="1713">
      <formula>COUNTIF(INDIRECT("Checklist!$A1228"),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COUNTIF(INDIRECT("Checklist!$A1211"), "TRUE") = 1</formula>
    </cfRule>
    <cfRule type="expression" dxfId="4" priority="139">
      <formula>COUNTIF(INDIRECT("Checklist!$A1211"),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COUNTIF(INDIRECT("Checklist!$None"), "TRUE") = 1</formula>
    </cfRule>
    <cfRule type="expression" dxfId="4" priority="2933">
      <formula>COUNTIF(INDIRECT("Checklist!$None"), "FALSE") = 1</formula>
    </cfRule>
  </conditionalFormatting>
  <conditionalFormatting sqref="C196">
    <cfRule type="expression" dxfId="3" priority="2944">
      <formula>COUNTIF(INDIRECT("Checklist!$None"), "TRUE") = 1</formula>
    </cfRule>
    <cfRule type="expression" dxfId="4" priority="2945">
      <formula>COUNTIF(INDIRECT("Checklist!$None"),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COUNTIF(INDIRECT("Checklist!$A1230"), "TRUE") = 1</formula>
    </cfRule>
    <cfRule type="expression" dxfId="4" priority="1727">
      <formula>COUNTIF(INDIRECT("Checklist!$A1230"),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COUNTIF(INDIRECT("Checklist!$A1234"), "TRUE") = 1</formula>
    </cfRule>
    <cfRule type="expression" dxfId="4" priority="1751">
      <formula>COUNTIF(INDIRECT("Checklist!$A1234"),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COUNTIF(INDIRECT("Checklist!$None"), "TRUE") = 1</formula>
    </cfRule>
    <cfRule type="expression" dxfId="4" priority="2935">
      <formula>COUNTIF(INDIRECT("Checklist!$None"),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COUNTIF(INDIRECT("Checklist!$A1202"), "TRUE") = 1</formula>
    </cfRule>
    <cfRule type="expression" dxfId="4" priority="7">
      <formula>COUNTIF(INDIRECT("Checklist!$A1202"),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COUNTIF(INDIRECT("Checklist!$A1205"), "TRUE") = 1</formula>
    </cfRule>
    <cfRule type="expression" dxfId="4" priority="19">
      <formula>COUNTIF(INDIRECT("Checklist!$A1205"),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COUNTIF(INDIRECT("Checklist!$A1229"), "TRUE") = 1</formula>
    </cfRule>
    <cfRule type="expression" dxfId="4" priority="1717">
      <formula>COUNTIF(INDIRECT("Checklist!$A1229"),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COUNTIF(INDIRECT("Checklist!$None"), "TRUE") = 1</formula>
    </cfRule>
    <cfRule type="expression" dxfId="4" priority="2937">
      <formula>COUNTIF(INDIRECT("Checklist!$None"),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COUNTIF(INDIRECT("Checklist!$A1219"), "TRUE") = 1</formula>
    </cfRule>
    <cfRule type="expression" dxfId="4" priority="1645">
      <formula>COUNTIF(INDIRECT("Checklist!$A1219"),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COUNTIF(INDIRECT("Checklist!$A1232"), "TRUE") = 1</formula>
    </cfRule>
    <cfRule type="expression" dxfId="4" priority="1731">
      <formula>COUNTIF(INDIRECT("Checklist!$A1232"),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COUNTIF(INDIRECT("Checklist!$A1235"), "TRUE") = 1</formula>
    </cfRule>
    <cfRule type="expression" dxfId="4" priority="1767">
      <formula>COUNTIF(INDIRECT("Checklist!$A1235"),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COUNTIF(INDIRECT("Checklist!$None"), "TRUE") = 1</formula>
    </cfRule>
    <cfRule type="expression" dxfId="4" priority="2939">
      <formula>COUNTIF(INDIRECT("Checklist!$None"),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COUNTIF(INDIRECT("Checklist!$A1214"), "TRUE") = 1</formula>
    </cfRule>
    <cfRule type="expression" dxfId="4" priority="267">
      <formula>COUNTIF(INDIRECT("Checklist!$A1214"),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COUNTIF(INDIRECT("Checklist!$A1217"), "TRUE") = 1</formula>
    </cfRule>
    <cfRule type="expression" dxfId="4" priority="291">
      <formula>COUNTIF(INDIRECT("Checklist!$A1217"),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COUNTIF(INDIRECT("Checklist!$A1218"), "TRUE") = 1</formula>
    </cfRule>
    <cfRule type="expression" dxfId="4" priority="1157">
      <formula>COUNTIF(INDIRECT("Checklist!$A1218"),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COUNTIF(INDIRECT("Checklist!$A1233"), "TRUE") = 1</formula>
    </cfRule>
    <cfRule type="expression" dxfId="4" priority="1745">
      <formula>COUNTIF(INDIRECT("Checklist!$A1233"),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COUNTIF(INDIRECT("Checklist!$None"), "TRUE") = 1</formula>
    </cfRule>
    <cfRule type="expression" dxfId="4" priority="2941">
      <formula>COUNTIF(INDIRECT("Checklist!$None"),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COUNTIF(INDIRECT("Checklist!$A1204"), "TRUE") = 1</formula>
    </cfRule>
    <cfRule type="expression" dxfId="4" priority="13">
      <formula>COUNTIF(INDIRECT("Checklist!$A1204"),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COUNTIF(INDIRECT("Checklist!$A1206"), "TRUE") = 1</formula>
    </cfRule>
    <cfRule type="expression" dxfId="4" priority="25">
      <formula>COUNTIF(INDIRECT("Checklist!$A1206"),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COUNTIF(INDIRECT("Checklist!$A1223"), "TRUE") = 1</formula>
    </cfRule>
    <cfRule type="expression" dxfId="4" priority="1674">
      <formula>COUNTIF(INDIRECT("Checklist!$A1223"),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COUNTIF(INDIRECT("Checklist!$A1203"), "TRUE") = 1</formula>
    </cfRule>
    <cfRule type="expression" dxfId="4" priority="1894">
      <formula>COUNTIF(INDIRECT("Checklist!$A1203"),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COUNTIF(INDIRECT("Checklist!$A1209"), "TRUE") = 1</formula>
    </cfRule>
    <cfRule type="expression" dxfId="4" priority="2138">
      <formula>COUNTIF(INDIRECT("Checklist!$A1209"),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COUNTIF(INDIRECT("Checklist!$A1230"), "TRUE") = 1</formula>
    </cfRule>
    <cfRule type="expression" dxfId="4" priority="2626">
      <formula>COUNTIF(INDIRECT("Checklist!$A1230"),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COUNTIF(INDIRECT("Checklist!$A1238"), "TRUE") = 1</formula>
    </cfRule>
    <cfRule type="expression" dxfId="4" priority="2650">
      <formula>COUNTIF(INDIRECT("Checklist!$A1238"),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COUNTIF(INDIRECT("Checklist!$None"), "TRUE") = 1</formula>
    </cfRule>
    <cfRule type="expression" dxfId="4" priority="2870">
      <formula>COUNTIF(INDIRECT("Checklist!$None"), "FALSE") = 1</formula>
    </cfRule>
  </conditionalFormatting>
  <conditionalFormatting sqref="I188">
    <cfRule type="expression" dxfId="3" priority="2881">
      <formula>COUNTIF(INDIRECT("Checklist!$None"), "TRUE") = 1</formula>
    </cfRule>
    <cfRule type="expression" dxfId="4" priority="2882">
      <formula>COUNTIF(INDIRECT("Checklist!$None"), "FALSE") = 1</formula>
    </cfRule>
  </conditionalFormatting>
  <conditionalFormatting sqref="I189">
    <cfRule type="expression" dxfId="3" priority="2893">
      <formula>COUNTIF(INDIRECT("Checklist!$None"), "TRUE") = 1</formula>
    </cfRule>
    <cfRule type="expression" dxfId="4" priority="2894">
      <formula>COUNTIF(INDIRECT("Checklist!$None"),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COUNTIF(INDIRECT("Checklist!$None"), "TRUE") = 1</formula>
    </cfRule>
    <cfRule type="expression" dxfId="4" priority="2906">
      <formula>COUNTIF(INDIRECT("Checklist!$None"), "FALSE") = 1</formula>
    </cfRule>
  </conditionalFormatting>
  <conditionalFormatting sqref="I191">
    <cfRule type="expression" dxfId="3" priority="2917">
      <formula>COUNTIF(INDIRECT("Checklist!$None"), "TRUE") = 1</formula>
    </cfRule>
    <cfRule type="expression" dxfId="4" priority="2918">
      <formula>COUNTIF(INDIRECT("Checklist!$None"),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COUNTIF(INDIRECT("Checklist!$A1220"), "TRUE") = 1</formula>
    </cfRule>
    <cfRule type="expression" dxfId="4" priority="1652">
      <formula>COUNTIF(INDIRECT("Checklist!$A1220"), "FALSE") = 1</formula>
    </cfRule>
  </conditionalFormatting>
  <conditionalFormatting sqref="J108">
    <cfRule type="expression" dxfId="3" priority="1663">
      <formula>COUNTIF(INDIRECT("Checklist!$A1222"), "TRUE") = 1</formula>
    </cfRule>
    <cfRule type="expression" dxfId="4" priority="1664">
      <formula>COUNTIF(INDIRECT("Checklist!$A1222"),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COUNTIF(INDIRECT("Checklist!$A1237"), "TRUE") = 1</formula>
    </cfRule>
    <cfRule type="expression" dxfId="4" priority="1798">
      <formula>COUNTIF(INDIRECT("Checklist!$A1237"),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COUNTIF(INDIRECT("Checklist!$A1207"), "TRUE") = 1</formula>
    </cfRule>
    <cfRule type="expression" dxfId="4" priority="1896">
      <formula>COUNTIF(INDIRECT("Checklist!$A1207"),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COUNTIF(INDIRECT("Checklist!$A1231"), "TRUE") = 1</formula>
    </cfRule>
    <cfRule type="expression" dxfId="4" priority="2628">
      <formula>COUNTIF(INDIRECT("Checklist!$A1231"),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COUNTIF(INDIRECT("Checklist!$A1239"), "TRUE") = 1</formula>
    </cfRule>
    <cfRule type="expression" dxfId="4" priority="2652">
      <formula>COUNTIF(INDIRECT("Checklist!$A1239"),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COUNTIF(INDIRECT("Checklist!$None"), "TRUE") = 1</formula>
    </cfRule>
    <cfRule type="expression" dxfId="4" priority="2872">
      <formula>COUNTIF(INDIRECT("Checklist!$None"), "FALSE") = 1</formula>
    </cfRule>
  </conditionalFormatting>
  <conditionalFormatting sqref="J188">
    <cfRule type="expression" dxfId="3" priority="2883">
      <formula>COUNTIF(INDIRECT("Checklist!$None"), "TRUE") = 1</formula>
    </cfRule>
    <cfRule type="expression" dxfId="4" priority="2884">
      <formula>COUNTIF(INDIRECT("Checklist!$None"), "FALSE") = 1</formula>
    </cfRule>
  </conditionalFormatting>
  <conditionalFormatting sqref="J189">
    <cfRule type="expression" dxfId="3" priority="2895">
      <formula>COUNTIF(INDIRECT("Checklist!$None"), "TRUE") = 1</formula>
    </cfRule>
    <cfRule type="expression" dxfId="4" priority="2896">
      <formula>COUNTIF(INDIRECT("Checklist!$None"),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COUNTIF(INDIRECT("Checklist!$None"), "TRUE") = 1</formula>
    </cfRule>
    <cfRule type="expression" dxfId="4" priority="2908">
      <formula>COUNTIF(INDIRECT("Checklist!$None"), "FALSE") = 1</formula>
    </cfRule>
  </conditionalFormatting>
  <conditionalFormatting sqref="J191">
    <cfRule type="expression" dxfId="3" priority="2919">
      <formula>COUNTIF(INDIRECT("Checklist!$None"), "TRUE") = 1</formula>
    </cfRule>
    <cfRule type="expression" dxfId="4" priority="2920">
      <formula>COUNTIF(INDIRECT("Checklist!$None"),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COUNTIF(INDIRECT("Checklist!$A1236"), "TRUE") = 1</formula>
    </cfRule>
    <cfRule type="expression" dxfId="4" priority="1788">
      <formula>COUNTIF(INDIRECT("Checklist!$A1236"),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COUNTIF(INDIRECT("Checklist!$A1213"), "TRUE") = 1</formula>
    </cfRule>
    <cfRule type="expression" dxfId="4" priority="202">
      <formula>COUNTIF(INDIRECT("Checklist!$A1213"),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COUNTIF(INDIRECT("Checklist!$None"), "TRUE") = 1</formula>
    </cfRule>
    <cfRule type="expression" dxfId="4" priority="2874">
      <formula>COUNTIF(INDIRECT("Checklist!$None"), "FALSE") = 1</formula>
    </cfRule>
  </conditionalFormatting>
  <conditionalFormatting sqref="K188">
    <cfRule type="expression" dxfId="3" priority="2885">
      <formula>COUNTIF(INDIRECT("Checklist!$None"), "TRUE") = 1</formula>
    </cfRule>
    <cfRule type="expression" dxfId="4" priority="2886">
      <formula>COUNTIF(INDIRECT("Checklist!$None"), "FALSE") = 1</formula>
    </cfRule>
  </conditionalFormatting>
  <conditionalFormatting sqref="K189">
    <cfRule type="expression" dxfId="3" priority="2897">
      <formula>COUNTIF(INDIRECT("Checklist!$None"), "TRUE") = 1</formula>
    </cfRule>
    <cfRule type="expression" dxfId="4" priority="2898">
      <formula>COUNTIF(INDIRECT("Checklist!$None"),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COUNTIF(INDIRECT("Checklist!$None"), "TRUE") = 1</formula>
    </cfRule>
    <cfRule type="expression" dxfId="4" priority="2910">
      <formula>COUNTIF(INDIRECT("Checklist!$None"), "FALSE") = 1</formula>
    </cfRule>
  </conditionalFormatting>
  <conditionalFormatting sqref="K191">
    <cfRule type="expression" dxfId="3" priority="2921">
      <formula>COUNTIF(INDIRECT("Checklist!$None"), "TRUE") = 1</formula>
    </cfRule>
    <cfRule type="expression" dxfId="4" priority="2922">
      <formula>COUNTIF(INDIRECT("Checklist!$None"),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COUNTIF(INDIRECT("Checklist!$A1224"), "TRUE") = 1</formula>
    </cfRule>
    <cfRule type="expression" dxfId="4" priority="1680">
      <formula>COUNTIF(INDIRECT("Checklist!$A1224"), "FALSE") = 1</formula>
    </cfRule>
  </conditionalFormatting>
  <conditionalFormatting sqref="L11">
    <cfRule type="expression" dxfId="3" priority="191">
      <formula>COUNTIF(INDIRECT("Checklist!$A1212"), "TRUE") = 1</formula>
    </cfRule>
    <cfRule type="expression" dxfId="4" priority="192">
      <formula>COUNTIF(INDIRECT("Checklist!$A1212"),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COUNTIF(INDIRECT("Checklist!$A1238"), "TRUE") = 1</formula>
    </cfRule>
    <cfRule type="expression" dxfId="4" priority="1814">
      <formula>COUNTIF(INDIRECT("Checklist!$A1238"),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COUNTIF(INDIRECT("Checklist!$None"), "TRUE") = 1</formula>
    </cfRule>
    <cfRule type="expression" dxfId="4" priority="2876">
      <formula>COUNTIF(INDIRECT("Checklist!$None"), "FALSE") = 1</formula>
    </cfRule>
  </conditionalFormatting>
  <conditionalFormatting sqref="L188">
    <cfRule type="expression" dxfId="3" priority="2887">
      <formula>COUNTIF(INDIRECT("Checklist!$None"), "TRUE") = 1</formula>
    </cfRule>
    <cfRule type="expression" dxfId="4" priority="2888">
      <formula>COUNTIF(INDIRECT("Checklist!$None"), "FALSE") = 1</formula>
    </cfRule>
  </conditionalFormatting>
  <conditionalFormatting sqref="L189">
    <cfRule type="expression" dxfId="3" priority="2899">
      <formula>COUNTIF(INDIRECT("Checklist!$None"), "TRUE") = 1</formula>
    </cfRule>
    <cfRule type="expression" dxfId="4" priority="2900">
      <formula>COUNTIF(INDIRECT("Checklist!$None"),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COUNTIF(INDIRECT("Checklist!$None"), "TRUE") = 1</formula>
    </cfRule>
    <cfRule type="expression" dxfId="4" priority="2912">
      <formula>COUNTIF(INDIRECT("Checklist!$None"), "FALSE") = 1</formula>
    </cfRule>
  </conditionalFormatting>
  <conditionalFormatting sqref="L191">
    <cfRule type="expression" dxfId="3" priority="2923">
      <formula>COUNTIF(INDIRECT("Checklist!$None"), "TRUE") = 1</formula>
    </cfRule>
    <cfRule type="expression" dxfId="4" priority="2924">
      <formula>COUNTIF(INDIRECT("Checklist!$None"),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COUNTIF(INDIRECT("Checklist!$A1210"), "TRUE") = 1</formula>
    </cfRule>
    <cfRule type="expression" dxfId="4" priority="106">
      <formula>COUNTIF(INDIRECT("Checklist!$A1210"),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COUNTIF(INDIRECT("Checklist!$A1221"), "TRUE") = 1</formula>
    </cfRule>
    <cfRule type="expression" dxfId="4" priority="1658">
      <formula>COUNTIF(INDIRECT("Checklist!$A1221"),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COUNTIF(INDIRECT("Checklist!$A1226"), "TRUE") = 1</formula>
    </cfRule>
    <cfRule type="expression" dxfId="4" priority="1706">
      <formula>COUNTIF(INDIRECT("Checklist!$A1226"),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COUNTIF(INDIRECT("Checklist!$A1209"), "TRUE") = 1</formula>
    </cfRule>
    <cfRule type="expression" dxfId="4" priority="1902">
      <formula>COUNTIF(INDIRECT("Checklist!$A1209"),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COUNTIF(INDIRECT("Checklist!$A1216"), "TRUE") = 1</formula>
    </cfRule>
    <cfRule type="expression" dxfId="4" priority="1938">
      <formula>COUNTIF(INDIRECT("Checklist!$A1216"),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COUNTIF(INDIRECT("Checklist!$None"), "TRUE") = 1</formula>
    </cfRule>
    <cfRule type="expression" dxfId="4" priority="2878">
      <formula>COUNTIF(INDIRECT("Checklist!$None"), "FALSE") = 1</formula>
    </cfRule>
  </conditionalFormatting>
  <conditionalFormatting sqref="M188">
    <cfRule type="expression" dxfId="3" priority="2889">
      <formula>COUNTIF(INDIRECT("Checklist!$None"), "TRUE") = 1</formula>
    </cfRule>
    <cfRule type="expression" dxfId="4" priority="2890">
      <formula>COUNTIF(INDIRECT("Checklist!$None"), "FALSE") = 1</formula>
    </cfRule>
  </conditionalFormatting>
  <conditionalFormatting sqref="M189">
    <cfRule type="expression" dxfId="3" priority="2901">
      <formula>COUNTIF(INDIRECT("Checklist!$None"), "TRUE") = 1</formula>
    </cfRule>
    <cfRule type="expression" dxfId="4" priority="2902">
      <formula>COUNTIF(INDIRECT("Checklist!$None"),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COUNTIF(INDIRECT("Checklist!$None"), "TRUE") = 1</formula>
    </cfRule>
    <cfRule type="expression" dxfId="4" priority="2914">
      <formula>COUNTIF(INDIRECT("Checklist!$None"), "FALSE") = 1</formula>
    </cfRule>
  </conditionalFormatting>
  <conditionalFormatting sqref="M191">
    <cfRule type="expression" dxfId="3" priority="2925">
      <formula>COUNTIF(INDIRECT("Checklist!$None"), "TRUE") = 1</formula>
    </cfRule>
    <cfRule type="expression" dxfId="4" priority="2926">
      <formula>COUNTIF(INDIRECT("Checklist!$None"),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COUNTIF(INDIRECT("Checklist!$A1225"), "TRUE") = 1</formula>
    </cfRule>
    <cfRule type="expression" dxfId="4" priority="1696">
      <formula>COUNTIF(INDIRECT("Checklist!$A1225"),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COUNTIF(INDIRECT("Checklist!$None"), "TRUE") = 1</formula>
    </cfRule>
    <cfRule type="expression" dxfId="4" priority="2880">
      <formula>COUNTIF(INDIRECT("Checklist!$None"), "FALSE") = 1</formula>
    </cfRule>
  </conditionalFormatting>
  <conditionalFormatting sqref="N188">
    <cfRule type="expression" dxfId="3" priority="2891">
      <formula>COUNTIF(INDIRECT("Checklist!$None"), "TRUE") = 1</formula>
    </cfRule>
    <cfRule type="expression" dxfId="4" priority="2892">
      <formula>COUNTIF(INDIRECT("Checklist!$None"), "FALSE") = 1</formula>
    </cfRule>
  </conditionalFormatting>
  <conditionalFormatting sqref="N189">
    <cfRule type="expression" dxfId="3" priority="2903">
      <formula>COUNTIF(INDIRECT("Checklist!$None"), "TRUE") = 1</formula>
    </cfRule>
    <cfRule type="expression" dxfId="4" priority="2904">
      <formula>COUNTIF(INDIRECT("Checklist!$None"),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COUNTIF(INDIRECT("Checklist!$None"), "TRUE") = 1</formula>
    </cfRule>
    <cfRule type="expression" dxfId="4" priority="2916">
      <formula>COUNTIF(INDIRECT("Checklist!$None"), "FALSE") = 1</formula>
    </cfRule>
  </conditionalFormatting>
  <conditionalFormatting sqref="N191">
    <cfRule type="expression" dxfId="3" priority="2927">
      <formula>COUNTIF(INDIRECT("Checklist!$None"), "TRUE") = 1</formula>
    </cfRule>
    <cfRule type="expression" dxfId="4" priority="2928">
      <formula>COUNTIF(INDIRECT("Checklist!$None"),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COUNTIF(INDIRECT("Checklist!$None"), "TRUE") = 1</formula>
    </cfRule>
    <cfRule type="expression" dxfId="4" priority="964">
      <formula>COUNTIF(INDIRECT("Checklist!$None"),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2023-03-14T06:44:44Z</dcterms:created>
  <dcterms:modified xsi:type="dcterms:W3CDTF">2023-03-14T06:44:44Z</dcterms:modified>
</cp:coreProperties>
</file>