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CIS C01" sheetId="2" r:id="rId5"/>
    <sheet state="visible" name="CIS C02" sheetId="3" r:id="rId6"/>
    <sheet state="visible" name="CIS C03" sheetId="4" r:id="rId7"/>
    <sheet state="visible" name="CIS C04" sheetId="5" r:id="rId8"/>
    <sheet state="visible" name="CIS C05" sheetId="6" r:id="rId9"/>
    <sheet state="visible" name="CIS C06" sheetId="7" r:id="rId10"/>
    <sheet state="visible" name="CIS C07" sheetId="8" r:id="rId11"/>
    <sheet state="visible" name="CIS C08" sheetId="9" r:id="rId12"/>
    <sheet state="visible" name="CIS C09" sheetId="10" r:id="rId13"/>
    <sheet state="visible" name="CIS C10" sheetId="11" r:id="rId14"/>
    <sheet state="visible" name="CIS C11" sheetId="12" r:id="rId15"/>
    <sheet state="visible" name="CIS C12" sheetId="13" r:id="rId16"/>
    <sheet state="visible" name="CIS C13" sheetId="14" r:id="rId17"/>
    <sheet state="visible" name="CIS C14" sheetId="15" r:id="rId18"/>
    <sheet state="visible" name="CIS C15" sheetId="16" r:id="rId19"/>
    <sheet state="visible" name="CIS C16" sheetId="17" r:id="rId20"/>
    <sheet state="visible" name="CIS C17" sheetId="18" r:id="rId21"/>
    <sheet state="visible" name="CIS C18" sheetId="19" r:id="rId22"/>
    <sheet state="visible" name="Scoring Sheet" sheetId="20" r:id="rId23"/>
  </sheets>
  <definedNames/>
  <calcPr/>
</workbook>
</file>

<file path=xl/sharedStrings.xml><?xml version="1.0" encoding="utf-8"?>
<sst xmlns="http://schemas.openxmlformats.org/spreadsheetml/2006/main" count="1917" uniqueCount="392">
  <si>
    <t>Control</t>
  </si>
  <si>
    <t>Description</t>
  </si>
  <si>
    <t>IG1</t>
  </si>
  <si>
    <t>IG2</t>
  </si>
  <si>
    <t>IG3</t>
  </si>
  <si>
    <t>Score</t>
  </si>
  <si>
    <t>CIS C01</t>
  </si>
  <si>
    <t>Inventory and Control of Enterprise Assets</t>
  </si>
  <si>
    <t>CIS C02</t>
  </si>
  <si>
    <t>Inventory and Control of Software Assets</t>
  </si>
  <si>
    <t>CIS C03</t>
  </si>
  <si>
    <t>Data Protection</t>
  </si>
  <si>
    <t>CIS C04</t>
  </si>
  <si>
    <t>Secure Configuration of Enterprise Assets and Software</t>
  </si>
  <si>
    <t>CIS C05</t>
  </si>
  <si>
    <t>Account Management</t>
  </si>
  <si>
    <t>CIS C06</t>
  </si>
  <si>
    <t>Access Control Management</t>
  </si>
  <si>
    <t>CIS C07</t>
  </si>
  <si>
    <t>Continuous Vulnerabilitiy Management</t>
  </si>
  <si>
    <t>CIS C08</t>
  </si>
  <si>
    <t>Audit Log Management</t>
  </si>
  <si>
    <t>CIS C09</t>
  </si>
  <si>
    <t>Email and Web Browser Protections</t>
  </si>
  <si>
    <t>CIS C10</t>
  </si>
  <si>
    <t>Malware Defenses</t>
  </si>
  <si>
    <t>CIS C11</t>
  </si>
  <si>
    <t>Data Recovery</t>
  </si>
  <si>
    <t>CIS C12</t>
  </si>
  <si>
    <t>Network Infrastructure Management</t>
  </si>
  <si>
    <t>CIS C13</t>
  </si>
  <si>
    <t>Network Monitoring and Defense</t>
  </si>
  <si>
    <t>CIS C14</t>
  </si>
  <si>
    <t>Security Awareness and Skills Training</t>
  </si>
  <si>
    <t>CIS C15</t>
  </si>
  <si>
    <t>Service Provider Management</t>
  </si>
  <si>
    <t>CIS C16</t>
  </si>
  <si>
    <t>Application Software Security</t>
  </si>
  <si>
    <t>CIS C17</t>
  </si>
  <si>
    <t>Incident Response Management</t>
  </si>
  <si>
    <t>CIS C18</t>
  </si>
  <si>
    <t>Penetration Testing</t>
  </si>
  <si>
    <t>Applicable</t>
  </si>
  <si>
    <t>Asset Type</t>
  </si>
  <si>
    <t>Security Function</t>
  </si>
  <si>
    <t>Policy Defined</t>
  </si>
  <si>
    <t>Control Implemented</t>
  </si>
  <si>
    <t>Control Automated</t>
  </si>
  <si>
    <t>Control Reported</t>
  </si>
  <si>
    <t>Comments</t>
  </si>
  <si>
    <t>Establish and Maintain Detailed Enterprise Asset Inventory</t>
  </si>
  <si>
    <t>Devices</t>
  </si>
  <si>
    <t>Identify</t>
  </si>
  <si>
    <t>X</t>
  </si>
  <si>
    <t>No Policy</t>
  </si>
  <si>
    <t>Not Implemented</t>
  </si>
  <si>
    <t>Not Automated</t>
  </si>
  <si>
    <t>Not Reported</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</si>
  <si>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data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</si>
  <si>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Address Unauthorized Assets</t>
  </si>
  <si>
    <t>Respond</t>
  </si>
  <si>
    <t>Ensure that a process exists to address unauthorized assets on a weekly basis. The enterprise may choose to remove
the asset from the network, deny the asset from connecting remotely to the network, or quarantine the asset.</t>
  </si>
  <si>
    <t>Utilize an Active Discovery Tool</t>
  </si>
  <si>
    <t>Detect</t>
  </si>
  <si>
    <t>Utilize an active discovery tool to identify assets connected to the enterprise’s network. Configure the active
discovery tool to execute daily, or more frequently.</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</si>
  <si>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</si>
  <si>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</si>
  <si>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Use a Passive Asset Discovery Tool</t>
  </si>
  <si>
    <t>Use a passive discovery tool to identify assets connected to the enterprise’s network. Review and use scans to
update the enterprise’s asset inventory at least weekly, or more frequently.</t>
  </si>
  <si>
    <t>SUM</t>
  </si>
  <si>
    <t>Establish and Maintain a Software Inventory</t>
  </si>
  <si>
    <t>Applications</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</si>
  <si>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</si>
  <si>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Authorized Software is Currently Supported</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</si>
  <si>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</si>
  <si>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Address Unauthorized Software</t>
  </si>
  <si>
    <t>Ensure that unauthorized software is either removed from use on enterprise assets or receives a documented
exception. Review monthly, or more frequently.</t>
  </si>
  <si>
    <t>Utilize Automated Software Inventory Tools</t>
  </si>
  <si>
    <t>Utilize software inventory tools, when possible, throughout the enterprise to automate the discovery and
documentation of installed software.</t>
  </si>
  <si>
    <t>Allowlist Authorized Software</t>
  </si>
  <si>
    <t>Protect</t>
  </si>
  <si>
    <t>Use technical controls, such as application allowlisting, to ensure that only authorized software can execute or be
accessed. Reassess bi-annually, or more frequently.</t>
  </si>
  <si>
    <t>Allowlist Authorized Libraries</t>
  </si>
  <si>
    <t>Use technical controls to ensure that only authorized software libraries, such as specific .dll, .ocx, .so, etc., files are
allowed to load into a system process. Block unauthorized libraries from loading into a system process. Reassess
bi-annually, or more frequently.</t>
  </si>
  <si>
    <t>Allowlist Authorized Scripts</t>
  </si>
  <si>
    <t>Use technical controls, such as digital signatures and version control, to ensure that only authorized scripts, such as
specific .ps1, .py, etc., files are allowed to execute. Block unauthorized scripts from executing. Reassess bi-annually, or
more frequently.</t>
  </si>
  <si>
    <t>Establish and Maintain a Data Management Process</t>
  </si>
  <si>
    <t>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</si>
  <si>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</si>
  <si>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t>
  </si>
  <si>
    <t xml:space="preserve">Establish and maintain a data inventory, based on the enterprise’s data management process. Inventory sensitive
data, at a minimum. Review and update inventory annually, at a minimum, with a priority on sensitive data. </t>
  </si>
  <si>
    <t>Configure Data Access Control Lists</t>
  </si>
  <si>
    <t xml:space="preserve">Configure data access control lists based on a user’s need to know. Apply data access control lists, also known as
access permissions, to local and remote file systems, databases, and applications. </t>
  </si>
  <si>
    <t>Enforce Data Retention</t>
  </si>
  <si>
    <t xml:space="preserve">Retain data according to the enterprise’s data management process. Data retention must include both minimum and
maximum timelines. </t>
  </si>
  <si>
    <t>Securely Dispose of Data</t>
  </si>
  <si>
    <t xml:space="preserve">Securely dispose of data as outlined in the enterprise’s data management process. Ensure the disposal process and
method are commensurate with the data sensitivity. </t>
  </si>
  <si>
    <t>Encrypt Data on End-User Devices</t>
  </si>
  <si>
    <t>Encrypt data on end-user devices containing sensitive data. Example implementations can include: Windows
BitLocker®, Apple FileVault®, Linux® dm-crypt.</t>
  </si>
  <si>
    <t>Establish and Maintain a Data Classification Scheme</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</si>
  <si>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</si>
  <si>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</si>
  <si>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</si>
  <si>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</si>
  <si>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data on removable media.</t>
  </si>
  <si>
    <t>Encrypt Sensitive Data in Transit</t>
  </si>
  <si>
    <t>Encrypt sensitive data in transit. Example implementations can include: Transport Layer Security (TLS) and Open
Secure Shell (OpenSSH).</t>
  </si>
  <si>
    <t>Encrypt Sensitive Data at Rest</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</si>
  <si>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</si>
  <si>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Segment Data Processing and Storage Based on Sensitivity</t>
  </si>
  <si>
    <t>Network</t>
  </si>
  <si>
    <t>Segment data processing and storage based on the sensitivity of the data. Do not process sensitive data on
enterprise assets intended for lower sensitivity data.</t>
  </si>
  <si>
    <t>Deploy a Data Loss Prevention Solution</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</si>
  <si>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</si>
  <si>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</si>
  <si>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Log sensitive data access, including modification and disposal.</t>
  </si>
  <si>
    <t>Establish and Maintain a Secure Configuration Process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</si>
  <si>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</si>
  <si>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</si>
  <si>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</si>
  <si>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Configure Automatic Session Locking on Enterprise Assets</t>
  </si>
  <si>
    <t>Users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</si>
  <si>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</si>
  <si>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</si>
  <si>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</si>
  <si>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</si>
  <si>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</si>
  <si>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</si>
  <si>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</si>
  <si>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</si>
  <si>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</si>
  <si>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</si>
  <si>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Uninstall or disable unnecessary services on enterprise assets and software, such as an unused file sharing service, web application module, or service function.</t>
  </si>
  <si>
    <t>Configure Trusted DNS Servers on Enterprise Assets</t>
  </si>
  <si>
    <t>Configure trusted DNS servers on enterprise assets. Example implementations include: configuring assets to use enterprise-controlled DNS servers and/or reputable externally accessible DNS servers.</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</si>
  <si>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</si>
  <si>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</si>
  <si>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</si>
  <si>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</si>
  <si>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</si>
  <si>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</si>
  <si>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Establish and Maintain an Inventory of Accounts</t>
  </si>
  <si>
    <t>Establish and maintain an inventory of all accounts managed in the enterprise. The inventory must include both user and administrator accounts. The inventory, at a minimum, should contain the person’s name, username, start/ stop dates, and department. Validate that all active accounts are authorized, on a recurring schedule at a minimum quarterly, or more frequently.</t>
  </si>
  <si>
    <t>Use Unique Passwords</t>
  </si>
  <si>
    <t>Use unique passwords for all enterprise assets. Best practice implementation includes, at a minimum, an 8-character password for accounts using MFA and a 14-character password for accounts not using MFA.</t>
  </si>
  <si>
    <t>Disable Dormant Accounts</t>
  </si>
  <si>
    <t>Delete or disable any dormant accounts after a period of 45 days of inactivity, where supported.</t>
  </si>
  <si>
    <t>Restrict Administrator Accounts</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</si>
  <si>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</si>
  <si>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</si>
  <si>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</si>
  <si>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Centralize Account Management</t>
  </si>
  <si>
    <t>Centralize account management through a directory or identity service.</t>
  </si>
  <si>
    <t>Establish an Access Granting Process</t>
  </si>
  <si>
    <t>Establish and follow a process, preferably automated, for granting access to enterprise assets upon new hire, rights grant, or role change of a user.</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</si>
  <si>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</si>
  <si>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</si>
  <si>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</si>
  <si>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</si>
  <si>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</si>
  <si>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</si>
  <si>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Administrator Access</t>
  </si>
  <si>
    <t>Require MFA for all administrative access accounts, where supported, on all enterprise assets, whether managed on-site or through a third-party provider.</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</si>
  <si>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</si>
  <si>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</si>
  <si>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Centralize Access Control</t>
  </si>
  <si>
    <t>Centralize access control for all enterprise assets through a directory service or SSO provider, where supported.</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</si>
  <si>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</si>
  <si>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</si>
  <si>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Continuous Vulnerability Management</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</si>
  <si>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</si>
  <si>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</si>
  <si>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Establish and Maintain a Remediation Process</t>
  </si>
  <si>
    <t>Establish and maintain a risk-based remediation strategy documented in a remediation process, with monthly, or more frequent, reviews.</t>
  </si>
  <si>
    <t>Perform Automated Operating System Patch Management</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</si>
  <si>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</si>
  <si>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</si>
  <si>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</si>
  <si>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</si>
  <si>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</si>
  <si>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</si>
  <si>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Perform automated vulnerability scans of externally-exposed enterprise assets using a SCAP-compliant vulnerability scanning tool. Perform scans on a monthly, or more frequent, basis.</t>
  </si>
  <si>
    <t>Remediate Detected Vulnerabilities</t>
  </si>
  <si>
    <t>Remediate detected vulnerabilities in software through processes and tooling on a monthly, or more frequent, basis, based on the remediation process.</t>
  </si>
  <si>
    <t>Establish and Maintain an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</si>
  <si>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</si>
  <si>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t>
  </si>
  <si>
    <t>Collect audit logs. Ensure that logging, per the enterprise’s audit log management process, has been enabled across enterprise assets.</t>
  </si>
  <si>
    <t>Ensure Adequate Audit Log Storage</t>
  </si>
  <si>
    <t>Ensure that logging destinations maintain adequate storage to comply with the enterprise’s audit log management process.</t>
  </si>
  <si>
    <t>Standardize Time Synchronization</t>
  </si>
  <si>
    <t>Standardize time synchronization. Configure at least two synchronized time sources across enterprise assets, where supported.</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</si>
  <si>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</si>
  <si>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</si>
  <si>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t>
  </si>
  <si>
    <t>Collect DNS query audit logs on enterprise assets, where appropriate and suppor</t>
  </si>
  <si>
    <t>Collect URL Request Audit Logs</t>
  </si>
  <si>
    <t>Collect URL request audit logs on enterprise assets, where appropriate and supported.</t>
  </si>
  <si>
    <t>Collect Command-Line Audit Logs</t>
  </si>
  <si>
    <t>Collect command-line audit logs. Example implementations include collecting audit logs from PowerShell®, BASH™, and remote administrative terminals.</t>
  </si>
  <si>
    <t>Centralize Audit Logs</t>
  </si>
  <si>
    <t>Centralize, to the extent possible, audit log collection and retention across enterprise assets.</t>
  </si>
  <si>
    <t>Retain Audit Logs</t>
  </si>
  <si>
    <t>Retain audit logs across enterprise assets for a minimum of 90 days.</t>
  </si>
  <si>
    <t>Conduct Audit Log Reviews</t>
  </si>
  <si>
    <t>Conduct reviews of audit logs to detect anomalies or abnormal events that could indicate a potential threat. Conduct reviews on a weekly, or more frequent, basis.</t>
  </si>
  <si>
    <t>Collect Service Provider Logs</t>
  </si>
  <si>
    <t>Collect service provider logs, where supported. Example implementations include collecting authentication and authorization events, data creation and disposal events, and user management events.</t>
  </si>
  <si>
    <t>Ensure Use of Only Fully Supported Browsers and Email Clients</t>
  </si>
  <si>
    <t>Ensure only fully supported browsers and email clients are allowed to execute in the enterprise, only using the latest version of browsers and email clients provided through the vendor.</t>
  </si>
  <si>
    <t>Use DNS Filtering Services</t>
  </si>
  <si>
    <t>Use DNS filtering services on all enterprise assets to block access to known malicious domains.</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</si>
  <si>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</si>
  <si>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</si>
  <si>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</si>
  <si>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</si>
  <si>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Implement DMARC</t>
  </si>
  <si>
    <t>To lower the chance of spoofed or modified emails from valid domains, implement DMARC policy and verification, starting with implementing the Sender Policy Framework (SPF) and the DomainKeys Identified Mail (DKIM) standards.</t>
  </si>
  <si>
    <t>Block Unnecessary File Types</t>
  </si>
  <si>
    <t>Block unnecessary file types attempting to enter the enterprise’s email gateway.</t>
  </si>
  <si>
    <t>Deploy and Maintain Email Server Anti-Malware Protections</t>
  </si>
  <si>
    <t>Deploy and maintain email server anti-malware protections, such as attachment scanning and/or sandboxing.</t>
  </si>
  <si>
    <t>Deploy and Maintain Anti-Malware Software</t>
  </si>
  <si>
    <t>Deploy and maintain anti-malware software on all enterprise assets.</t>
  </si>
  <si>
    <t>Configure Automatic Anti-Malware Signature Updates</t>
  </si>
  <si>
    <t>Configure automatic updates for anti-malware signature files on all enterprise assets.</t>
  </si>
  <si>
    <t>Disable Autorun and Autoplay for Removable Media</t>
  </si>
  <si>
    <t>Disable autorun and autoplay auto-execute functionality for removable media.</t>
  </si>
  <si>
    <t>Configure Automatic Anti-Malware Scanning of Removable Media</t>
  </si>
  <si>
    <t>Configure anti-malware software to automatically scan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</si>
  <si>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</si>
  <si>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</si>
  <si>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</si>
  <si>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Centrally manage anti-malware software.</t>
  </si>
  <si>
    <t>Use Behavior-Based Anti-Malware Software</t>
  </si>
  <si>
    <t>Use behavior-based anti-malware software.</t>
  </si>
  <si>
    <t>Establish and Maintain a Data Recovery Process</t>
  </si>
  <si>
    <t>Recover</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</si>
  <si>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</si>
  <si>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t>
  </si>
  <si>
    <t>Perform automated backups of in-scope enterprise assets. Run backups weekly, or more frequently, based on the sensitivity of the data.</t>
  </si>
  <si>
    <t>Protect Recovery Data</t>
  </si>
  <si>
    <t>Protect recovery data with equivalent controls to the original data. Reference encryption or data separation, based on requirements.</t>
  </si>
  <si>
    <t>Establish and Maintain an Isolated Instance of Recovery Data</t>
  </si>
  <si>
    <t>Establish and maintain an isolated instance of recovery data. Example implementations include version controlling backup destinations through offline, cloud, or off-site systems or services.</t>
  </si>
  <si>
    <t>Test Data Recovery</t>
  </si>
  <si>
    <t>Test backup recovery quarterly, or more frequently, for a sampling of in-scope enterprise assets.</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</si>
  <si>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</si>
  <si>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</si>
  <si>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</si>
  <si>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Establish and maintain a secure network architecture. A secure network architecture must address segmentation, least privilege, and availability, at a minimum.</t>
  </si>
  <si>
    <t>Securely Manage Network Infrastructure</t>
  </si>
  <si>
    <t>Securely manage network infrastructure. Example implementations include version-controlled-infrastructure-ascode, and the use of secure network protocols, such as SSH and HTTPS.</t>
  </si>
  <si>
    <t>Establish and Maintain Architecture Diagram(s)</t>
  </si>
  <si>
    <t>Establish and maintain architecture diagram(s) and/or other network system documentation. Review and update documentation annually, or when significant enterprise changes occur that could impact this Safeguard.</t>
  </si>
  <si>
    <t>Centralize Network Authentication, Authorization, and Auditing (AAA)</t>
  </si>
  <si>
    <t>Centralize network AAA.</t>
  </si>
  <si>
    <t>Use of Secure Network Management and Communication Protocols</t>
  </si>
  <si>
    <t>Use secure network management and communication protocols (e.g., 802.1X, Wi-Fi Protected Access 2 (WPA2) Enterprise or greater).</t>
  </si>
  <si>
    <t>Ensure Remote Devices Utilizes a VPN and are Connecting to an Enterprise's AAA Infrastructure</t>
  </si>
  <si>
    <t>Require users to authenticate to enterprise-managed VPN and authentication services prior to accessing enterprise resources on end-user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</si>
  <si>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</si>
  <si>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</si>
  <si>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Centralize Security Event Alerting</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</si>
  <si>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</si>
  <si>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t>
  </si>
  <si>
    <t>Deploy a host-based intrusion detection solution on enterprise assets, where appropriate and/or supported.</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</si>
  <si>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</si>
  <si>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</si>
  <si>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t>
  </si>
  <si>
    <t>Perform traffic filtering between network segments, where appropriate.</t>
  </si>
  <si>
    <t>Manage Access Control for Remote Assets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</si>
  <si>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</si>
  <si>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Collect Network Traffic Flow Logs</t>
  </si>
  <si>
    <t>Collect network traffic flow logs and/or network traffic to review and alert upon from network devices.</t>
  </si>
  <si>
    <t>Deploy a Host-Based Intrusion Prevention Solution</t>
  </si>
  <si>
    <t>Deploy a host-based intrusion prevention solution on enterprise assets, where appropriate and/or supported. Example implementations include use of an Endpoint Detection and Response (EDR) client or host-based IPS agent.</t>
  </si>
  <si>
    <t>Deploy a Network Intrusion Prevention Solution</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</si>
  <si>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</si>
  <si>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</si>
  <si>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</si>
  <si>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</si>
  <si>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</si>
  <si>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</si>
  <si>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</si>
  <si>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Establish and Maintain a Security Awareness Progam</t>
  </si>
  <si>
    <t>N/A</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</si>
  <si>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</si>
  <si>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t>
  </si>
  <si>
    <t>Train workforce members to recognize social engineering attacks, such as phishing, pre-texting, and tailgating.</t>
  </si>
  <si>
    <t>Train Workforce Members on Authentication Best Practices</t>
  </si>
  <si>
    <t>Train workforce members on authentication best practices. Example topics include MFA, password composition, and credential management.</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</si>
  <si>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</si>
  <si>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</si>
  <si>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</si>
  <si>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t>
  </si>
  <si>
    <t>Train Workforce Members on Recognizing and Reporting Security Incidents</t>
  </si>
  <si>
    <t>Train workforce members to be able to recognize a potential incident and be able to report such an incident.</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</si>
  <si>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</si>
  <si>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</si>
  <si>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</si>
  <si>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</si>
  <si>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</si>
  <si>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</si>
  <si>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Establish and Maintain an Inventory of Service Providers</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</si>
  <si>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</si>
  <si>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</si>
  <si>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</si>
  <si>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</si>
  <si>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</si>
  <si>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</si>
  <si>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</si>
  <si>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</si>
  <si>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</si>
  <si>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t>
  </si>
  <si>
    <t>Monitor service providers consistent with the enterprise’s service provider management policy. Monitoring may include periodic reassessment of service provider compliance, monitoring service provider release notes, and dark web monitoring.</t>
  </si>
  <si>
    <t>Securely Decommission Service Providers</t>
  </si>
  <si>
    <t>Securely decommission service providers. Example considerations include user and service account deactivation, termination of data flows, and secure disposal of enterprise data within service provider systems.</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</si>
  <si>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</si>
  <si>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</si>
  <si>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Establish and Maintain a Process to Accept and Address Software Vulnerabilities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</si>
  <si>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</si>
  <si>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</si>
  <si>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</si>
  <si>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</si>
  <si>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</si>
  <si>
    <t>Use Up-to-Date and Trusted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</si>
  <si>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</si>
  <si>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</si>
  <si>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</si>
  <si>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</si>
  <si>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</si>
  <si>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Separate Production and Non-Production Systems</t>
  </si>
  <si>
    <t>Maintain separate environments for production and non-production systems.</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</si>
  <si>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</si>
  <si>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</si>
  <si>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Principals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</si>
  <si>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</si>
  <si>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of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</si>
  <si>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</si>
  <si>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</si>
  <si>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Apply static and dynamic analysis tools within the application life cycle to verify that secure coding practices are being followed.</t>
  </si>
  <si>
    <t>Conduct Application Penetration Testing</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</si>
  <si>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</si>
  <si>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</si>
  <si>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</si>
  <si>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Designate Personnel to Manage Incident Handling</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</si>
  <si>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</si>
  <si>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Reporting Security Incidents</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</si>
  <si>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</si>
  <si>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and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</si>
  <si>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</si>
  <si>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</si>
  <si>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</si>
  <si>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</si>
  <si>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</si>
  <si>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Define Mechanisms for Communicating During Incident Response</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</si>
  <si>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</si>
  <si>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Conduct Routine Incident Response Exercises</t>
  </si>
  <si>
    <t>Plan and conduct routine incident response exercises and scenarios for key personnel involved in the incident response process to prepare for responding to real-world incidents. Exercises need to test communication channels, decision-making, and workflows. Conduct testing on an annual basis, at a minimum.</t>
  </si>
  <si>
    <t>Conduct Post-Incident Reviews</t>
  </si>
  <si>
    <t>Conduct post-incident reviews. Post-incident reviews help prevent incident recurrence through identifying lessons learned and follow-up action.</t>
  </si>
  <si>
    <t>Establish and Maintain Security Incident Thresholds</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</si>
  <si>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</si>
  <si>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Establish and Maintain a Penetration Testing Program</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</si>
  <si>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</si>
  <si>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</si>
  <si>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</si>
  <si>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t>
  </si>
  <si>
    <t>Remediate penetration test findings based on the enterprise’s policy for remediation scope and prioritization.</t>
  </si>
  <si>
    <t>Validate Security Measures</t>
  </si>
  <si>
    <t>Validate security measures after each penetration test. If deemed necessary, modify rulesets and capabilities to detect the techniques used during testing.</t>
  </si>
  <si>
    <t>Perform Periodic Internal Penetration Tests</t>
  </si>
  <si>
    <t>Perform periodic internal penetration tests based on program requirements, no less than annually. The testing may be clear box or opaque box.</t>
  </si>
  <si>
    <t>Value</t>
  </si>
  <si>
    <t>Informal Policy</t>
  </si>
  <si>
    <t>Partially Written Policy</t>
  </si>
  <si>
    <t>Written Policy</t>
  </si>
  <si>
    <t>Approved Written Policy</t>
  </si>
  <si>
    <t>Not Applicable</t>
  </si>
  <si>
    <t>Parts of Policy Implemented</t>
  </si>
  <si>
    <t>Implemented on Some Systems</t>
  </si>
  <si>
    <t>Implemented on Most Systems</t>
  </si>
  <si>
    <t>Implemented on All Systems</t>
  </si>
  <si>
    <t>Parts of Policy Automated</t>
  </si>
  <si>
    <t>Automated on Some Systems</t>
  </si>
  <si>
    <t>Automated on Most Systems</t>
  </si>
  <si>
    <t>Automated on All Systems</t>
  </si>
  <si>
    <t>Parts of Policy Reported</t>
  </si>
  <si>
    <t>Reported on Some Systems</t>
  </si>
  <si>
    <t>Reported on Most Systems</t>
  </si>
  <si>
    <t>Reported on All Systems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</si>
</sst>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Arial"/>
      <scheme val="minor"/>
    </font>
    <font>
      <u/>
      <color rgb="FF1155CC"/>
    </font>
    <font>
      <color theme="1"/>
      <name val="Arial"/>
      <scheme val="minor"/>
    </font>
    <font>
      <sz val="11.0"/>
      <color rgb="FF000000"/>
      <name val="Inconsolata"/>
    </font>
    <font>
      <b/>
      <sz val="14.0"/>
      <color rgb="FFFFFFFF"/>
      <name val="Arial"/>
      <scheme val="minor"/>
    </font>
    <font>
      <color rgb="FFFFFFFF"/>
      <name val="Arial"/>
      <scheme val="minor"/>
    </font>
  </fonts>
  <fills count="10">
    <fill>
      <patternFill patternType="none"/>
    </fill>
    <fill>
      <patternFill patternType="lightGray"/>
    </fill>
    <fill>
      <patternFill patternType="solid">
        <fgColor rgb="FF172033"/>
        <bgColor rgb="FF172033"/>
      </patternFill>
    </fill>
    <fill>
      <patternFill patternType="solid">
        <fgColor rgb="FFFFFFFF"/>
        <bgColor rgb="FFFFFFFF"/>
      </patternFill>
    </fill>
    <fill>
      <patternFill patternType="solid">
        <fgColor rgb="FF008299"/>
        <bgColor rgb="FF008299"/>
      </patternFill>
    </fill>
    <fill>
      <patternFill patternType="solid">
        <fgColor rgb="FF6D9EEB"/>
        <bgColor rgb="FF6D9EEB"/>
      </patternFill>
    </fill>
    <fill>
      <patternFill patternType="solid">
        <fgColor rgb="FFCC4125"/>
        <bgColor rgb="FFCC4125"/>
      </patternFill>
    </fill>
    <fill>
      <patternFill patternType="solid">
        <fgColor rgb="FFF6B26B"/>
        <bgColor rgb="FFF6B26B"/>
      </patternFill>
    </fill>
    <fill>
      <patternFill patternType="solid">
        <fgColor rgb="FF8E7CC3"/>
        <bgColor rgb="FF8E7CC3"/>
      </patternFill>
    </fill>
    <fill>
      <patternFill patternType="solid">
        <fgColor rgb="FF93C47D"/>
        <bgColor rgb="FF93C47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3" fontId="4" numFmtId="0" xfId="0" applyFill="1" applyFont="1"/>
    <xf borderId="0" fillId="2" fontId="5" numFmtId="0" xfId="0" applyAlignment="1" applyFont="1">
      <alignment horizontal="center" readingOrder="0"/>
    </xf>
    <xf borderId="0" fillId="4" fontId="1" numFmtId="0" xfId="0" applyAlignment="1" applyFill="1" applyFont="1">
      <alignment horizontal="center" readingOrder="0"/>
    </xf>
    <xf borderId="0" fillId="5" fontId="6" numFmtId="0" xfId="0" applyAlignment="1" applyFill="1" applyFont="1">
      <alignment horizontal="center" readingOrder="0"/>
    </xf>
    <xf borderId="0" fillId="6" fontId="6" numFmtId="0" xfId="0" applyAlignment="1" applyFill="1" applyFont="1">
      <alignment horizontal="center" readingOrder="0"/>
    </xf>
    <xf borderId="0" fillId="7" fontId="6" numFmtId="0" xfId="0" applyAlignment="1" applyFill="1" applyFont="1">
      <alignment horizontal="center" readingOrder="0"/>
    </xf>
    <xf borderId="0" fillId="8" fontId="6" numFmtId="0" xfId="0" applyAlignment="1" applyFill="1" applyFont="1">
      <alignment horizontal="center" readingOrder="0"/>
    </xf>
    <xf borderId="0" fillId="9" fontId="6" numFmtId="0" xfId="0" applyAlignment="1" applyFill="1" applyFont="1">
      <alignment horizontal="center" readingOrder="0"/>
    </xf>
    <xf borderId="0" fillId="0" fontId="3" numFmtId="2" xfId="0" applyAlignment="1" applyFont="1" applyNumberFormat="1">
      <alignment readingOrder="0"/>
    </xf>
  </cellXfs>
  <cellStyles count="1">
    <cellStyle xfId="0" name="Normal" builtinId="0"/>
  </cellStyles>
  <dxfs count="2">
    <dxf>
      <font>
        <color rgb="FFB7E1CD"/>
      </font>
      <fill>
        <patternFill patternType="solid">
          <fgColor rgb="FFB7E1CD"/>
          <bgColor rgb="FFB7E1CD"/>
        </patternFill>
      </fill>
      <border/>
    </dxf>
    <dxf>
      <font>
        <color rgb="FFF4C7C3"/>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25"/>
    <col customWidth="1" min="3" max="3" width="16.13"/>
  </cols>
  <sheetData>
    <row r="1">
      <c r="A1" s="1" t="s">
        <v>0</v>
      </c>
      <c r="B1" s="1" t="s">
        <v>1</v>
      </c>
      <c r="C1" s="1" t="s">
        <v>2</v>
      </c>
      <c r="D1" s="1" t="s">
        <v>3</v>
      </c>
      <c r="E1" s="1" t="s">
        <v>4</v>
      </c>
      <c r="F1" s="1" t="s">
        <v>5</v>
      </c>
    </row>
    <row r="2">
      <c r="A2" s="2" t="s">
        <v>6</v>
      </c>
      <c r="B2" s="3" t="s">
        <v>7</v>
      </c>
      <c r="C2" s="4" t="b">
        <f>if(SUM('CIS C01'!M3:M7)&gt;=2, TRUE, FALSE)</f>
        <v>0</v>
      </c>
      <c r="D2" s="4" t="b">
        <f>if(SUM('CIS C01'!M3:M7)&gt;=4, TRUE, FALSE)</f>
        <v>0</v>
      </c>
      <c r="E2" s="4" t="b">
        <f>if(SUM('CIS C01'!M3:M7)=5, TRUE, FALSE)</f>
        <v>0</v>
      </c>
      <c r="F2" s="4">
        <f>SUM('CIS C01'!M3:M7)</f>
        <v>0</v>
      </c>
    </row>
    <row r="3">
      <c r="A3" s="2" t="s">
        <v>8</v>
      </c>
      <c r="B3" s="3" t="s">
        <v>9</v>
      </c>
      <c r="C3" s="4" t="b">
        <f>if(SUM('CIS C02'!M3:M9)&gt;=3, TRUE, FALSE)</f>
        <v>0</v>
      </c>
      <c r="D3" s="4" t="b">
        <f>if(SUM('CIS C02'!M3:M9)&gt;=6, TRUE, FALSE)</f>
        <v>0</v>
      </c>
      <c r="E3" s="4" t="b">
        <f>if(SUM('CIS C02'!M3:M9)&gt;=7, TRUE, FALSE)</f>
        <v>0</v>
      </c>
      <c r="F3" s="4">
        <f>SUM('CIS C02'!M3:M9)</f>
        <v>0</v>
      </c>
    </row>
    <row r="4">
      <c r="A4" s="2" t="s">
        <v>10</v>
      </c>
      <c r="B4" s="3" t="s">
        <v>11</v>
      </c>
      <c r="C4" s="4" t="b">
        <f>if(SUM('CIS C03'!M3:M16)&gt;=6, TRUE, FALSE)</f>
        <v>0</v>
      </c>
      <c r="D4" s="4" t="b">
        <f>if(SUM('CIS C03'!M3:M16)&gt;=12, TRUE, FALSE)</f>
        <v>0</v>
      </c>
      <c r="E4" s="4" t="b">
        <f>if(SUM('CIS C03'!M3:M16)=14, TRUE, FALSE)</f>
        <v>0</v>
      </c>
      <c r="F4" s="4">
        <f>SUM('CIS C03'!M3:M16)</f>
        <v>0</v>
      </c>
    </row>
    <row r="5">
      <c r="A5" s="2" t="s">
        <v>12</v>
      </c>
      <c r="B5" s="3" t="s">
        <v>13</v>
      </c>
      <c r="C5" s="4" t="b">
        <f>if(SUM('CIS C04'!M3:M14)&gt;=7, TRUE, FALSE)</f>
        <v>0</v>
      </c>
      <c r="D5" s="4" t="b">
        <f>if(SUM('CIS C04'!M3:M14)&gt;=11, TRUE, FALSE)</f>
        <v>0</v>
      </c>
      <c r="E5" s="4" t="b">
        <f>if(SUM('CIS C04'!M3:M14)&gt;=12, TRUE, FALSE)</f>
        <v>0</v>
      </c>
      <c r="F5" s="4">
        <f>SUM('CIS C04'!M3:M14)</f>
        <v>0</v>
      </c>
    </row>
    <row r="6">
      <c r="A6" s="2" t="s">
        <v>14</v>
      </c>
      <c r="B6" s="3" t="s">
        <v>15</v>
      </c>
      <c r="C6" s="4" t="b">
        <f>if(SUM('CIS C05'!M3:M8)&gt;=6, TRUE, FALSE)</f>
        <v>0</v>
      </c>
      <c r="D6" s="4" t="b">
        <f>if(SUM('CIS C05'!M3:M8)&gt;=6, TRUE, FALSE)</f>
        <v>0</v>
      </c>
      <c r="E6" s="4" t="b">
        <f>if(SUM('CIS C05'!M3:M8)=6, TRUE, FALSE)</f>
        <v>0</v>
      </c>
      <c r="F6" s="4">
        <f>SUM('CIS C05'!M3:M8)</f>
        <v>0</v>
      </c>
    </row>
    <row r="7">
      <c r="A7" s="2" t="s">
        <v>16</v>
      </c>
      <c r="B7" s="3" t="s">
        <v>17</v>
      </c>
      <c r="C7" s="4" t="b">
        <f>if(SUM('CIS C06'!M3:M10)&gt;=5, TRUE, FALSE)</f>
        <v>0</v>
      </c>
      <c r="D7" s="4" t="b">
        <f>if(SUM('CIS C06'!M3:M10)&gt;=7, TRUE, FALSE)</f>
        <v>0</v>
      </c>
      <c r="E7" s="4" t="b">
        <f>if(SUM('CIS C06'!M3:M10)=8, TRUE, FALSE)</f>
        <v>0</v>
      </c>
      <c r="F7" s="4">
        <f>SUM('CIS C06'!M3:M10)</f>
        <v>0</v>
      </c>
    </row>
    <row r="8">
      <c r="A8" s="2" t="s">
        <v>18</v>
      </c>
      <c r="B8" s="3" t="s">
        <v>19</v>
      </c>
      <c r="C8" s="4" t="b">
        <f>if(SUM('CIS C07'!M3:M9)&gt;=4, TRUE, FALSE)</f>
        <v>0</v>
      </c>
      <c r="D8" s="4" t="b">
        <f>if(SUM('CIS C07'!M3:M9)&gt;=7, TRUE, FALSE)</f>
        <v>0</v>
      </c>
      <c r="E8" s="4" t="b">
        <f>if(SUM('CIS C07'!M3:M9)&gt;=7, TRUE, FALSE)</f>
        <v>0</v>
      </c>
      <c r="F8" s="4">
        <f>SUM('CIS C07'!M3:M9)</f>
        <v>0</v>
      </c>
    </row>
    <row r="9">
      <c r="A9" s="2" t="s">
        <v>20</v>
      </c>
      <c r="B9" s="3" t="s">
        <v>21</v>
      </c>
      <c r="C9" s="4" t="b">
        <f>if(SUM('CIS C08'!M3:M14)&gt;=3, TRUE, FALSE)</f>
        <v>0</v>
      </c>
      <c r="D9" s="4" t="b">
        <f>if(SUM('CIS C08'!M3:M14)&gt;=11, TRUE, FALSE)</f>
        <v>0</v>
      </c>
      <c r="E9" s="4" t="b">
        <f>if(SUM('CIS C08'!M3:M14)=12, TRUE, FALSE)</f>
        <v>0</v>
      </c>
      <c r="F9" s="4">
        <f>SUM('CIS C08'!M3:M14)</f>
        <v>0</v>
      </c>
    </row>
    <row r="10">
      <c r="A10" s="2" t="s">
        <v>22</v>
      </c>
      <c r="B10" s="3" t="s">
        <v>23</v>
      </c>
      <c r="C10" s="4" t="b">
        <f>if(SUM('CIS C09'!M3:M9)&gt;=2, TRUE, FALSE)</f>
        <v>0</v>
      </c>
      <c r="D10" s="4" t="b">
        <f>if(SUM('CIS C09'!M3:M9)&gt;=6, TRUE, FALSE)</f>
        <v>0</v>
      </c>
      <c r="E10" s="4" t="b">
        <f>if(SUM('CIS C09'!M3:M9)=7, TRUE, FALSE)</f>
        <v>0</v>
      </c>
      <c r="F10" s="4">
        <f>SUM('CIS C09'!M3:M9)</f>
        <v>0</v>
      </c>
    </row>
    <row r="11">
      <c r="A11" s="2" t="s">
        <v>24</v>
      </c>
      <c r="B11" s="3" t="s">
        <v>25</v>
      </c>
      <c r="C11" s="4" t="b">
        <f>if(SUM('CIS C10'!M3:M9)&gt;=3, TRUE, FALSE)</f>
        <v>0</v>
      </c>
      <c r="D11" s="4" t="b">
        <f>if(SUM('CIS C10'!M3:M9)&gt;=7, TRUE, FALSE)</f>
        <v>0</v>
      </c>
      <c r="E11" s="4" t="b">
        <f>if(SUM('CIS C10'!M3:M9)&gt;=7, TRUE, FALSE)</f>
        <v>0</v>
      </c>
      <c r="F11" s="4">
        <f>SUM('CIS C10'!M3:M9)</f>
        <v>0</v>
      </c>
    </row>
    <row r="12">
      <c r="A12" s="2" t="s">
        <v>26</v>
      </c>
      <c r="B12" s="3" t="s">
        <v>27</v>
      </c>
      <c r="C12" s="5" t="b">
        <f>if(SUM('CIS C11'!M3:M7)&gt;=4, TRUE, FALSE)</f>
        <v>0</v>
      </c>
      <c r="D12" s="5" t="b">
        <f>if(SUM('CIS C11'!M3:M7)&gt;=5, TRUE, FALSE)</f>
        <v>0</v>
      </c>
      <c r="E12" s="5" t="b">
        <f>if(SUM('CIS C11'!M3:M7)=5, TRUE, FALSE)</f>
        <v>0</v>
      </c>
      <c r="F12" s="4">
        <f>SUM('CIS C11'!M3:M7)</f>
        <v>0</v>
      </c>
    </row>
    <row r="13">
      <c r="A13" s="2" t="s">
        <v>28</v>
      </c>
      <c r="B13" s="3" t="s">
        <v>29</v>
      </c>
      <c r="C13" s="5" t="b">
        <f>if(SUM('CIS C12'!M3:M10)&gt;=1, TRUE, FALSE)</f>
        <v>0</v>
      </c>
      <c r="D13" s="5" t="b">
        <f>if(SUM('CIS C12'!M3:M10)&gt;=7, TRUE, FALSE)</f>
        <v>0</v>
      </c>
      <c r="E13" s="5" t="b">
        <f>if(SUM('CIS C12'!M3:M10)=8, TRUE, FALSE)</f>
        <v>0</v>
      </c>
      <c r="F13" s="4">
        <f>SUM('CIS C12'!M3:M10)</f>
        <v>0</v>
      </c>
    </row>
    <row r="14">
      <c r="A14" s="2" t="s">
        <v>30</v>
      </c>
      <c r="B14" s="3" t="s">
        <v>31</v>
      </c>
      <c r="C14" s="5" t="b">
        <f>if(SUM('CIS C13'!M3:M13)&gt;=0, TRUE, FALSE)</f>
        <v>1</v>
      </c>
      <c r="D14" s="5" t="b">
        <f>if(SUM('CIS C13'!M3:M13)&gt;=6, TRUE, FALSE)</f>
        <v>0</v>
      </c>
      <c r="E14" s="5" t="b">
        <f>if(SUM('CIS C13'!M3:M13)=11, TRUE, FALSE)</f>
        <v>0</v>
      </c>
      <c r="F14" s="4">
        <f>SUM('CIS C13'!M3:M13)</f>
        <v>0</v>
      </c>
    </row>
    <row r="15">
      <c r="A15" s="2" t="s">
        <v>32</v>
      </c>
      <c r="B15" s="3" t="s">
        <v>33</v>
      </c>
      <c r="C15" s="5" t="b">
        <f>if(SUM('CIS C14'!M3:M11)&gt;=8, TRUE, FALSE)</f>
        <v>0</v>
      </c>
      <c r="D15" s="5" t="b">
        <f>if(SUM('CIS C14'!M3:M11)&gt;=9, TRUE, FALSE)</f>
        <v>0</v>
      </c>
      <c r="E15" s="5" t="b">
        <f>if(SUM('CIS C14'!M3:M11)=9, TRUE, FALSE)</f>
        <v>0</v>
      </c>
      <c r="F15" s="4">
        <f>SUM('CIS C14'!M3:M11)</f>
        <v>0</v>
      </c>
    </row>
    <row r="16">
      <c r="A16" s="2" t="s">
        <v>34</v>
      </c>
      <c r="B16" s="3" t="s">
        <v>35</v>
      </c>
      <c r="C16" s="5" t="b">
        <f>if(SUM('CIS C15'!M3:M9)&gt;=1, TRUE, FALSE)</f>
        <v>0</v>
      </c>
      <c r="D16" s="5" t="b">
        <f>if(SUM('CIS C15'!M3:M9)&gt;=4, TRUE, FALSE)</f>
        <v>0</v>
      </c>
      <c r="E16" s="5" t="b">
        <f>if(SUM('CIS C15'!M3:M9)=7, TRUE, FALSE)</f>
        <v>0</v>
      </c>
      <c r="F16" s="4">
        <f>SUM('CIS C15'!M3:M9)</f>
        <v>0</v>
      </c>
    </row>
    <row r="17">
      <c r="A17" s="2" t="s">
        <v>36</v>
      </c>
      <c r="B17" s="3" t="s">
        <v>37</v>
      </c>
      <c r="C17" s="5" t="b">
        <f>if(SUM('CIS C16'!M3:M16)&gt;=0, TRUE, FALSE)</f>
        <v>1</v>
      </c>
      <c r="D17" s="5" t="b">
        <f>if(SUM('CIS C16'!M3:M16)&gt;=11, TRUE, FALSE)</f>
        <v>0</v>
      </c>
      <c r="E17" s="5" t="b">
        <f>if(SUM('CIS C16'!M3:M16)=14, TRUE, FALSE)</f>
        <v>0</v>
      </c>
      <c r="F17" s="4">
        <f>SUM('CIS C16'!M3:M16)</f>
        <v>0</v>
      </c>
    </row>
    <row r="18">
      <c r="A18" s="2" t="s">
        <v>38</v>
      </c>
      <c r="B18" s="3" t="s">
        <v>39</v>
      </c>
      <c r="C18" s="5" t="b">
        <f>if(SUM('CIS C17'!M3:M11)&gt;=3, TRUE, FALSE)</f>
        <v>0</v>
      </c>
      <c r="D18" s="5" t="b">
        <f>if(SUM('CIS C17'!M3:M11)&gt;=8, TRUE, FALSE)</f>
        <v>0</v>
      </c>
      <c r="E18" s="5" t="b">
        <f>if(SUM('CIS C17'!M3:M11)=9, TRUE, FALSE)</f>
        <v>0</v>
      </c>
      <c r="F18" s="4">
        <f>SUM('CIS C17'!M3:M11)</f>
        <v>0</v>
      </c>
    </row>
    <row r="19">
      <c r="A19" s="2" t="s">
        <v>40</v>
      </c>
      <c r="B19" s="3" t="s">
        <v>41</v>
      </c>
      <c r="C19" s="5" t="b">
        <f>if(SUM('CIS C18'!M3:M7)&gt;=0, TRUE, FALSE)</f>
        <v>1</v>
      </c>
      <c r="D19" s="5" t="b">
        <f>if(SUM('CIS C18'!M3:M7)&gt;=3, TRUE, FALSE)</f>
        <v>0</v>
      </c>
      <c r="E19" s="5" t="b">
        <f>if(SUM('CIS C18'!M3:M7)=5, TRUE, FALSE)</f>
        <v>0</v>
      </c>
      <c r="F19" s="4">
        <f>SUM('CIS C18'!M3:M7)</f>
        <v>0</v>
      </c>
    </row>
  </sheetData>
  <conditionalFormatting sqref="C2:E11">
    <cfRule type="cellIs" dxfId="0" priority="1" operator="equal">
      <formula>"TRUE"</formula>
    </cfRule>
  </conditionalFormatting>
  <conditionalFormatting sqref="C2:E11">
    <cfRule type="cellIs" dxfId="1" priority="2" operator="equal">
      <formula>"FALSE"</formula>
    </cfRule>
  </conditionalFormatting>
  <conditionalFormatting sqref="C12:E19">
    <cfRule type="containsText" dxfId="0" priority="3" operator="containsText" text="TRUE">
      <formula>NOT(ISERROR(SEARCH(("TRUE"),(C12))))</formula>
    </cfRule>
  </conditionalFormatting>
  <conditionalFormatting sqref="C12:E19">
    <cfRule type="containsText" dxfId="1" priority="4" operator="containsText" text="FALSE">
      <formula>NOT(ISERROR(SEARCH(("FALSE"),(C12))))</formula>
    </cfRule>
  </conditionalFormatting>
  <conditionalFormatting sqref="F19">
    <cfRule type="colorScale" priority="5">
      <colorScale>
        <cfvo type="min"/>
        <cfvo type="max"/>
        <color rgb="FF57BB8A"/>
        <color rgb="FFFFFFFF"/>
      </colorScale>
    </cfRule>
  </conditionalFormatting>
  <hyperlinks>
    <hyperlink display="CIS C01" location="CIS C01!A1" ref="A2"/>
    <hyperlink display="CIS C02" location="CIS C02!A1" ref="A3"/>
    <hyperlink display="CIS C03" location="CIS C03!A1" ref="A4"/>
    <hyperlink display="CIS C04" location="CIS C04!A1" ref="A5"/>
    <hyperlink display="CIS C05" location="CIS C05!A1" ref="A6"/>
    <hyperlink display="CIS C06" location="CIS C06!A1" ref="A7"/>
    <hyperlink display="CIS C07" location="CIS C07!A1" ref="A8"/>
    <hyperlink display="CIS C08" location="CIS C08!A1" ref="A9"/>
    <hyperlink display="CIS C09" location="CIS C09!A1" ref="A10"/>
    <hyperlink display="CIS C10" location="CIS C10!A1" ref="A11"/>
    <hyperlink display="CIS C11" location="CIS C11!A1" ref="A12"/>
    <hyperlink display="CIS C12" location="CIS C12!A1" ref="A13"/>
    <hyperlink display="CIS C13" location="CIS C13!A1" ref="A14"/>
    <hyperlink display="CIS C14" location="CIS C14!A1" ref="A15"/>
    <hyperlink display="CIS C15" location="CIS C15!A1" ref="A16"/>
    <hyperlink display="CIS C16" location="CIS C16!A1" ref="A17"/>
    <hyperlink display="CIS C17" location="CIS C17!A1" ref="A18"/>
    <hyperlink display="CIS C18" location="CIS C18!A1" ref="A19"/>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72.13"/>
    <col customWidth="1" min="4" max="4" width="9.75"/>
    <col customWidth="1" min="5" max="5" width="15.13"/>
    <col customWidth="1" min="6" max="8" width="7.0"/>
    <col customWidth="1" min="9" max="9" width="21.25"/>
    <col customWidth="1" min="10" max="10" width="26.38"/>
    <col customWidth="1" min="11" max="11" width="24.75"/>
    <col customWidth="1" min="12" max="12" width="23.63"/>
    <col customWidth="1" min="14" max="14" width="165.5"/>
  </cols>
  <sheetData>
    <row r="1">
      <c r="A1" s="6" t="s">
        <v>7</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ht="15.75" customHeight="1">
      <c r="A3" s="3">
        <v>1.1</v>
      </c>
      <c r="B3" s="3" t="b">
        <v>1</v>
      </c>
      <c r="C3" s="3" t="s">
        <v>50</v>
      </c>
      <c r="D3" s="3" t="s">
        <v>51</v>
      </c>
      <c r="E3" s="8" t="s">
        <v>52</v>
      </c>
      <c r="F3" s="3" t="s">
        <v>53</v>
      </c>
      <c r="G3" s="3" t="s">
        <v>53</v>
      </c>
      <c r="H3" s="3" t="s">
        <v>53</v>
      </c>
      <c r="I3" s="3" t="s">
        <v>54</v>
      </c>
      <c r="J3" s="3" t="s">
        <v>55</v>
      </c>
      <c r="K3" s="3" t="s">
        <v>56</v>
      </c>
      <c r="L3" s="3" t="s">
        <v>57</v>
      </c>
      <c r="M3" s="4">
        <f t="array" ref="M3">IF(B3, SUM(VLOOKUP(I3:L3, 'Scoring Sheet'!A2:B25,2,0)), 1)</f>
        <v>0</v>
      </c>
      <c r="N3" s="3" t="s">
        <v>58</v>
      </c>
    </row>
    <row r="4" ht="15.75" customHeight="1">
      <c r="A4" s="3">
        <v>1.2</v>
      </c>
      <c r="B4" s="3" t="b">
        <v>1</v>
      </c>
      <c r="C4" s="3" t="s">
        <v>59</v>
      </c>
      <c r="D4" s="3" t="s">
        <v>51</v>
      </c>
      <c r="E4" s="9" t="s">
        <v>60</v>
      </c>
      <c r="F4" s="3" t="s">
        <v>53</v>
      </c>
      <c r="G4" s="3" t="s">
        <v>53</v>
      </c>
      <c r="H4" s="3" t="s">
        <v>53</v>
      </c>
      <c r="I4" s="3" t="s">
        <v>54</v>
      </c>
      <c r="J4" s="3" t="s">
        <v>55</v>
      </c>
      <c r="K4" s="3" t="s">
        <v>56</v>
      </c>
      <c r="L4" s="3" t="s">
        <v>57</v>
      </c>
      <c r="M4" s="4">
        <f t="array" ref="M4">IF(B4, SUM(VLOOKUP(I4:L4, 'Scoring Sheet'!A2:B25,2,0)), 1)</f>
        <v>0</v>
      </c>
      <c r="N4" s="3" t="s">
        <v>61</v>
      </c>
    </row>
    <row r="5" ht="15.75" customHeight="1">
      <c r="A5" s="3">
        <v>1.3</v>
      </c>
      <c r="B5" s="3" t="b">
        <v>1</v>
      </c>
      <c r="C5" s="3" t="s">
        <v>62</v>
      </c>
      <c r="D5" s="3" t="s">
        <v>51</v>
      </c>
      <c r="E5" s="10" t="s">
        <v>63</v>
      </c>
      <c r="G5" s="3" t="s">
        <v>53</v>
      </c>
      <c r="H5" s="3" t="s">
        <v>53</v>
      </c>
      <c r="I5" s="3" t="s">
        <v>54</v>
      </c>
      <c r="J5" s="3" t="s">
        <v>55</v>
      </c>
      <c r="K5" s="3" t="s">
        <v>56</v>
      </c>
      <c r="L5" s="3" t="s">
        <v>57</v>
      </c>
      <c r="M5" s="4">
        <f t="array" ref="M5">IF(B5, SUM(VLOOKUP(I5:L5, 'Scoring Sheet'!A2:B25,2,0)), 1)</f>
        <v>0</v>
      </c>
      <c r="N5" s="3" t="s">
        <v>64</v>
      </c>
    </row>
    <row r="6" ht="15.75" customHeight="1">
      <c r="A6" s="3">
        <v>1.4</v>
      </c>
      <c r="B6" s="3" t="b">
        <v>1</v>
      </c>
      <c r="C6" s="3" t="s">
        <v>65</v>
      </c>
      <c r="D6" s="3" t="s">
        <v>51</v>
      </c>
      <c r="E6" s="8" t="s">
        <v>52</v>
      </c>
      <c r="G6" s="3" t="s">
        <v>53</v>
      </c>
      <c r="H6" s="3" t="s">
        <v>53</v>
      </c>
      <c r="I6" s="3" t="s">
        <v>54</v>
      </c>
      <c r="J6" s="3" t="s">
        <v>55</v>
      </c>
      <c r="K6" s="3" t="s">
        <v>56</v>
      </c>
      <c r="L6" s="3" t="s">
        <v>57</v>
      </c>
      <c r="M6" s="4">
        <f t="array" ref="M6">IF(B6, SUM(VLOOKUP(I6:L6, 'Scoring Sheet'!A2:B25,2,0)), 1)</f>
        <v>0</v>
      </c>
      <c r="N6" s="3" t="s">
        <v>66</v>
      </c>
    </row>
    <row r="7" ht="15.75" customHeight="1">
      <c r="A7" s="3">
        <v>1.5</v>
      </c>
      <c r="B7" s="3" t="b">
        <v>1</v>
      </c>
      <c r="C7" s="3" t="s">
        <v>67</v>
      </c>
      <c r="D7" s="3" t="s">
        <v>51</v>
      </c>
      <c r="E7" s="10" t="s">
        <v>63</v>
      </c>
      <c r="H7" s="3" t="s">
        <v>53</v>
      </c>
      <c r="I7" s="3" t="s">
        <v>54</v>
      </c>
      <c r="J7" s="3" t="s">
        <v>55</v>
      </c>
      <c r="K7" s="3" t="s">
        <v>56</v>
      </c>
      <c r="L7" s="3" t="s">
        <v>57</v>
      </c>
      <c r="M7" s="4">
        <f t="array" ref="M7">IF(B7, SUM(VLOOKUP(I7:L7, 'Scoring Sheet'!A2:B25,2,0)), 1)</f>
        <v>0</v>
      </c>
      <c r="N7" s="3" t="s">
        <v>68</v>
      </c>
    </row>
    <row r="8" ht="15.75" customHeight="1">
      <c r="A8" s="3"/>
    </row>
    <row r="9" ht="15.75" customHeight="1">
      <c r="A9" s="3"/>
    </row>
    <row r="10" ht="15.75" customHeight="1">
      <c r="A10" s="3"/>
      <c r="L10" s="3" t="s">
        <v>69</v>
      </c>
      <c r="M10" s="4">
        <f>SUM(M3:M7)</f>
        <v>0</v>
      </c>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sheetData>
  <mergeCells count="1">
    <mergeCell ref="A1:N1"/>
  </mergeCells>
  <dataValidations>
    <dataValidation type="list" allowBlank="1" sqref="K3:K7">
      <formula1>"Not Automated,Parts of Policy Automated,Automated on Some Systems,Automated on Most Systems,Automated on All Systems,Not Applicable"</formula1>
    </dataValidation>
    <dataValidation type="list" allowBlank="1" sqref="I3:I7">
      <formula1>"No Policy,Informal Policy,Partially Written Policy,Written Policy,Approved Written Policy,Not Applicable"</formula1>
    </dataValidation>
    <dataValidation type="list" allowBlank="1" sqref="B3:B7">
      <formula1>"TRUE,FALSE"</formula1>
    </dataValidation>
    <dataValidation type="list" allowBlank="1" sqref="J3:J7">
      <formula1>"Not Implemented,Parts of Policy Implemented,Implemented on Some Systems,Implemented on Most Systems,Implemented on All Systems,Not Applicable"</formula1>
    </dataValidation>
    <dataValidation type="list" allowBlank="1" sqref="L3:L7">
      <formula1>"Not Reported,Parts of Policy Reported,Reported on Some Systems,Reported on Most Systems,Reported on All Systems,Not Applicable"</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8.75"/>
    <col customWidth="1" min="3" max="3" width="43.75"/>
    <col customWidth="1" min="5" max="5" width="21.25"/>
    <col customWidth="1" min="9" max="9" width="12.5"/>
    <col customWidth="1" min="10" max="10" width="17.63"/>
    <col customWidth="1" min="11" max="11" width="16.13"/>
    <col customWidth="1" min="12" max="12" width="14.75"/>
  </cols>
  <sheetData>
    <row r="1">
      <c r="A1" s="6" t="s">
        <v>9</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ht="15.75" customHeight="1">
      <c r="A3" s="3">
        <v>2.1</v>
      </c>
      <c r="B3" s="3" t="b">
        <v>1</v>
      </c>
      <c r="C3" s="3" t="s">
        <v>70</v>
      </c>
      <c r="D3" s="3" t="s">
        <v>71</v>
      </c>
      <c r="E3" s="8" t="s">
        <v>52</v>
      </c>
      <c r="F3" s="3" t="s">
        <v>53</v>
      </c>
      <c r="G3" s="3" t="s">
        <v>53</v>
      </c>
      <c r="H3" s="3" t="s">
        <v>53</v>
      </c>
      <c r="I3" s="3" t="s">
        <v>54</v>
      </c>
      <c r="J3" s="3" t="s">
        <v>55</v>
      </c>
      <c r="K3" s="3" t="s">
        <v>56</v>
      </c>
      <c r="L3" s="3" t="s">
        <v>57</v>
      </c>
      <c r="M3" s="4">
        <f t="array" ref="M3">IF(B3, SUM(VLOOKUP(I3:L3, 'Scoring Sheet'!A2:B25,2,0)), 1)</f>
        <v>0</v>
      </c>
      <c r="N3" s="3" t="s">
        <v>72</v>
      </c>
    </row>
    <row r="4" ht="15.75" customHeight="1">
      <c r="A4" s="3">
        <v>2.2</v>
      </c>
      <c r="B4" s="3" t="b">
        <v>1</v>
      </c>
      <c r="C4" s="3" t="s">
        <v>73</v>
      </c>
      <c r="D4" s="3" t="s">
        <v>71</v>
      </c>
      <c r="E4" s="8" t="s">
        <v>52</v>
      </c>
      <c r="F4" s="3" t="s">
        <v>53</v>
      </c>
      <c r="G4" s="3" t="s">
        <v>53</v>
      </c>
      <c r="H4" s="3" t="s">
        <v>53</v>
      </c>
      <c r="I4" s="3" t="s">
        <v>54</v>
      </c>
      <c r="J4" s="3" t="s">
        <v>55</v>
      </c>
      <c r="K4" s="3" t="s">
        <v>56</v>
      </c>
      <c r="L4" s="3" t="s">
        <v>57</v>
      </c>
      <c r="M4" s="4">
        <f t="array" ref="M4">IF(B4, SUM(VLOOKUP(I4:L4, 'Scoring Sheet'!A2:B25,2,0)), 1)</f>
        <v>0</v>
      </c>
      <c r="N4" s="3" t="s">
        <v>74</v>
      </c>
    </row>
    <row r="5" ht="15.75" customHeight="1">
      <c r="A5" s="3">
        <v>2.3</v>
      </c>
      <c r="B5" s="3" t="b">
        <v>1</v>
      </c>
      <c r="C5" s="3" t="s">
        <v>75</v>
      </c>
      <c r="D5" s="3" t="s">
        <v>71</v>
      </c>
      <c r="E5" s="9" t="s">
        <v>60</v>
      </c>
      <c r="F5" s="3" t="s">
        <v>53</v>
      </c>
      <c r="G5" s="3" t="s">
        <v>53</v>
      </c>
      <c r="H5" s="3" t="s">
        <v>53</v>
      </c>
      <c r="I5" s="3" t="s">
        <v>54</v>
      </c>
      <c r="J5" s="3" t="s">
        <v>55</v>
      </c>
      <c r="K5" s="3" t="s">
        <v>56</v>
      </c>
      <c r="L5" s="3" t="s">
        <v>57</v>
      </c>
      <c r="M5" s="4">
        <f t="array" ref="M5">IF(B5, SUM(VLOOKUP(I5:L5, 'Scoring Sheet'!A2:B25,2,0)), 1)</f>
        <v>0</v>
      </c>
      <c r="N5" s="3" t="s">
        <v>76</v>
      </c>
    </row>
    <row r="6" ht="15.75" customHeight="1">
      <c r="A6" s="3">
        <v>2.4</v>
      </c>
      <c r="B6" s="3" t="b">
        <v>1</v>
      </c>
      <c r="C6" s="3" t="s">
        <v>77</v>
      </c>
      <c r="D6" s="3" t="s">
        <v>71</v>
      </c>
      <c r="E6" s="10" t="s">
        <v>63</v>
      </c>
      <c r="G6" s="3" t="s">
        <v>53</v>
      </c>
      <c r="H6" s="3" t="s">
        <v>53</v>
      </c>
      <c r="I6" s="3" t="s">
        <v>54</v>
      </c>
      <c r="J6" s="3" t="s">
        <v>55</v>
      </c>
      <c r="K6" s="3" t="s">
        <v>56</v>
      </c>
      <c r="L6" s="3" t="s">
        <v>57</v>
      </c>
      <c r="M6" s="4">
        <f t="array" ref="M6">IF(B6, SUM(VLOOKUP(I6:L6, 'Scoring Sheet'!A2:B25,2,0)), 1)</f>
        <v>0</v>
      </c>
      <c r="N6" s="3" t="s">
        <v>78</v>
      </c>
    </row>
    <row r="7" ht="15.75" customHeight="1">
      <c r="A7" s="3">
        <v>2.5</v>
      </c>
      <c r="B7" s="3" t="b">
        <v>1</v>
      </c>
      <c r="C7" s="3" t="s">
        <v>79</v>
      </c>
      <c r="D7" s="3" t="s">
        <v>71</v>
      </c>
      <c r="E7" s="11" t="s">
        <v>80</v>
      </c>
      <c r="G7" s="3" t="s">
        <v>53</v>
      </c>
      <c r="H7" s="3" t="s">
        <v>53</v>
      </c>
      <c r="I7" s="3" t="s">
        <v>54</v>
      </c>
      <c r="J7" s="3" t="s">
        <v>55</v>
      </c>
      <c r="K7" s="3" t="s">
        <v>56</v>
      </c>
      <c r="L7" s="3" t="s">
        <v>57</v>
      </c>
      <c r="M7" s="4">
        <f t="array" ref="M7">IF(B7, SUM(VLOOKUP(I7:L7, 'Scoring Sheet'!A2:B25,2,0)), 1)</f>
        <v>0</v>
      </c>
      <c r="N7" s="3" t="s">
        <v>81</v>
      </c>
    </row>
    <row r="8" ht="15.75" customHeight="1">
      <c r="A8" s="3">
        <v>2.6</v>
      </c>
      <c r="B8" s="3" t="b">
        <v>1</v>
      </c>
      <c r="C8" s="3" t="s">
        <v>82</v>
      </c>
      <c r="D8" s="3" t="s">
        <v>71</v>
      </c>
      <c r="E8" s="11" t="s">
        <v>80</v>
      </c>
      <c r="G8" s="3" t="s">
        <v>53</v>
      </c>
      <c r="H8" s="3" t="s">
        <v>53</v>
      </c>
      <c r="I8" s="3" t="s">
        <v>54</v>
      </c>
      <c r="J8" s="3" t="s">
        <v>55</v>
      </c>
      <c r="K8" s="3" t="s">
        <v>56</v>
      </c>
      <c r="L8" s="3" t="s">
        <v>57</v>
      </c>
      <c r="M8" s="4">
        <f t="array" ref="M8">IF(B8, SUM(VLOOKUP(I8:L8, 'Scoring Sheet'!A2:B25,2,0)), 1)</f>
        <v>0</v>
      </c>
      <c r="N8" s="3" t="s">
        <v>83</v>
      </c>
    </row>
    <row r="9" ht="15.75" customHeight="1">
      <c r="A9" s="3">
        <v>2.7</v>
      </c>
      <c r="B9" s="3" t="b">
        <v>1</v>
      </c>
      <c r="C9" s="3" t="s">
        <v>84</v>
      </c>
      <c r="D9" s="3" t="s">
        <v>71</v>
      </c>
      <c r="E9" s="11" t="s">
        <v>80</v>
      </c>
      <c r="H9" s="3" t="s">
        <v>53</v>
      </c>
      <c r="I9" s="3" t="s">
        <v>54</v>
      </c>
      <c r="J9" s="3" t="s">
        <v>55</v>
      </c>
      <c r="K9" s="3" t="s">
        <v>56</v>
      </c>
      <c r="L9" s="3" t="s">
        <v>57</v>
      </c>
      <c r="M9" s="4">
        <f t="array" ref="M9">IF(B9, SUM(VLOOKUP(I9:L9, 'Scoring Sheet'!A2:B25,2,0)), 1)</f>
        <v>0</v>
      </c>
      <c r="N9" s="3" t="s">
        <v>85</v>
      </c>
    </row>
    <row r="12">
      <c r="L12" s="3" t="s">
        <v>69</v>
      </c>
      <c r="M12" s="4">
        <f>SUM(M3:M9)</f>
        <v>0</v>
      </c>
    </row>
  </sheetData>
  <mergeCells count="1">
    <mergeCell ref="A1:N1"/>
  </mergeCells>
  <dataValidations>
    <dataValidation type="list" allowBlank="1" sqref="K3:K9">
      <formula1>"Not Automated,Parts of Policy Automated,Automated on Some Systems,Automated on Most Systems,Automated on All Systems,Not Applicable"</formula1>
    </dataValidation>
    <dataValidation type="list" allowBlank="1" sqref="I3:I9">
      <formula1>"No Policy,Informal Policy,Partially Written Policy,Written Policy,Approved Written Policy,Not Applicable"</formula1>
    </dataValidation>
    <dataValidation type="list" allowBlank="1" sqref="B3:B9">
      <formula1>"TRUE,FALSE"</formula1>
    </dataValidation>
    <dataValidation type="list" allowBlank="1" sqref="J3:J9">
      <formula1>"Not Implemented,Parts of Policy Implemented,Implemented on Some Systems,Implemented on Most Systems,Implemented on All Systems,Not Applicable"</formula1>
    </dataValidation>
    <dataValidation type="list" allowBlank="1" sqref="L3:L9">
      <formula1>"Not Reported,Parts of Policy Reported,Reported on Some Systems,Reported on Most Systems,Reported on All Systems,Not Applicable"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75"/>
    <col customWidth="1" min="5" max="5" width="15.13"/>
    <col customWidth="1" min="9" max="9" width="21.25"/>
    <col customWidth="1" min="10" max="10" width="24.25"/>
    <col customWidth="1" min="11" max="11" width="22.63"/>
    <col customWidth="1" min="12" max="12" width="14.75"/>
  </cols>
  <sheetData>
    <row r="1">
      <c r="A1" s="6" t="s">
        <v>11</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ht="15.75" customHeight="1">
      <c r="A3" s="3">
        <v>3.1</v>
      </c>
      <c r="B3" s="3" t="b">
        <v>1</v>
      </c>
      <c r="C3" s="3" t="s">
        <v>86</v>
      </c>
      <c r="D3" s="3" t="s">
        <v>87</v>
      </c>
      <c r="E3" s="8" t="s">
        <v>52</v>
      </c>
      <c r="F3" s="3" t="s">
        <v>53</v>
      </c>
      <c r="G3" s="3" t="s">
        <v>53</v>
      </c>
      <c r="H3" s="3" t="s">
        <v>53</v>
      </c>
      <c r="I3" s="3" t="s">
        <v>54</v>
      </c>
      <c r="J3" s="3" t="s">
        <v>55</v>
      </c>
      <c r="K3" s="3" t="s">
        <v>56</v>
      </c>
      <c r="L3" s="3" t="s">
        <v>57</v>
      </c>
      <c r="M3" s="4">
        <f t="array" ref="M3">IF(B3, SUM(VLOOKUP(I3:L3, 'Scoring Sheet'!A2:B25,2,0)), 1)</f>
        <v>0</v>
      </c>
      <c r="N3" s="3" t="s">
        <v>88</v>
      </c>
    </row>
    <row r="4" ht="15.75" customHeight="1">
      <c r="A4" s="3">
        <v>3.2</v>
      </c>
      <c r="B4" s="3" t="b">
        <v>1</v>
      </c>
      <c r="C4" s="3" t="s">
        <v>89</v>
      </c>
      <c r="D4" s="3" t="s">
        <v>87</v>
      </c>
      <c r="E4" s="8" t="s">
        <v>52</v>
      </c>
      <c r="F4" s="3" t="s">
        <v>53</v>
      </c>
      <c r="G4" s="3" t="s">
        <v>53</v>
      </c>
      <c r="H4" s="3" t="s">
        <v>53</v>
      </c>
      <c r="I4" s="3" t="s">
        <v>54</v>
      </c>
      <c r="J4" s="3" t="s">
        <v>55</v>
      </c>
      <c r="K4" s="3" t="s">
        <v>56</v>
      </c>
      <c r="L4" s="3" t="s">
        <v>57</v>
      </c>
      <c r="M4" s="4">
        <f t="array" ref="M4">IF(B4, SUM(VLOOKUP(I4:L4, 'Scoring Sheet'!A2:B25,2,0)), 1)</f>
        <v>0</v>
      </c>
      <c r="N4" s="3" t="s">
        <v>90</v>
      </c>
    </row>
    <row r="5" ht="15.75" customHeight="1">
      <c r="A5" s="3">
        <v>3.3</v>
      </c>
      <c r="B5" s="3" t="b">
        <v>1</v>
      </c>
      <c r="C5" s="3" t="s">
        <v>91</v>
      </c>
      <c r="D5" s="3" t="s">
        <v>87</v>
      </c>
      <c r="E5" s="11" t="s">
        <v>80</v>
      </c>
      <c r="F5" s="3" t="s">
        <v>53</v>
      </c>
      <c r="G5" s="3" t="s">
        <v>53</v>
      </c>
      <c r="H5" s="3" t="s">
        <v>53</v>
      </c>
      <c r="I5" s="3" t="s">
        <v>54</v>
      </c>
      <c r="J5" s="3" t="s">
        <v>55</v>
      </c>
      <c r="K5" s="3" t="s">
        <v>56</v>
      </c>
      <c r="L5" s="3" t="s">
        <v>57</v>
      </c>
      <c r="M5" s="4">
        <f t="array" ref="M5">IF(B5, SUM(VLOOKUP(I5:L5, 'Scoring Sheet'!A2:B25,2,0)), 1)</f>
        <v>0</v>
      </c>
      <c r="N5" s="3" t="s">
        <v>92</v>
      </c>
    </row>
    <row r="6" ht="15.75" customHeight="1">
      <c r="A6" s="3">
        <v>3.4</v>
      </c>
      <c r="B6" s="3" t="b">
        <v>1</v>
      </c>
      <c r="C6" s="3" t="s">
        <v>93</v>
      </c>
      <c r="D6" s="3" t="s">
        <v>87</v>
      </c>
      <c r="E6" s="11" t="s">
        <v>80</v>
      </c>
      <c r="F6" s="3" t="s">
        <v>53</v>
      </c>
      <c r="G6" s="3" t="s">
        <v>53</v>
      </c>
      <c r="H6" s="3" t="s">
        <v>53</v>
      </c>
      <c r="I6" s="3" t="s">
        <v>54</v>
      </c>
      <c r="J6" s="3" t="s">
        <v>55</v>
      </c>
      <c r="K6" s="3" t="s">
        <v>56</v>
      </c>
      <c r="L6" s="3" t="s">
        <v>57</v>
      </c>
      <c r="M6" s="4">
        <f t="array" ref="M6">IF(B6, SUM(VLOOKUP(I6:L6, 'Scoring Sheet'!A2:B25,2,0)), 1)</f>
        <v>0</v>
      </c>
      <c r="N6" s="3" t="s">
        <v>94</v>
      </c>
    </row>
    <row r="7" ht="15.75" customHeight="1">
      <c r="A7" s="3">
        <v>3.5</v>
      </c>
      <c r="B7" s="3" t="b">
        <v>1</v>
      </c>
      <c r="C7" s="3" t="s">
        <v>95</v>
      </c>
      <c r="D7" s="3" t="s">
        <v>87</v>
      </c>
      <c r="E7" s="11" t="s">
        <v>80</v>
      </c>
      <c r="F7" s="3" t="s">
        <v>53</v>
      </c>
      <c r="G7" s="3" t="s">
        <v>53</v>
      </c>
      <c r="H7" s="3" t="s">
        <v>53</v>
      </c>
      <c r="I7" s="3" t="s">
        <v>54</v>
      </c>
      <c r="J7" s="3" t="s">
        <v>55</v>
      </c>
      <c r="K7" s="3" t="s">
        <v>56</v>
      </c>
      <c r="L7" s="3" t="s">
        <v>57</v>
      </c>
      <c r="M7" s="4">
        <f t="array" ref="M7">IF(B7, SUM(VLOOKUP(I7:L7, 'Scoring Sheet'!A2:B25,2,0)), 1)</f>
        <v>0</v>
      </c>
      <c r="N7" s="3" t="s">
        <v>96</v>
      </c>
    </row>
    <row r="8" ht="15.75" customHeight="1">
      <c r="A8" s="3">
        <v>3.6</v>
      </c>
      <c r="B8" s="3" t="b">
        <v>1</v>
      </c>
      <c r="C8" s="3" t="s">
        <v>97</v>
      </c>
      <c r="D8" s="3" t="s">
        <v>51</v>
      </c>
      <c r="E8" s="11" t="s">
        <v>80</v>
      </c>
      <c r="F8" s="3" t="s">
        <v>53</v>
      </c>
      <c r="G8" s="3" t="s">
        <v>53</v>
      </c>
      <c r="H8" s="3" t="s">
        <v>53</v>
      </c>
      <c r="I8" s="3" t="s">
        <v>54</v>
      </c>
      <c r="J8" s="3" t="s">
        <v>55</v>
      </c>
      <c r="K8" s="3" t="s">
        <v>56</v>
      </c>
      <c r="L8" s="3" t="s">
        <v>57</v>
      </c>
      <c r="M8" s="4">
        <f t="array" ref="M8">IF(B8, SUM(VLOOKUP(I8:L8, 'Scoring Sheet'!A2:B25,2,0)), 1)</f>
        <v>0</v>
      </c>
      <c r="N8" s="3" t="s">
        <v>98</v>
      </c>
    </row>
    <row r="9" ht="15.75" customHeight="1">
      <c r="A9" s="3">
        <v>3.7</v>
      </c>
      <c r="B9" s="3" t="b">
        <v>1</v>
      </c>
      <c r="C9" s="3" t="s">
        <v>99</v>
      </c>
      <c r="D9" s="3" t="s">
        <v>87</v>
      </c>
      <c r="E9" s="8" t="s">
        <v>52</v>
      </c>
      <c r="G9" s="3" t="s">
        <v>53</v>
      </c>
      <c r="H9" s="3" t="s">
        <v>53</v>
      </c>
      <c r="I9" s="3" t="s">
        <v>54</v>
      </c>
      <c r="J9" s="3" t="s">
        <v>55</v>
      </c>
      <c r="K9" s="3" t="s">
        <v>56</v>
      </c>
      <c r="L9" s="3" t="s">
        <v>57</v>
      </c>
      <c r="M9" s="4">
        <f t="array" ref="M9">IF(B9, SUM(VLOOKUP(I9:L9, 'Scoring Sheet'!A2:B25,2,0)), 1)</f>
        <v>0</v>
      </c>
      <c r="N9" s="3" t="s">
        <v>100</v>
      </c>
    </row>
    <row r="10" ht="15.75" customHeight="1">
      <c r="A10" s="3">
        <v>3.8</v>
      </c>
      <c r="B10" s="3" t="b">
        <v>1</v>
      </c>
      <c r="C10" s="3" t="s">
        <v>101</v>
      </c>
      <c r="D10" s="3" t="s">
        <v>87</v>
      </c>
      <c r="E10" s="8" t="s">
        <v>52</v>
      </c>
      <c r="G10" s="3" t="s">
        <v>53</v>
      </c>
      <c r="H10" s="3" t="s">
        <v>53</v>
      </c>
      <c r="I10" s="3" t="s">
        <v>54</v>
      </c>
      <c r="J10" s="3" t="s">
        <v>55</v>
      </c>
      <c r="K10" s="3" t="s">
        <v>56</v>
      </c>
      <c r="L10" s="3" t="s">
        <v>57</v>
      </c>
      <c r="M10" s="4">
        <f t="array" ref="M10">IF(B10, SUM(VLOOKUP(I10:L10, 'Scoring Sheet'!A2:B25,2,0)), 1)</f>
        <v>0</v>
      </c>
      <c r="N10" s="3" t="s">
        <v>102</v>
      </c>
    </row>
    <row r="11" ht="15.75" customHeight="1">
      <c r="A11" s="3">
        <v>3.9</v>
      </c>
      <c r="B11" s="3" t="b">
        <v>1</v>
      </c>
      <c r="C11" s="3" t="s">
        <v>103</v>
      </c>
      <c r="D11" s="3" t="s">
        <v>87</v>
      </c>
      <c r="E11" s="11" t="s">
        <v>80</v>
      </c>
      <c r="G11" s="3" t="s">
        <v>53</v>
      </c>
      <c r="H11" s="3" t="s">
        <v>53</v>
      </c>
      <c r="I11" s="3" t="s">
        <v>54</v>
      </c>
      <c r="J11" s="3" t="s">
        <v>55</v>
      </c>
      <c r="K11" s="3" t="s">
        <v>56</v>
      </c>
      <c r="L11" s="3" t="s">
        <v>57</v>
      </c>
      <c r="M11" s="4">
        <f t="array" ref="M11">IF(B11, SUM(VLOOKUP(I11:L11, 'Scoring Sheet'!A2:B25,2,0)), 1)</f>
        <v>0</v>
      </c>
      <c r="N11" s="3" t="s">
        <v>104</v>
      </c>
    </row>
    <row r="12" ht="15.75" customHeight="1">
      <c r="A12" s="3">
        <v>3.1</v>
      </c>
      <c r="B12" s="3" t="b">
        <v>1</v>
      </c>
      <c r="C12" s="3" t="s">
        <v>105</v>
      </c>
      <c r="D12" s="3" t="s">
        <v>87</v>
      </c>
      <c r="E12" s="11" t="s">
        <v>80</v>
      </c>
      <c r="G12" s="3" t="s">
        <v>53</v>
      </c>
      <c r="H12" s="3" t="s">
        <v>53</v>
      </c>
      <c r="I12" s="3" t="s">
        <v>54</v>
      </c>
      <c r="J12" s="3" t="s">
        <v>55</v>
      </c>
      <c r="K12" s="3" t="s">
        <v>56</v>
      </c>
      <c r="L12" s="3" t="s">
        <v>57</v>
      </c>
      <c r="M12" s="4">
        <f t="array" ref="M12">IF(B12, SUM(VLOOKUP(I12:L12, 'Scoring Sheet'!A2:B25,2,0)), 1)</f>
        <v>0</v>
      </c>
      <c r="N12" s="3" t="s">
        <v>106</v>
      </c>
    </row>
    <row r="13" ht="15.75" customHeight="1">
      <c r="A13" s="3">
        <v>3.11</v>
      </c>
      <c r="B13" s="3" t="b">
        <v>1</v>
      </c>
      <c r="C13" s="3" t="s">
        <v>107</v>
      </c>
      <c r="D13" s="3" t="s">
        <v>87</v>
      </c>
      <c r="E13" s="11" t="s">
        <v>80</v>
      </c>
      <c r="G13" s="3" t="s">
        <v>53</v>
      </c>
      <c r="H13" s="3" t="s">
        <v>53</v>
      </c>
      <c r="I13" s="3" t="s">
        <v>54</v>
      </c>
      <c r="J13" s="3" t="s">
        <v>55</v>
      </c>
      <c r="K13" s="3" t="s">
        <v>56</v>
      </c>
      <c r="L13" s="3" t="s">
        <v>57</v>
      </c>
      <c r="M13" s="4">
        <f t="array" ref="M13">IF(B13, SUM(VLOOKUP(I13:L13, 'Scoring Sheet'!A2:B25,2,0)), 1)</f>
        <v>0</v>
      </c>
      <c r="N13" s="3" t="s">
        <v>108</v>
      </c>
    </row>
    <row r="14" ht="15.75" customHeight="1">
      <c r="A14" s="3">
        <v>3.12</v>
      </c>
      <c r="B14" s="3" t="b">
        <v>1</v>
      </c>
      <c r="C14" s="3" t="s">
        <v>109</v>
      </c>
      <c r="D14" s="3" t="s">
        <v>110</v>
      </c>
      <c r="E14" s="11" t="s">
        <v>80</v>
      </c>
      <c r="G14" s="3" t="s">
        <v>53</v>
      </c>
      <c r="H14" s="3" t="s">
        <v>53</v>
      </c>
      <c r="I14" s="3" t="s">
        <v>54</v>
      </c>
      <c r="J14" s="3" t="s">
        <v>55</v>
      </c>
      <c r="K14" s="3" t="s">
        <v>56</v>
      </c>
      <c r="L14" s="3" t="s">
        <v>57</v>
      </c>
      <c r="M14" s="4">
        <f t="array" ref="M14">IF(B14, SUM(VLOOKUP(I14:L14, 'Scoring Sheet'!A2:B25,2,0)), 1)</f>
        <v>0</v>
      </c>
      <c r="N14" s="3" t="s">
        <v>111</v>
      </c>
    </row>
    <row r="15" ht="15.75" customHeight="1">
      <c r="A15" s="3">
        <v>3.13</v>
      </c>
      <c r="B15" s="3" t="b">
        <v>1</v>
      </c>
      <c r="C15" s="3" t="s">
        <v>112</v>
      </c>
      <c r="D15" s="3" t="s">
        <v>87</v>
      </c>
      <c r="E15" s="11" t="s">
        <v>80</v>
      </c>
      <c r="H15" s="3" t="s">
        <v>53</v>
      </c>
      <c r="I15" s="3" t="s">
        <v>54</v>
      </c>
      <c r="J15" s="3" t="s">
        <v>55</v>
      </c>
      <c r="K15" s="3" t="s">
        <v>56</v>
      </c>
      <c r="L15" s="3" t="s">
        <v>57</v>
      </c>
      <c r="M15" s="4">
        <f t="array" ref="M15">IF(B15, SUM(VLOOKUP(I15:L15, 'Scoring Sheet'!A2:B25,2,0)), 1)</f>
        <v>0</v>
      </c>
      <c r="N15" s="3" t="s">
        <v>113</v>
      </c>
    </row>
    <row r="16" ht="15.75" customHeight="1">
      <c r="A16" s="3">
        <v>3.14</v>
      </c>
      <c r="B16" s="3" t="b">
        <v>1</v>
      </c>
      <c r="C16" s="3" t="s">
        <v>114</v>
      </c>
      <c r="D16" s="3" t="s">
        <v>87</v>
      </c>
      <c r="E16" s="10" t="s">
        <v>63</v>
      </c>
      <c r="H16" s="3" t="s">
        <v>53</v>
      </c>
      <c r="I16" s="3" t="s">
        <v>54</v>
      </c>
      <c r="J16" s="3" t="s">
        <v>55</v>
      </c>
      <c r="K16" s="3" t="s">
        <v>56</v>
      </c>
      <c r="L16" s="3" t="s">
        <v>57</v>
      </c>
      <c r="M16" s="4">
        <f t="array" ref="M16">IF(B16, SUM(VLOOKUP(I16:L16, 'Scoring Sheet'!A2:B25,2,0)), 1)</f>
        <v>0</v>
      </c>
      <c r="N16" s="3" t="s">
        <v>115</v>
      </c>
    </row>
    <row r="19">
      <c r="L19" s="3" t="s">
        <v>69</v>
      </c>
      <c r="M19" s="4">
        <f>SUM(M3:M16)</f>
        <v>0</v>
      </c>
    </row>
  </sheetData>
  <mergeCells count="1">
    <mergeCell ref="A1:N1"/>
  </mergeCells>
  <dataValidations>
    <dataValidation type="list" allowBlank="1" sqref="K3:K16">
      <formula1>"Not Automated,Parts of Policy Automated,Automated on Some Systems,Automated on Most Systems,Automated on All Systems,Not Applicable"</formula1>
    </dataValidation>
    <dataValidation type="list" allowBlank="1" sqref="I3:I16">
      <formula1>"No Policy,Informal Policy,Partially Written Policy,Written Policy,Approved Written Policy,Not Applicable"</formula1>
    </dataValidation>
    <dataValidation type="list" allowBlank="1" sqref="B3:B16">
      <formula1>"TRUE,FALSE"</formula1>
    </dataValidation>
    <dataValidation type="list" allowBlank="1" sqref="J3:J16">
      <formula1>"Not Implemented,Parts of Policy Implemented,Implemented on Some Systems,Implemented on Most Systems,Implemented on All Systems,Not Applicable"</formula1>
    </dataValidation>
    <dataValidation type="list" allowBlank="1" sqref="L3:L16">
      <formula1>"Not Reported,Parts of Policy Reported,Reported on Some Systems,Reported on Most Systems,Reported on All Systems,Not Applicable"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0"/>
    <col customWidth="1" min="5" max="5" width="15.13"/>
    <col customWidth="1" min="10" max="10" width="17.63"/>
    <col customWidth="1" min="11" max="11" width="16.13"/>
    <col customWidth="1" min="12" max="12" width="14.75"/>
  </cols>
  <sheetData>
    <row r="1">
      <c r="A1" s="6" t="s">
        <v>13</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4.1</v>
      </c>
      <c r="B3" s="3" t="b">
        <v>1</v>
      </c>
      <c r="C3" s="3" t="s">
        <v>116</v>
      </c>
      <c r="D3" s="3" t="s">
        <v>71</v>
      </c>
      <c r="E3" s="11" t="s">
        <v>80</v>
      </c>
      <c r="F3" s="3" t="s">
        <v>53</v>
      </c>
      <c r="G3" s="3" t="s">
        <v>53</v>
      </c>
      <c r="H3" s="3" t="s">
        <v>53</v>
      </c>
      <c r="I3" s="3" t="s">
        <v>54</v>
      </c>
      <c r="J3" s="3" t="s">
        <v>55</v>
      </c>
      <c r="K3" s="3" t="s">
        <v>56</v>
      </c>
      <c r="L3" s="3" t="s">
        <v>57</v>
      </c>
      <c r="M3" s="4">
        <f t="array" ref="M3">IF(B3, SUM(VLOOKUP(I3:L3, 'Scoring Sheet'!A2:B25,2,0)), 1)</f>
        <v>0</v>
      </c>
      <c r="N3" s="3" t="s">
        <v>117</v>
      </c>
    </row>
    <row r="4">
      <c r="A4" s="3">
        <v>4.2</v>
      </c>
      <c r="B4" s="3" t="b">
        <v>1</v>
      </c>
      <c r="C4" s="3" t="s">
        <v>118</v>
      </c>
      <c r="D4" s="3" t="s">
        <v>110</v>
      </c>
      <c r="E4" s="11" t="s">
        <v>80</v>
      </c>
      <c r="F4" s="3" t="s">
        <v>53</v>
      </c>
      <c r="G4" s="3" t="s">
        <v>53</v>
      </c>
      <c r="H4" s="3" t="s">
        <v>53</v>
      </c>
      <c r="I4" s="3" t="s">
        <v>54</v>
      </c>
      <c r="J4" s="3" t="s">
        <v>55</v>
      </c>
      <c r="K4" s="3" t="s">
        <v>56</v>
      </c>
      <c r="L4" s="3" t="s">
        <v>57</v>
      </c>
      <c r="M4" s="4">
        <f t="array" ref="M4">IF(B4, SUM(VLOOKUP(I4:L4, 'Scoring Sheet'!A2:B25,2,0)), 1)</f>
        <v>0</v>
      </c>
      <c r="N4" s="3" t="s">
        <v>119</v>
      </c>
    </row>
    <row r="5">
      <c r="A5" s="3">
        <v>4.3</v>
      </c>
      <c r="B5" s="3" t="b">
        <v>1</v>
      </c>
      <c r="C5" s="3" t="s">
        <v>120</v>
      </c>
      <c r="D5" s="3" t="s">
        <v>121</v>
      </c>
      <c r="E5" s="11" t="s">
        <v>80</v>
      </c>
      <c r="F5" s="3" t="s">
        <v>53</v>
      </c>
      <c r="G5" s="3" t="s">
        <v>53</v>
      </c>
      <c r="H5" s="3" t="s">
        <v>53</v>
      </c>
      <c r="I5" s="3" t="s">
        <v>54</v>
      </c>
      <c r="J5" s="3" t="s">
        <v>55</v>
      </c>
      <c r="K5" s="3" t="s">
        <v>56</v>
      </c>
      <c r="L5" s="3" t="s">
        <v>57</v>
      </c>
      <c r="M5" s="4">
        <f t="array" ref="M5">IF(B5, SUM(VLOOKUP(I5:L5, 'Scoring Sheet'!A2:B25,2,0)), 1)</f>
        <v>0</v>
      </c>
      <c r="N5" s="3" t="s">
        <v>122</v>
      </c>
    </row>
    <row r="6">
      <c r="A6" s="3">
        <v>4.4</v>
      </c>
      <c r="B6" s="3" t="b">
        <v>1</v>
      </c>
      <c r="C6" s="3" t="s">
        <v>123</v>
      </c>
      <c r="D6" s="3" t="s">
        <v>51</v>
      </c>
      <c r="E6" s="11" t="s">
        <v>80</v>
      </c>
      <c r="F6" s="3" t="s">
        <v>53</v>
      </c>
      <c r="G6" s="3" t="s">
        <v>53</v>
      </c>
      <c r="H6" s="3" t="s">
        <v>53</v>
      </c>
      <c r="I6" s="3" t="s">
        <v>54</v>
      </c>
      <c r="J6" s="3" t="s">
        <v>55</v>
      </c>
      <c r="K6" s="3" t="s">
        <v>56</v>
      </c>
      <c r="L6" s="3" t="s">
        <v>57</v>
      </c>
      <c r="M6" s="4">
        <f t="array" ref="M6">IF(B6, SUM(VLOOKUP(I6:L6, 'Scoring Sheet'!A2:B25,2,0)), 1)</f>
        <v>0</v>
      </c>
      <c r="N6" s="3" t="s">
        <v>124</v>
      </c>
    </row>
    <row r="7">
      <c r="A7" s="3">
        <v>4.5</v>
      </c>
      <c r="B7" s="3" t="b">
        <v>1</v>
      </c>
      <c r="C7" s="3" t="s">
        <v>125</v>
      </c>
      <c r="D7" s="3" t="s">
        <v>51</v>
      </c>
      <c r="E7" s="11" t="s">
        <v>80</v>
      </c>
      <c r="F7" s="3" t="s">
        <v>53</v>
      </c>
      <c r="G7" s="3" t="s">
        <v>53</v>
      </c>
      <c r="H7" s="3" t="s">
        <v>53</v>
      </c>
      <c r="I7" s="3" t="s">
        <v>54</v>
      </c>
      <c r="J7" s="3" t="s">
        <v>55</v>
      </c>
      <c r="K7" s="3" t="s">
        <v>56</v>
      </c>
      <c r="L7" s="3" t="s">
        <v>57</v>
      </c>
      <c r="M7" s="4">
        <f t="array" ref="M7">IF(B7, SUM(VLOOKUP(I7:L7, 'Scoring Sheet'!A2:B25,2,0)), 1)</f>
        <v>0</v>
      </c>
      <c r="N7" s="3" t="s">
        <v>126</v>
      </c>
    </row>
    <row r="8">
      <c r="A8" s="3">
        <v>4.6</v>
      </c>
      <c r="B8" s="3" t="b">
        <v>1</v>
      </c>
      <c r="C8" s="3" t="s">
        <v>127</v>
      </c>
      <c r="D8" s="3" t="s">
        <v>110</v>
      </c>
      <c r="E8" s="11" t="s">
        <v>80</v>
      </c>
      <c r="F8" s="3" t="s">
        <v>53</v>
      </c>
      <c r="G8" s="3" t="s">
        <v>53</v>
      </c>
      <c r="H8" s="3" t="s">
        <v>53</v>
      </c>
      <c r="I8" s="3" t="s">
        <v>54</v>
      </c>
      <c r="J8" s="3" t="s">
        <v>55</v>
      </c>
      <c r="K8" s="3" t="s">
        <v>56</v>
      </c>
      <c r="L8" s="3" t="s">
        <v>57</v>
      </c>
      <c r="M8" s="4">
        <f t="array" ref="M8">IF(B8, SUM(VLOOKUP(I8:L8, 'Scoring Sheet'!A2:B25,2,0)), 1)</f>
        <v>0</v>
      </c>
      <c r="N8" s="3" t="s">
        <v>128</v>
      </c>
    </row>
    <row r="9">
      <c r="A9" s="3">
        <v>4.7</v>
      </c>
      <c r="B9" s="3" t="b">
        <v>1</v>
      </c>
      <c r="C9" s="3" t="s">
        <v>129</v>
      </c>
      <c r="D9" s="3" t="s">
        <v>121</v>
      </c>
      <c r="E9" s="11" t="s">
        <v>80</v>
      </c>
      <c r="F9" s="3" t="s">
        <v>53</v>
      </c>
      <c r="G9" s="3" t="s">
        <v>53</v>
      </c>
      <c r="H9" s="3" t="s">
        <v>53</v>
      </c>
      <c r="I9" s="3" t="s">
        <v>54</v>
      </c>
      <c r="J9" s="3" t="s">
        <v>55</v>
      </c>
      <c r="K9" s="3" t="s">
        <v>56</v>
      </c>
      <c r="L9" s="3" t="s">
        <v>57</v>
      </c>
      <c r="M9" s="4">
        <f t="array" ref="M9">IF(B9, SUM(VLOOKUP(I9:L9, 'Scoring Sheet'!A2:B25,2,0)), 1)</f>
        <v>0</v>
      </c>
      <c r="N9" s="3" t="s">
        <v>130</v>
      </c>
    </row>
    <row r="10">
      <c r="A10" s="3">
        <v>4.8</v>
      </c>
      <c r="B10" s="3" t="b">
        <v>1</v>
      </c>
      <c r="C10" s="3" t="s">
        <v>131</v>
      </c>
      <c r="D10" s="3" t="s">
        <v>51</v>
      </c>
      <c r="E10" s="11" t="s">
        <v>80</v>
      </c>
      <c r="G10" s="3" t="s">
        <v>53</v>
      </c>
      <c r="H10" s="3" t="s">
        <v>53</v>
      </c>
      <c r="I10" s="3" t="s">
        <v>54</v>
      </c>
      <c r="J10" s="3" t="s">
        <v>55</v>
      </c>
      <c r="K10" s="3" t="s">
        <v>56</v>
      </c>
      <c r="L10" s="3" t="s">
        <v>57</v>
      </c>
      <c r="M10" s="4">
        <f t="array" ref="M10">IF(B10, SUM(VLOOKUP(I10:L10, 'Scoring Sheet'!A2:B25,2,0)), 1)</f>
        <v>0</v>
      </c>
      <c r="N10" s="3" t="s">
        <v>132</v>
      </c>
    </row>
    <row r="11">
      <c r="A11" s="3">
        <v>4.9</v>
      </c>
      <c r="B11" s="3" t="b">
        <v>1</v>
      </c>
      <c r="C11" s="3" t="s">
        <v>133</v>
      </c>
      <c r="D11" s="3" t="s">
        <v>51</v>
      </c>
      <c r="E11" s="11" t="s">
        <v>80</v>
      </c>
      <c r="G11" s="3" t="s">
        <v>53</v>
      </c>
      <c r="H11" s="3" t="s">
        <v>53</v>
      </c>
      <c r="I11" s="3" t="s">
        <v>54</v>
      </c>
      <c r="J11" s="3" t="s">
        <v>55</v>
      </c>
      <c r="K11" s="3" t="s">
        <v>56</v>
      </c>
      <c r="L11" s="3" t="s">
        <v>57</v>
      </c>
      <c r="M11" s="4">
        <f t="array" ref="M11">IF(B11, SUM(VLOOKUP(I11:L11, 'Scoring Sheet'!A2:B25,2,0)), 1)</f>
        <v>0</v>
      </c>
      <c r="N11" s="3" t="s">
        <v>134</v>
      </c>
    </row>
    <row r="12">
      <c r="A12" s="3">
        <v>4.1</v>
      </c>
      <c r="B12" s="3" t="b">
        <v>1</v>
      </c>
      <c r="C12" s="3" t="s">
        <v>135</v>
      </c>
      <c r="D12" s="3" t="s">
        <v>51</v>
      </c>
      <c r="E12" s="9" t="s">
        <v>60</v>
      </c>
      <c r="G12" s="3" t="s">
        <v>53</v>
      </c>
      <c r="H12" s="3" t="s">
        <v>53</v>
      </c>
      <c r="I12" s="3" t="s">
        <v>54</v>
      </c>
      <c r="J12" s="3" t="s">
        <v>55</v>
      </c>
      <c r="K12" s="3" t="s">
        <v>56</v>
      </c>
      <c r="L12" s="3" t="s">
        <v>57</v>
      </c>
      <c r="M12" s="4">
        <f t="array" ref="M12">IF(B12, SUM(VLOOKUP(I12:L12, 'Scoring Sheet'!A2:B25,2,0)), 1)</f>
        <v>0</v>
      </c>
      <c r="N12" s="3" t="s">
        <v>136</v>
      </c>
    </row>
    <row r="13">
      <c r="A13" s="3">
        <v>4.11</v>
      </c>
      <c r="B13" s="3" t="b">
        <v>1</v>
      </c>
      <c r="C13" s="3" t="s">
        <v>137</v>
      </c>
      <c r="D13" s="3" t="s">
        <v>51</v>
      </c>
      <c r="E13" s="11" t="s">
        <v>80</v>
      </c>
      <c r="G13" s="3" t="s">
        <v>53</v>
      </c>
      <c r="H13" s="3" t="s">
        <v>53</v>
      </c>
      <c r="I13" s="3" t="s">
        <v>54</v>
      </c>
      <c r="J13" s="3" t="s">
        <v>55</v>
      </c>
      <c r="K13" s="3" t="s">
        <v>56</v>
      </c>
      <c r="L13" s="3" t="s">
        <v>57</v>
      </c>
      <c r="M13" s="4">
        <f t="array" ref="M13">IF(B13, SUM(VLOOKUP(I13:L13, 'Scoring Sheet'!A2:B25,2,0)), 1)</f>
        <v>0</v>
      </c>
      <c r="N13" s="3" t="s">
        <v>138</v>
      </c>
    </row>
    <row r="14">
      <c r="A14" s="3">
        <v>4.12</v>
      </c>
      <c r="B14" s="3" t="b">
        <v>1</v>
      </c>
      <c r="C14" s="3" t="s">
        <v>139</v>
      </c>
      <c r="D14" s="3" t="s">
        <v>51</v>
      </c>
      <c r="E14" s="11" t="s">
        <v>80</v>
      </c>
      <c r="H14" s="3" t="s">
        <v>53</v>
      </c>
      <c r="I14" s="3" t="s">
        <v>54</v>
      </c>
      <c r="J14" s="3" t="s">
        <v>55</v>
      </c>
      <c r="K14" s="3" t="s">
        <v>56</v>
      </c>
      <c r="L14" s="3" t="s">
        <v>57</v>
      </c>
      <c r="M14" s="4">
        <f t="array" ref="M14">IF(B14, SUM(VLOOKUP(I14:L14, 'Scoring Sheet'!A2:B25,2,0)), 1)</f>
        <v>0</v>
      </c>
      <c r="N14" s="3" t="s">
        <v>140</v>
      </c>
    </row>
    <row r="17">
      <c r="L17" s="3" t="s">
        <v>69</v>
      </c>
      <c r="M17" s="4">
        <f>SUM(M3:M14)</f>
        <v>0</v>
      </c>
    </row>
  </sheetData>
  <mergeCells count="1">
    <mergeCell ref="A1:N1"/>
  </mergeCells>
  <dataValidations>
    <dataValidation type="list" allowBlank="1" sqref="K3:K14">
      <formula1>"Not Automated,Parts of Policy Automated,Automated on Some Systems,Automated on Most Systems,Automated on All Systems,Not Applicable"</formula1>
    </dataValidation>
    <dataValidation type="list" allowBlank="1" sqref="I3:I14">
      <formula1>"No Policy,Informal Policy,Partially Written Policy,Written Policy,Approved Written Policy,Not Applicable"</formula1>
    </dataValidation>
    <dataValidation type="list" allowBlank="1" sqref="B3:B14">
      <formula1>"TRUE,FALSE"</formula1>
    </dataValidation>
    <dataValidation type="list" allowBlank="1" sqref="J3:J14">
      <formula1>"Not Implemented,Parts of Policy Implemented,Implemented on Some Systems,Implemented on Most Systems,Implemented on All Systems,Not Applicable"</formula1>
    </dataValidation>
    <dataValidation type="list" allowBlank="1" sqref="L3:L14">
      <formula1>"Not Reported,Parts of Policy Reported,Reported on Some Systems,Reported on Most Systems,Reported on All Systems,Not Applicable"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63"/>
    <col customWidth="1" min="10" max="10" width="27.13"/>
    <col customWidth="1" min="11" max="11" width="24.75"/>
    <col customWidth="1" min="12" max="12" width="23.63"/>
    <col customWidth="1" min="13" max="13" width="5.63"/>
  </cols>
  <sheetData>
    <row r="1">
      <c r="A1" s="6" t="s">
        <v>15</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5.1</v>
      </c>
      <c r="B3" s="3" t="b">
        <v>1</v>
      </c>
      <c r="C3" s="3" t="s">
        <v>141</v>
      </c>
      <c r="D3" s="3" t="s">
        <v>121</v>
      </c>
      <c r="E3" s="8" t="s">
        <v>52</v>
      </c>
      <c r="F3" s="3" t="s">
        <v>53</v>
      </c>
      <c r="G3" s="3" t="s">
        <v>53</v>
      </c>
      <c r="H3" s="3" t="s">
        <v>53</v>
      </c>
      <c r="I3" s="3" t="s">
        <v>54</v>
      </c>
      <c r="J3" s="3" t="s">
        <v>55</v>
      </c>
      <c r="K3" s="3" t="s">
        <v>56</v>
      </c>
      <c r="L3" s="3" t="s">
        <v>57</v>
      </c>
      <c r="M3" s="5">
        <f t="array" ref="M3">IF(B3, SUM(VLOOKUP(I3:L3, 'Scoring Sheet'!A2:B25,2,0)), 1)</f>
        <v>0</v>
      </c>
      <c r="N3" s="3" t="s">
        <v>142</v>
      </c>
    </row>
    <row r="4">
      <c r="A4" s="3">
        <v>5.2</v>
      </c>
      <c r="B4" s="3" t="b">
        <v>1</v>
      </c>
      <c r="C4" s="3" t="s">
        <v>143</v>
      </c>
      <c r="D4" s="3" t="s">
        <v>121</v>
      </c>
      <c r="E4" s="11" t="s">
        <v>80</v>
      </c>
      <c r="F4" s="3" t="s">
        <v>53</v>
      </c>
      <c r="G4" s="3" t="s">
        <v>53</v>
      </c>
      <c r="H4" s="3" t="s">
        <v>53</v>
      </c>
      <c r="I4" s="3" t="s">
        <v>54</v>
      </c>
      <c r="J4" s="3" t="s">
        <v>55</v>
      </c>
      <c r="K4" s="3" t="s">
        <v>56</v>
      </c>
      <c r="L4" s="3" t="s">
        <v>57</v>
      </c>
      <c r="M4" s="5">
        <f t="array" ref="M4">IF(B4, SUM(VLOOKUP(I4:L4, 'Scoring Sheet'!A2:B25,2,0)), 1)</f>
        <v>0</v>
      </c>
      <c r="N4" s="3" t="s">
        <v>144</v>
      </c>
    </row>
    <row r="5">
      <c r="A5" s="3">
        <v>5.3</v>
      </c>
      <c r="B5" s="3" t="b">
        <v>1</v>
      </c>
      <c r="C5" s="3" t="s">
        <v>145</v>
      </c>
      <c r="D5" s="3" t="s">
        <v>121</v>
      </c>
      <c r="E5" s="9" t="s">
        <v>60</v>
      </c>
      <c r="F5" s="3" t="s">
        <v>53</v>
      </c>
      <c r="G5" s="3" t="s">
        <v>53</v>
      </c>
      <c r="H5" s="3" t="s">
        <v>53</v>
      </c>
      <c r="I5" s="3" t="s">
        <v>54</v>
      </c>
      <c r="J5" s="3" t="s">
        <v>55</v>
      </c>
      <c r="K5" s="3" t="s">
        <v>56</v>
      </c>
      <c r="L5" s="3" t="s">
        <v>57</v>
      </c>
      <c r="M5" s="5">
        <f t="array" ref="M5">IF(B5, SUM(VLOOKUP(I5:L5, 'Scoring Sheet'!A2:B25,2,0)), 1)</f>
        <v>0</v>
      </c>
      <c r="N5" s="3" t="s">
        <v>146</v>
      </c>
    </row>
    <row r="6">
      <c r="A6" s="3">
        <v>5.4</v>
      </c>
      <c r="B6" s="3" t="b">
        <v>1</v>
      </c>
      <c r="C6" s="3" t="s">
        <v>147</v>
      </c>
      <c r="D6" s="3" t="s">
        <v>121</v>
      </c>
      <c r="E6" s="11" t="s">
        <v>80</v>
      </c>
      <c r="F6" s="3" t="s">
        <v>53</v>
      </c>
      <c r="G6" s="3" t="s">
        <v>53</v>
      </c>
      <c r="H6" s="3" t="s">
        <v>53</v>
      </c>
      <c r="I6" s="3" t="s">
        <v>54</v>
      </c>
      <c r="J6" s="3" t="s">
        <v>55</v>
      </c>
      <c r="K6" s="3" t="s">
        <v>56</v>
      </c>
      <c r="L6" s="3" t="s">
        <v>57</v>
      </c>
      <c r="M6" s="5">
        <f t="array" ref="M6">IF(B6, SUM(VLOOKUP(I6:L6, 'Scoring Sheet'!A2:B25,2,0)), 1)</f>
        <v>0</v>
      </c>
      <c r="N6" s="3" t="s">
        <v>148</v>
      </c>
    </row>
    <row r="7">
      <c r="A7" s="3">
        <v>5.5</v>
      </c>
      <c r="B7" s="3" t="b">
        <v>1</v>
      </c>
      <c r="C7" s="3" t="s">
        <v>149</v>
      </c>
      <c r="D7" s="3" t="s">
        <v>121</v>
      </c>
      <c r="E7" s="8" t="s">
        <v>52</v>
      </c>
      <c r="G7" s="3" t="s">
        <v>53</v>
      </c>
      <c r="H7" s="3" t="s">
        <v>53</v>
      </c>
      <c r="I7" s="3" t="s">
        <v>54</v>
      </c>
      <c r="J7" s="3" t="s">
        <v>55</v>
      </c>
      <c r="K7" s="3" t="s">
        <v>56</v>
      </c>
      <c r="L7" s="3" t="s">
        <v>57</v>
      </c>
      <c r="M7" s="5">
        <f t="array" ref="M7">IF(B7, SUM(VLOOKUP(I7:L7, 'Scoring Sheet'!A2:B25,2,0)), 1)</f>
        <v>0</v>
      </c>
      <c r="N7" s="3" t="s">
        <v>150</v>
      </c>
    </row>
    <row r="8">
      <c r="A8" s="3">
        <v>5.6</v>
      </c>
      <c r="B8" s="3" t="b">
        <v>1</v>
      </c>
      <c r="C8" s="3" t="s">
        <v>151</v>
      </c>
      <c r="D8" s="3" t="s">
        <v>121</v>
      </c>
      <c r="E8" s="11" t="s">
        <v>80</v>
      </c>
      <c r="G8" s="3" t="s">
        <v>53</v>
      </c>
      <c r="H8" s="3" t="s">
        <v>53</v>
      </c>
      <c r="I8" s="3" t="s">
        <v>54</v>
      </c>
      <c r="J8" s="3" t="s">
        <v>55</v>
      </c>
      <c r="K8" s="3" t="s">
        <v>56</v>
      </c>
      <c r="L8" s="3" t="s">
        <v>57</v>
      </c>
      <c r="M8" s="5">
        <f t="array" ref="M8">IF(B8, SUM(VLOOKUP(I8:L8, 'Scoring Sheet'!A2:B25,2,0)), 1)</f>
        <v>0</v>
      </c>
      <c r="N8" s="3" t="s">
        <v>152</v>
      </c>
    </row>
    <row r="10">
      <c r="L10" s="3" t="s">
        <v>69</v>
      </c>
      <c r="M10" s="4">
        <f>SUM(M3:M8)</f>
        <v>0</v>
      </c>
    </row>
  </sheetData>
  <mergeCells count="1">
    <mergeCell ref="A1:N1"/>
  </mergeCells>
  <dataValidations>
    <dataValidation type="list" allowBlank="1" sqref="K3:K8">
      <formula1>"Not Automated,Parts of Policy Automated,Automated on Some Systems,Automated on Most Systems,Automated on All Systems,Not Applicable"</formula1>
    </dataValidation>
    <dataValidation type="list" allowBlank="1" sqref="I3:I8">
      <formula1>"No Policy,Informal Policy,Partially Written Policy,Written Policy,Approved Written Policy,Not Applicable"</formula1>
    </dataValidation>
    <dataValidation type="list" allowBlank="1" sqref="B3:B8">
      <formula1>"TRUE,FALSE"</formula1>
    </dataValidation>
    <dataValidation type="list" allowBlank="1" sqref="J3:J8">
      <formula1>"Not Implemented,Parts of Policy Implemented,Implemented on Some Systems,Implemented on Most Systems,Implemented on All Systems,Not Applicable"</formula1>
    </dataValidation>
    <dataValidation type="list" allowBlank="1" sqref="L3:L8">
      <formula1>"Not Reported,Parts of Policy Reported,Reported on Some Systems,Reported on Most Systems,Reported on All Systems,Not Applicable"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0.5"/>
    <col customWidth="1" min="5" max="5" width="15.13"/>
    <col customWidth="1" min="10" max="10" width="17.63"/>
    <col customWidth="1" min="11" max="11" width="24.75"/>
    <col customWidth="1" min="12" max="12" width="23.63"/>
  </cols>
  <sheetData>
    <row r="1">
      <c r="A1" s="6" t="s">
        <v>17</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6.1</v>
      </c>
      <c r="B3" s="3" t="b">
        <v>1</v>
      </c>
      <c r="C3" s="3" t="s">
        <v>153</v>
      </c>
      <c r="D3" s="3" t="s">
        <v>121</v>
      </c>
      <c r="E3" s="11" t="s">
        <v>80</v>
      </c>
      <c r="F3" s="3" t="s">
        <v>53</v>
      </c>
      <c r="G3" s="3" t="s">
        <v>53</v>
      </c>
      <c r="H3" s="3" t="s">
        <v>53</v>
      </c>
      <c r="I3" s="3" t="s">
        <v>54</v>
      </c>
      <c r="J3" s="3" t="s">
        <v>55</v>
      </c>
      <c r="K3" s="3" t="s">
        <v>56</v>
      </c>
      <c r="L3" s="3" t="s">
        <v>57</v>
      </c>
      <c r="M3" s="4">
        <f t="array" ref="M3">IF(B3, SUM(VLOOKUP(I3:L3, 'Scoring Sheet'!A2:B25,2,0)), 1)</f>
        <v>0</v>
      </c>
      <c r="N3" s="3" t="s">
        <v>154</v>
      </c>
    </row>
    <row r="4">
      <c r="A4" s="3">
        <v>6.2</v>
      </c>
      <c r="B4" s="3" t="b">
        <v>1</v>
      </c>
      <c r="C4" s="3" t="s">
        <v>155</v>
      </c>
      <c r="D4" s="3" t="s">
        <v>121</v>
      </c>
      <c r="E4" s="11" t="s">
        <v>80</v>
      </c>
      <c r="F4" s="3" t="s">
        <v>53</v>
      </c>
      <c r="G4" s="3" t="s">
        <v>53</v>
      </c>
      <c r="H4" s="3" t="s">
        <v>53</v>
      </c>
      <c r="I4" s="3" t="s">
        <v>54</v>
      </c>
      <c r="J4" s="3" t="s">
        <v>55</v>
      </c>
      <c r="K4" s="3" t="s">
        <v>56</v>
      </c>
      <c r="L4" s="3" t="s">
        <v>57</v>
      </c>
      <c r="M4" s="4">
        <f t="array" ref="M4">IF(B4, SUM(VLOOKUP(I4:L4, 'Scoring Sheet'!A2:B25,2,0)), 1)</f>
        <v>0</v>
      </c>
      <c r="N4" s="3" t="s">
        <v>156</v>
      </c>
    </row>
    <row r="5">
      <c r="A5" s="3">
        <v>6.3</v>
      </c>
      <c r="B5" s="3" t="b">
        <v>1</v>
      </c>
      <c r="C5" s="3" t="s">
        <v>157</v>
      </c>
      <c r="D5" s="3" t="s">
        <v>121</v>
      </c>
      <c r="E5" s="11" t="s">
        <v>80</v>
      </c>
      <c r="F5" s="3" t="s">
        <v>53</v>
      </c>
      <c r="G5" s="3" t="s">
        <v>53</v>
      </c>
      <c r="H5" s="3" t="s">
        <v>53</v>
      </c>
      <c r="I5" s="3" t="s">
        <v>54</v>
      </c>
      <c r="J5" s="3" t="s">
        <v>55</v>
      </c>
      <c r="K5" s="3" t="s">
        <v>56</v>
      </c>
      <c r="L5" s="3" t="s">
        <v>57</v>
      </c>
      <c r="M5" s="4">
        <f t="array" ref="M5">IF(B5, SUM(VLOOKUP(I5:L5, 'Scoring Sheet'!A2:B25,2,0)), 1)</f>
        <v>0</v>
      </c>
      <c r="N5" s="3" t="s">
        <v>158</v>
      </c>
    </row>
    <row r="6">
      <c r="A6" s="3">
        <v>6.4</v>
      </c>
      <c r="B6" s="3" t="b">
        <v>1</v>
      </c>
      <c r="C6" s="3" t="s">
        <v>159</v>
      </c>
      <c r="D6" s="3" t="s">
        <v>121</v>
      </c>
      <c r="E6" s="11" t="s">
        <v>80</v>
      </c>
      <c r="F6" s="3" t="s">
        <v>53</v>
      </c>
      <c r="G6" s="3" t="s">
        <v>53</v>
      </c>
      <c r="H6" s="3" t="s">
        <v>53</v>
      </c>
      <c r="I6" s="3" t="s">
        <v>54</v>
      </c>
      <c r="J6" s="3" t="s">
        <v>55</v>
      </c>
      <c r="K6" s="3" t="s">
        <v>56</v>
      </c>
      <c r="L6" s="3" t="s">
        <v>57</v>
      </c>
      <c r="M6" s="4">
        <f t="array" ref="M6">IF(B6, SUM(VLOOKUP(I6:L6, 'Scoring Sheet'!A2:B25,2,0)), 1)</f>
        <v>0</v>
      </c>
      <c r="N6" s="3" t="s">
        <v>160</v>
      </c>
    </row>
    <row r="7">
      <c r="A7" s="3">
        <v>6.5</v>
      </c>
      <c r="B7" s="3" t="b">
        <v>1</v>
      </c>
      <c r="C7" s="3" t="s">
        <v>161</v>
      </c>
      <c r="D7" s="3" t="s">
        <v>121</v>
      </c>
      <c r="E7" s="11" t="s">
        <v>80</v>
      </c>
      <c r="F7" s="3" t="s">
        <v>53</v>
      </c>
      <c r="G7" s="3" t="s">
        <v>53</v>
      </c>
      <c r="H7" s="3" t="s">
        <v>53</v>
      </c>
      <c r="I7" s="3" t="s">
        <v>54</v>
      </c>
      <c r="J7" s="3" t="s">
        <v>55</v>
      </c>
      <c r="K7" s="3" t="s">
        <v>56</v>
      </c>
      <c r="L7" s="3" t="s">
        <v>57</v>
      </c>
      <c r="M7" s="4">
        <f t="array" ref="M7">IF(B7, SUM(VLOOKUP(I7:L7, 'Scoring Sheet'!A2:B25,2,0)), 1)</f>
        <v>0</v>
      </c>
      <c r="N7" s="3" t="s">
        <v>162</v>
      </c>
    </row>
    <row r="8">
      <c r="A8" s="3">
        <v>6.6</v>
      </c>
      <c r="B8" s="3" t="b">
        <v>1</v>
      </c>
      <c r="C8" s="3" t="s">
        <v>163</v>
      </c>
      <c r="D8" s="3" t="s">
        <v>121</v>
      </c>
      <c r="E8" s="8" t="s">
        <v>52</v>
      </c>
      <c r="G8" s="3" t="s">
        <v>53</v>
      </c>
      <c r="H8" s="3" t="s">
        <v>53</v>
      </c>
      <c r="I8" s="3" t="s">
        <v>54</v>
      </c>
      <c r="J8" s="3" t="s">
        <v>55</v>
      </c>
      <c r="K8" s="3" t="s">
        <v>56</v>
      </c>
      <c r="L8" s="3" t="s">
        <v>57</v>
      </c>
      <c r="M8" s="4">
        <f t="array" ref="M8">IF(B8, SUM(VLOOKUP(I8:L8, 'Scoring Sheet'!A2:B25,2,0)), 1)</f>
        <v>0</v>
      </c>
      <c r="N8" s="3" t="s">
        <v>164</v>
      </c>
    </row>
    <row r="9">
      <c r="A9" s="3">
        <v>6.7</v>
      </c>
      <c r="B9" s="3" t="b">
        <v>1</v>
      </c>
      <c r="C9" s="3" t="s">
        <v>165</v>
      </c>
      <c r="D9" s="3" t="s">
        <v>121</v>
      </c>
      <c r="E9" s="11" t="s">
        <v>80</v>
      </c>
      <c r="G9" s="3" t="s">
        <v>53</v>
      </c>
      <c r="H9" s="3" t="s">
        <v>53</v>
      </c>
      <c r="I9" s="3" t="s">
        <v>54</v>
      </c>
      <c r="J9" s="3" t="s">
        <v>55</v>
      </c>
      <c r="K9" s="3" t="s">
        <v>56</v>
      </c>
      <c r="L9" s="3" t="s">
        <v>57</v>
      </c>
      <c r="M9" s="4">
        <f t="array" ref="M9">IF(B9, SUM(VLOOKUP(I9:L9, 'Scoring Sheet'!A2:B25,2,0)), 1)</f>
        <v>0</v>
      </c>
      <c r="N9" s="3" t="s">
        <v>166</v>
      </c>
    </row>
    <row r="10">
      <c r="A10" s="3">
        <v>6.8</v>
      </c>
      <c r="B10" s="3" t="b">
        <v>1</v>
      </c>
      <c r="C10" s="3" t="s">
        <v>167</v>
      </c>
      <c r="D10" s="3" t="s">
        <v>121</v>
      </c>
      <c r="E10" s="11" t="s">
        <v>80</v>
      </c>
      <c r="H10" s="3" t="s">
        <v>53</v>
      </c>
      <c r="I10" s="3" t="s">
        <v>54</v>
      </c>
      <c r="J10" s="3" t="s">
        <v>55</v>
      </c>
      <c r="K10" s="3" t="s">
        <v>56</v>
      </c>
      <c r="L10" s="3" t="s">
        <v>57</v>
      </c>
      <c r="M10" s="4">
        <f t="array" ref="M10">IF(B10, SUM(VLOOKUP(I10:L10, 'Scoring Sheet'!A2:B25,2,0)), 1)</f>
        <v>0</v>
      </c>
      <c r="N10" s="3" t="s">
        <v>168</v>
      </c>
    </row>
    <row r="13">
      <c r="L13" s="3" t="s">
        <v>69</v>
      </c>
      <c r="M13" s="4">
        <f>SUM(M3:M10)</f>
        <v>0</v>
      </c>
    </row>
  </sheetData>
  <mergeCells count="1">
    <mergeCell ref="A1:N1"/>
  </mergeCells>
  <dataValidations>
    <dataValidation type="list" allowBlank="1" sqref="K3:K10">
      <formula1>"Not Automated,Parts of Policy Automated,Automated on Some Systems,Automated on Most Systems,Automated on All Systems,Not Applicable"</formula1>
    </dataValidation>
    <dataValidation type="list" allowBlank="1" sqref="I3:I10">
      <formula1>"No Policy,Informal Policy,Partially Written Policy,Written Policy,Approved Written Policy,Not Applicable"</formula1>
    </dataValidation>
    <dataValidation type="list" allowBlank="1" sqref="B3:B10">
      <formula1>"TRUE,FALSE"</formula1>
    </dataValidation>
    <dataValidation type="list" allowBlank="1" sqref="J3:J10">
      <formula1>"Not Implemented,Parts of Policy Implemented,Implemented on Some Systems,Implemented on Most Systems,Implemented on All Systems,Not Applicable"</formula1>
    </dataValidation>
    <dataValidation type="list" allowBlank="1" sqref="L3:L10">
      <formula1>"Not Reported,Parts of Policy Reported,Reported on Some Systems,Reported on Most Systems,Reported on All Systems,Not Applicable"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9.38"/>
    <col customWidth="1" min="3" max="3" width="60.25"/>
    <col customWidth="1" min="4" max="4" width="10.0"/>
    <col customWidth="1" min="5" max="5" width="15.13"/>
    <col customWidth="1" min="6" max="8" width="3.63"/>
    <col customWidth="1" min="9" max="9" width="21.25"/>
    <col customWidth="1" min="10" max="10" width="26.38"/>
    <col customWidth="1" min="11" max="11" width="16.13"/>
    <col customWidth="1" min="12" max="12" width="23.63"/>
  </cols>
  <sheetData>
    <row r="1">
      <c r="A1" s="6" t="s">
        <v>169</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7.1</v>
      </c>
      <c r="B3" s="3" t="b">
        <v>1</v>
      </c>
      <c r="C3" s="3" t="s">
        <v>170</v>
      </c>
      <c r="D3" s="3" t="s">
        <v>71</v>
      </c>
      <c r="E3" s="11" t="s">
        <v>80</v>
      </c>
      <c r="F3" s="3" t="s">
        <v>53</v>
      </c>
      <c r="G3" s="3" t="s">
        <v>53</v>
      </c>
      <c r="H3" s="3" t="s">
        <v>53</v>
      </c>
      <c r="I3" s="3" t="s">
        <v>54</v>
      </c>
      <c r="J3" s="3" t="s">
        <v>55</v>
      </c>
      <c r="K3" s="3" t="s">
        <v>56</v>
      </c>
      <c r="L3" s="3" t="s">
        <v>57</v>
      </c>
      <c r="M3" s="4">
        <f t="array" ref="M3">IF(B3, SUM(VLOOKUP(I3:L3, 'Scoring Sheet'!A2:B25,2,0)), 1)</f>
        <v>0</v>
      </c>
      <c r="N3" s="3" t="s">
        <v>171</v>
      </c>
    </row>
    <row r="4">
      <c r="A4" s="3">
        <v>7.2</v>
      </c>
      <c r="B4" s="3" t="b">
        <v>1</v>
      </c>
      <c r="C4" s="3" t="s">
        <v>172</v>
      </c>
      <c r="D4" s="3" t="s">
        <v>71</v>
      </c>
      <c r="E4" s="9" t="s">
        <v>60</v>
      </c>
      <c r="F4" s="3" t="s">
        <v>53</v>
      </c>
      <c r="G4" s="3" t="s">
        <v>53</v>
      </c>
      <c r="H4" s="3" t="s">
        <v>53</v>
      </c>
      <c r="I4" s="3" t="s">
        <v>54</v>
      </c>
      <c r="J4" s="3" t="s">
        <v>55</v>
      </c>
      <c r="K4" s="3" t="s">
        <v>56</v>
      </c>
      <c r="L4" s="3" t="s">
        <v>57</v>
      </c>
      <c r="M4" s="4">
        <f t="array" ref="M4">IF(B4, SUM(VLOOKUP(I4:L4, 'Scoring Sheet'!A2:B25,2,0)), 1)</f>
        <v>0</v>
      </c>
      <c r="N4" s="3" t="s">
        <v>173</v>
      </c>
    </row>
    <row r="5">
      <c r="A5" s="3">
        <v>7.3</v>
      </c>
      <c r="B5" s="3" t="b">
        <v>1</v>
      </c>
      <c r="C5" s="3" t="s">
        <v>174</v>
      </c>
      <c r="D5" s="3" t="s">
        <v>71</v>
      </c>
      <c r="E5" s="11" t="s">
        <v>80</v>
      </c>
      <c r="F5" s="3" t="s">
        <v>53</v>
      </c>
      <c r="G5" s="3" t="s">
        <v>53</v>
      </c>
      <c r="H5" s="3" t="s">
        <v>53</v>
      </c>
      <c r="I5" s="3" t="s">
        <v>54</v>
      </c>
      <c r="J5" s="3" t="s">
        <v>55</v>
      </c>
      <c r="K5" s="3" t="s">
        <v>56</v>
      </c>
      <c r="L5" s="3" t="s">
        <v>57</v>
      </c>
      <c r="M5" s="4">
        <f t="array" ref="M5">IF(B5, SUM(VLOOKUP(I5:L5, 'Scoring Sheet'!A2:B25,2,0)), 1)</f>
        <v>0</v>
      </c>
      <c r="N5" s="3" t="s">
        <v>175</v>
      </c>
    </row>
    <row r="6">
      <c r="A6" s="3">
        <v>7.4</v>
      </c>
      <c r="B6" s="3" t="b">
        <v>1</v>
      </c>
      <c r="C6" s="3" t="s">
        <v>176</v>
      </c>
      <c r="D6" s="3" t="s">
        <v>71</v>
      </c>
      <c r="E6" s="11" t="s">
        <v>80</v>
      </c>
      <c r="F6" s="3" t="s">
        <v>53</v>
      </c>
      <c r="G6" s="3" t="s">
        <v>53</v>
      </c>
      <c r="H6" s="3" t="s">
        <v>53</v>
      </c>
      <c r="I6" s="3" t="s">
        <v>54</v>
      </c>
      <c r="J6" s="3" t="s">
        <v>55</v>
      </c>
      <c r="K6" s="3" t="s">
        <v>56</v>
      </c>
      <c r="L6" s="3" t="s">
        <v>57</v>
      </c>
      <c r="M6" s="4">
        <f t="array" ref="M6">IF(B6, SUM(VLOOKUP(I6:L6, 'Scoring Sheet'!A2:B25,2,0)), 1)</f>
        <v>0</v>
      </c>
      <c r="N6" s="3" t="s">
        <v>177</v>
      </c>
    </row>
    <row r="7">
      <c r="A7" s="3">
        <v>7.5</v>
      </c>
      <c r="B7" s="3" t="b">
        <v>1</v>
      </c>
      <c r="C7" s="3" t="s">
        <v>178</v>
      </c>
      <c r="D7" s="3" t="s">
        <v>71</v>
      </c>
      <c r="E7" s="8" t="s">
        <v>52</v>
      </c>
      <c r="G7" s="3" t="s">
        <v>53</v>
      </c>
      <c r="H7" s="3" t="s">
        <v>53</v>
      </c>
      <c r="I7" s="3" t="s">
        <v>54</v>
      </c>
      <c r="J7" s="3" t="s">
        <v>55</v>
      </c>
      <c r="K7" s="3" t="s">
        <v>56</v>
      </c>
      <c r="L7" s="3" t="s">
        <v>57</v>
      </c>
      <c r="M7" s="4">
        <f t="array" ref="M7">IF(B7, SUM(VLOOKUP(I7:L7, 'Scoring Sheet'!A2:B25,2,0)), 1)</f>
        <v>0</v>
      </c>
      <c r="N7" s="3" t="s">
        <v>179</v>
      </c>
    </row>
    <row r="8">
      <c r="A8" s="3">
        <v>7.6</v>
      </c>
      <c r="B8" s="3" t="b">
        <v>1</v>
      </c>
      <c r="C8" s="3" t="s">
        <v>180</v>
      </c>
      <c r="D8" s="3" t="s">
        <v>71</v>
      </c>
      <c r="E8" s="8" t="s">
        <v>52</v>
      </c>
      <c r="G8" s="3" t="s">
        <v>53</v>
      </c>
      <c r="H8" s="3" t="s">
        <v>53</v>
      </c>
      <c r="I8" s="3" t="s">
        <v>54</v>
      </c>
      <c r="J8" s="3" t="s">
        <v>55</v>
      </c>
      <c r="K8" s="3" t="s">
        <v>56</v>
      </c>
      <c r="L8" s="3" t="s">
        <v>57</v>
      </c>
      <c r="M8" s="4">
        <f t="array" ref="M8">IF(B8, SUM(VLOOKUP(I8:L8, 'Scoring Sheet'!A2:B25,2,0)), 1)</f>
        <v>0</v>
      </c>
      <c r="N8" s="3" t="s">
        <v>181</v>
      </c>
    </row>
    <row r="9">
      <c r="A9" s="3">
        <v>7.7</v>
      </c>
      <c r="B9" s="3" t="b">
        <v>1</v>
      </c>
      <c r="C9" s="3" t="s">
        <v>182</v>
      </c>
      <c r="D9" s="3" t="s">
        <v>71</v>
      </c>
      <c r="E9" s="9" t="s">
        <v>60</v>
      </c>
      <c r="G9" s="3" t="s">
        <v>53</v>
      </c>
      <c r="H9" s="3" t="s">
        <v>53</v>
      </c>
      <c r="I9" s="3" t="s">
        <v>54</v>
      </c>
      <c r="J9" s="3" t="s">
        <v>55</v>
      </c>
      <c r="K9" s="3" t="s">
        <v>56</v>
      </c>
      <c r="L9" s="3" t="s">
        <v>57</v>
      </c>
      <c r="M9" s="4">
        <f t="array" ref="M9">IF(B9, SUM(VLOOKUP(I9:L9, 'Scoring Sheet'!A2:B25,2,0)), 1)</f>
        <v>0</v>
      </c>
      <c r="N9" s="3" t="s">
        <v>183</v>
      </c>
    </row>
    <row r="12">
      <c r="L12" s="3" t="s">
        <v>69</v>
      </c>
      <c r="M12" s="4">
        <f>SUM(M3:M9)</f>
        <v>0</v>
      </c>
    </row>
  </sheetData>
  <mergeCells count="1">
    <mergeCell ref="A1:N1"/>
  </mergeCells>
  <dataValidations>
    <dataValidation type="list" allowBlank="1" sqref="K3:K9">
      <formula1>"Not Automated,Parts of Policy Automated,Automated on Some Systems,Automated on Most Systems,Automated on All Systems,Not Applicable"</formula1>
    </dataValidation>
    <dataValidation type="list" allowBlank="1" sqref="I3:I9">
      <formula1>"No Policy,Informal Policy,Partially Written Policy,Written Policy,Approved Written Policy,Not Applicable"</formula1>
    </dataValidation>
    <dataValidation type="list" allowBlank="1" sqref="B3:B9">
      <formula1>"TRUE,FALSE"</formula1>
    </dataValidation>
    <dataValidation type="list" allowBlank="1" sqref="J3:J9">
      <formula1>"Not Implemented,Parts of Policy Implemented,Implemented on Some Systems,Implemented on Most Systems,Implemented on All Systems,Not Applicable"</formula1>
    </dataValidation>
    <dataValidation type="list" allowBlank="1" sqref="L3:L9">
      <formula1>"Not Reported,Parts of Policy Reported,Reported on Some Systems,Reported on Most Systems,Reported on All Systems,Not Applicable"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44.25"/>
    <col customWidth="1" min="10" max="10" width="17.63"/>
    <col customWidth="1" min="11" max="11" width="16.13"/>
  </cols>
  <sheetData>
    <row r="1">
      <c r="A1" s="6" t="s">
        <v>21</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8.1</v>
      </c>
      <c r="B3" s="3" t="b">
        <v>1</v>
      </c>
      <c r="C3" s="3" t="s">
        <v>184</v>
      </c>
      <c r="D3" s="3" t="s">
        <v>110</v>
      </c>
      <c r="E3" s="11" t="s">
        <v>80</v>
      </c>
      <c r="F3" s="3" t="s">
        <v>53</v>
      </c>
      <c r="G3" s="3" t="s">
        <v>53</v>
      </c>
      <c r="H3" s="3" t="s">
        <v>53</v>
      </c>
      <c r="I3" s="3" t="s">
        <v>54</v>
      </c>
      <c r="J3" s="3" t="s">
        <v>55</v>
      </c>
      <c r="K3" s="3" t="s">
        <v>56</v>
      </c>
      <c r="L3" s="3" t="s">
        <v>57</v>
      </c>
      <c r="M3" s="4">
        <f t="array" ref="M3">IF(B3, SUM(VLOOKUP(I3:L3, 'Scoring Sheet'!A2:B25,2,0)), 1)</f>
        <v>0</v>
      </c>
      <c r="N3" s="3" t="s">
        <v>185</v>
      </c>
    </row>
    <row r="4">
      <c r="A4" s="3">
        <v>8.2</v>
      </c>
      <c r="B4" s="3" t="b">
        <v>1</v>
      </c>
      <c r="C4" s="3" t="s">
        <v>186</v>
      </c>
      <c r="D4" s="3" t="s">
        <v>110</v>
      </c>
      <c r="E4" s="10" t="s">
        <v>63</v>
      </c>
      <c r="F4" s="3" t="s">
        <v>53</v>
      </c>
      <c r="G4" s="3" t="s">
        <v>53</v>
      </c>
      <c r="H4" s="3" t="s">
        <v>53</v>
      </c>
      <c r="I4" s="3" t="s">
        <v>54</v>
      </c>
      <c r="J4" s="3" t="s">
        <v>55</v>
      </c>
      <c r="K4" s="3" t="s">
        <v>56</v>
      </c>
      <c r="L4" s="3" t="s">
        <v>57</v>
      </c>
      <c r="M4" s="4">
        <f t="array" ref="M4">IF(B4, SUM(VLOOKUP(I4:L4, 'Scoring Sheet'!A2:B25,2,0)), 1)</f>
        <v>0</v>
      </c>
      <c r="N4" s="3" t="s">
        <v>187</v>
      </c>
    </row>
    <row r="5">
      <c r="A5" s="3">
        <v>8.3</v>
      </c>
      <c r="B5" s="3" t="b">
        <v>1</v>
      </c>
      <c r="C5" s="3" t="s">
        <v>188</v>
      </c>
      <c r="D5" s="3" t="s">
        <v>110</v>
      </c>
      <c r="E5" s="11" t="s">
        <v>80</v>
      </c>
      <c r="F5" s="3" t="s">
        <v>53</v>
      </c>
      <c r="G5" s="3" t="s">
        <v>53</v>
      </c>
      <c r="H5" s="3" t="s">
        <v>53</v>
      </c>
      <c r="I5" s="3" t="s">
        <v>54</v>
      </c>
      <c r="J5" s="3" t="s">
        <v>55</v>
      </c>
      <c r="K5" s="3" t="s">
        <v>56</v>
      </c>
      <c r="L5" s="3" t="s">
        <v>57</v>
      </c>
      <c r="M5" s="4">
        <f t="array" ref="M5">IF(B5, SUM(VLOOKUP(I5:L5, 'Scoring Sheet'!A2:B25,2,0)), 1)</f>
        <v>0</v>
      </c>
      <c r="N5" s="3" t="s">
        <v>189</v>
      </c>
    </row>
    <row r="6">
      <c r="A6" s="3">
        <v>8.4</v>
      </c>
      <c r="B6" s="3" t="b">
        <v>1</v>
      </c>
      <c r="C6" s="3" t="s">
        <v>190</v>
      </c>
      <c r="D6" s="3" t="s">
        <v>110</v>
      </c>
      <c r="E6" s="11" t="s">
        <v>80</v>
      </c>
      <c r="G6" s="3" t="s">
        <v>53</v>
      </c>
      <c r="H6" s="3" t="s">
        <v>53</v>
      </c>
      <c r="I6" s="3" t="s">
        <v>54</v>
      </c>
      <c r="J6" s="3" t="s">
        <v>55</v>
      </c>
      <c r="K6" s="3" t="s">
        <v>56</v>
      </c>
      <c r="L6" s="3" t="s">
        <v>57</v>
      </c>
      <c r="M6" s="4">
        <f t="array" ref="M6">IF(B6, SUM(VLOOKUP(I6:L6, 'Scoring Sheet'!A2:B25,2,0)), 1)</f>
        <v>0</v>
      </c>
      <c r="N6" s="3" t="s">
        <v>191</v>
      </c>
    </row>
    <row r="7">
      <c r="A7" s="3">
        <v>8.5</v>
      </c>
      <c r="B7" s="3" t="b">
        <v>1</v>
      </c>
      <c r="C7" s="3" t="s">
        <v>192</v>
      </c>
      <c r="D7" s="3" t="s">
        <v>110</v>
      </c>
      <c r="E7" s="10" t="s">
        <v>63</v>
      </c>
      <c r="G7" s="3" t="s">
        <v>53</v>
      </c>
      <c r="H7" s="3" t="s">
        <v>53</v>
      </c>
      <c r="I7" s="3" t="s">
        <v>54</v>
      </c>
      <c r="J7" s="3" t="s">
        <v>55</v>
      </c>
      <c r="K7" s="3" t="s">
        <v>56</v>
      </c>
      <c r="L7" s="3" t="s">
        <v>57</v>
      </c>
      <c r="M7" s="4">
        <f t="array" ref="M7">IF(B7, SUM(VLOOKUP(I7:L7, 'Scoring Sheet'!A2:B25,2,0)), 1)</f>
        <v>0</v>
      </c>
      <c r="N7" s="3" t="s">
        <v>193</v>
      </c>
    </row>
    <row r="8">
      <c r="A8" s="3">
        <v>8.6</v>
      </c>
      <c r="B8" s="3" t="b">
        <v>1</v>
      </c>
      <c r="C8" s="3" t="s">
        <v>194</v>
      </c>
      <c r="D8" s="3" t="s">
        <v>110</v>
      </c>
      <c r="E8" s="10" t="s">
        <v>63</v>
      </c>
      <c r="G8" s="3" t="s">
        <v>53</v>
      </c>
      <c r="H8" s="3" t="s">
        <v>53</v>
      </c>
      <c r="I8" s="3" t="s">
        <v>54</v>
      </c>
      <c r="J8" s="3" t="s">
        <v>55</v>
      </c>
      <c r="K8" s="3" t="s">
        <v>56</v>
      </c>
      <c r="L8" s="3" t="s">
        <v>57</v>
      </c>
      <c r="M8" s="4">
        <f t="array" ref="M8">IF(B8, SUM(VLOOKUP(I8:L8, 'Scoring Sheet'!A2:B25,2,0)), 1)</f>
        <v>0</v>
      </c>
      <c r="N8" s="3" t="s">
        <v>195</v>
      </c>
    </row>
    <row r="9">
      <c r="A9" s="3">
        <v>8.7</v>
      </c>
      <c r="B9" s="3" t="b">
        <v>1</v>
      </c>
      <c r="C9" s="3" t="s">
        <v>196</v>
      </c>
      <c r="D9" s="3" t="s">
        <v>110</v>
      </c>
      <c r="E9" s="10" t="s">
        <v>63</v>
      </c>
      <c r="G9" s="3" t="s">
        <v>53</v>
      </c>
      <c r="H9" s="3" t="s">
        <v>53</v>
      </c>
      <c r="I9" s="3" t="s">
        <v>54</v>
      </c>
      <c r="J9" s="3" t="s">
        <v>55</v>
      </c>
      <c r="K9" s="3" t="s">
        <v>56</v>
      </c>
      <c r="L9" s="3" t="s">
        <v>57</v>
      </c>
      <c r="M9" s="4">
        <f t="array" ref="M9">IF(B9, SUM(VLOOKUP(I9:L9, 'Scoring Sheet'!A2:B25,2,0)), 1)</f>
        <v>0</v>
      </c>
      <c r="N9" s="3" t="s">
        <v>197</v>
      </c>
    </row>
    <row r="10">
      <c r="A10" s="3">
        <v>8.8</v>
      </c>
      <c r="B10" s="3" t="b">
        <v>1</v>
      </c>
      <c r="C10" s="3" t="s">
        <v>198</v>
      </c>
      <c r="D10" s="3" t="s">
        <v>51</v>
      </c>
      <c r="E10" s="10" t="s">
        <v>63</v>
      </c>
      <c r="G10" s="3" t="s">
        <v>53</v>
      </c>
      <c r="H10" s="3" t="s">
        <v>53</v>
      </c>
      <c r="I10" s="3" t="s">
        <v>54</v>
      </c>
      <c r="J10" s="3" t="s">
        <v>55</v>
      </c>
      <c r="K10" s="3" t="s">
        <v>56</v>
      </c>
      <c r="L10" s="3" t="s">
        <v>57</v>
      </c>
      <c r="M10" s="4">
        <f t="array" ref="M10">IF(B10, SUM(VLOOKUP(I10:L10, 'Scoring Sheet'!A2:B25,2,0)), 1)</f>
        <v>0</v>
      </c>
      <c r="N10" s="3" t="s">
        <v>199</v>
      </c>
    </row>
    <row r="11">
      <c r="A11" s="3">
        <v>8.9</v>
      </c>
      <c r="B11" s="3" t="b">
        <v>1</v>
      </c>
      <c r="C11" s="3" t="s">
        <v>200</v>
      </c>
      <c r="D11" s="3" t="s">
        <v>110</v>
      </c>
      <c r="E11" s="10" t="s">
        <v>63</v>
      </c>
      <c r="G11" s="3" t="s">
        <v>53</v>
      </c>
      <c r="H11" s="3" t="s">
        <v>53</v>
      </c>
      <c r="I11" s="3" t="s">
        <v>54</v>
      </c>
      <c r="J11" s="3" t="s">
        <v>55</v>
      </c>
      <c r="K11" s="3" t="s">
        <v>56</v>
      </c>
      <c r="L11" s="3" t="s">
        <v>57</v>
      </c>
      <c r="M11" s="4">
        <f t="array" ref="M11">IF(B11, SUM(VLOOKUP(I11:L11, 'Scoring Sheet'!A2:B25,2,0)), 1)</f>
        <v>0</v>
      </c>
      <c r="N11" s="3" t="s">
        <v>201</v>
      </c>
    </row>
    <row r="12">
      <c r="A12" s="3">
        <v>8.1</v>
      </c>
      <c r="B12" s="3" t="b">
        <v>1</v>
      </c>
      <c r="C12" s="3" t="s">
        <v>202</v>
      </c>
      <c r="D12" s="3" t="s">
        <v>110</v>
      </c>
      <c r="E12" s="11" t="s">
        <v>80</v>
      </c>
      <c r="G12" s="3" t="s">
        <v>53</v>
      </c>
      <c r="H12" s="3" t="s">
        <v>53</v>
      </c>
      <c r="I12" s="3" t="s">
        <v>54</v>
      </c>
      <c r="J12" s="3" t="s">
        <v>55</v>
      </c>
      <c r="K12" s="3" t="s">
        <v>56</v>
      </c>
      <c r="L12" s="3" t="s">
        <v>57</v>
      </c>
      <c r="M12" s="4">
        <f t="array" ref="M12">IF(B12, SUM(VLOOKUP(I12:L12, 'Scoring Sheet'!A2:B25,2,0)), 1)</f>
        <v>0</v>
      </c>
      <c r="N12" s="3" t="s">
        <v>203</v>
      </c>
    </row>
    <row r="13">
      <c r="A13" s="3">
        <v>8.11</v>
      </c>
      <c r="B13" s="3" t="b">
        <v>1</v>
      </c>
      <c r="C13" s="3" t="s">
        <v>204</v>
      </c>
      <c r="D13" s="3" t="s">
        <v>110</v>
      </c>
      <c r="E13" s="10" t="s">
        <v>63</v>
      </c>
      <c r="G13" s="3" t="s">
        <v>53</v>
      </c>
      <c r="H13" s="3" t="s">
        <v>53</v>
      </c>
      <c r="I13" s="3" t="s">
        <v>54</v>
      </c>
      <c r="J13" s="3" t="s">
        <v>55</v>
      </c>
      <c r="K13" s="3" t="s">
        <v>56</v>
      </c>
      <c r="L13" s="3" t="s">
        <v>57</v>
      </c>
      <c r="M13" s="4">
        <f t="array" ref="M13">IF(B13, SUM(VLOOKUP(I13:L13, 'Scoring Sheet'!A2:B25,2,0)), 1)</f>
        <v>0</v>
      </c>
      <c r="N13" s="3" t="s">
        <v>205</v>
      </c>
    </row>
    <row r="14">
      <c r="A14" s="3">
        <v>8.12</v>
      </c>
      <c r="B14" s="3" t="b">
        <v>1</v>
      </c>
      <c r="C14" s="3" t="s">
        <v>206</v>
      </c>
      <c r="D14" s="3" t="s">
        <v>87</v>
      </c>
      <c r="E14" s="10" t="s">
        <v>63</v>
      </c>
      <c r="H14" s="3" t="s">
        <v>53</v>
      </c>
      <c r="I14" s="3" t="s">
        <v>54</v>
      </c>
      <c r="J14" s="3" t="s">
        <v>55</v>
      </c>
      <c r="K14" s="3" t="s">
        <v>56</v>
      </c>
      <c r="L14" s="3" t="s">
        <v>57</v>
      </c>
      <c r="M14" s="4">
        <f t="array" ref="M14">IF(B14, SUM(VLOOKUP(I14:L14, 'Scoring Sheet'!A2:B25,2,0)), 1)</f>
        <v>0</v>
      </c>
      <c r="N14" s="3" t="s">
        <v>207</v>
      </c>
    </row>
    <row r="16">
      <c r="L16" s="3" t="s">
        <v>69</v>
      </c>
      <c r="M16" s="4">
        <f>SUM(M3:M14)</f>
        <v>0</v>
      </c>
    </row>
  </sheetData>
  <mergeCells count="1">
    <mergeCell ref="A1:N1"/>
  </mergeCells>
  <dataValidations>
    <dataValidation type="list" allowBlank="1" sqref="K3:K14">
      <formula1>"Not Automated,Parts of Policy Automated,Automated on Some Systems,Automated on Most Systems,Automated on All Systems,Not Applicable"</formula1>
    </dataValidation>
    <dataValidation type="list" allowBlank="1" sqref="I3:I14">
      <formula1>"No Policy,Informal Policy,Partially Written Policy,Written Policy,Approved Written Policy,Not Applicable"</formula1>
    </dataValidation>
    <dataValidation type="list" allowBlank="1" sqref="B3:B14">
      <formula1>"TRUE,FALSE"</formula1>
    </dataValidation>
    <dataValidation type="list" allowBlank="1" sqref="J3:J14">
      <formula1>"Not Implemented,Parts of Policy Implemented,Implemented on Some Systems,Implemented on Most Systems,Implemented on All Systems,Not Applicable"</formula1>
    </dataValidation>
    <dataValidation type="list" allowBlank="1" sqref="L3:L14">
      <formula1>"Not Reported,Parts of Policy Reported,Reported on Some Systems,Reported on Most Systems,Reported on All Systems,Not Applicable"</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3" max="3" width="56.88"/>
    <col customWidth="1" min="6" max="8" width="3.63"/>
    <col customWidth="1" min="9" max="9" width="14.25"/>
    <col customWidth="1" min="10" max="10" width="17.63"/>
    <col customWidth="1" min="11" max="11" width="16.13"/>
    <col customWidth="1" min="12" max="12" width="14.75"/>
  </cols>
  <sheetData>
    <row r="1">
      <c r="A1" s="6" t="s">
        <v>23</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9.1</v>
      </c>
      <c r="B3" s="3" t="b">
        <v>1</v>
      </c>
      <c r="C3" s="3" t="s">
        <v>208</v>
      </c>
      <c r="D3" s="3" t="s">
        <v>71</v>
      </c>
      <c r="E3" s="11" t="s">
        <v>80</v>
      </c>
      <c r="F3" s="3" t="s">
        <v>53</v>
      </c>
      <c r="G3" s="3" t="s">
        <v>53</v>
      </c>
      <c r="H3" s="3" t="s">
        <v>53</v>
      </c>
      <c r="I3" s="3" t="s">
        <v>54</v>
      </c>
      <c r="J3" s="3" t="s">
        <v>55</v>
      </c>
      <c r="K3" s="3" t="s">
        <v>56</v>
      </c>
      <c r="L3" s="3" t="s">
        <v>57</v>
      </c>
      <c r="M3" s="4">
        <f t="array" ref="M3">IF(B3, SUM(VLOOKUP(I3:L3, 'Scoring Sheet'!A2:B25,2,0)), 1)</f>
        <v>0</v>
      </c>
      <c r="N3" s="3" t="s">
        <v>209</v>
      </c>
    </row>
    <row r="4">
      <c r="A4" s="3">
        <v>9.2</v>
      </c>
      <c r="B4" s="3" t="b">
        <v>1</v>
      </c>
      <c r="C4" s="3" t="s">
        <v>210</v>
      </c>
      <c r="D4" s="3" t="s">
        <v>110</v>
      </c>
      <c r="E4" s="11" t="s">
        <v>80</v>
      </c>
      <c r="F4" s="3" t="s">
        <v>53</v>
      </c>
      <c r="G4" s="3" t="s">
        <v>53</v>
      </c>
      <c r="H4" s="3" t="s">
        <v>53</v>
      </c>
      <c r="I4" s="3" t="s">
        <v>54</v>
      </c>
      <c r="J4" s="3" t="s">
        <v>55</v>
      </c>
      <c r="K4" s="3" t="s">
        <v>56</v>
      </c>
      <c r="L4" s="3" t="s">
        <v>57</v>
      </c>
      <c r="M4" s="4">
        <f t="array" ref="M4">IF(B4, SUM(VLOOKUP(I4:L4, 'Scoring Sheet'!A2:B25,2,0)), 1)</f>
        <v>0</v>
      </c>
      <c r="N4" s="3" t="s">
        <v>211</v>
      </c>
    </row>
    <row r="5">
      <c r="A5" s="3">
        <v>9.3</v>
      </c>
      <c r="B5" s="3" t="b">
        <v>1</v>
      </c>
      <c r="C5" s="3" t="s">
        <v>212</v>
      </c>
      <c r="D5" s="3" t="s">
        <v>110</v>
      </c>
      <c r="E5" s="11" t="s">
        <v>80</v>
      </c>
      <c r="G5" s="3" t="s">
        <v>53</v>
      </c>
      <c r="H5" s="3" t="s">
        <v>53</v>
      </c>
      <c r="I5" s="3" t="s">
        <v>54</v>
      </c>
      <c r="J5" s="3" t="s">
        <v>55</v>
      </c>
      <c r="K5" s="3" t="s">
        <v>56</v>
      </c>
      <c r="L5" s="3" t="s">
        <v>57</v>
      </c>
      <c r="M5" s="4">
        <f t="array" ref="M5">IF(B5, SUM(VLOOKUP(I5:L5, 'Scoring Sheet'!A2:B25,2,0)), 1)</f>
        <v>0</v>
      </c>
      <c r="N5" s="3" t="s">
        <v>213</v>
      </c>
    </row>
    <row r="6">
      <c r="A6" s="3">
        <v>9.4</v>
      </c>
      <c r="B6" s="3" t="b">
        <v>1</v>
      </c>
      <c r="C6" s="3" t="s">
        <v>214</v>
      </c>
      <c r="D6" s="3" t="s">
        <v>71</v>
      </c>
      <c r="E6" s="11" t="s">
        <v>80</v>
      </c>
      <c r="G6" s="3" t="s">
        <v>53</v>
      </c>
      <c r="H6" s="3" t="s">
        <v>53</v>
      </c>
      <c r="I6" s="3" t="s">
        <v>54</v>
      </c>
      <c r="J6" s="3" t="s">
        <v>55</v>
      </c>
      <c r="K6" s="3" t="s">
        <v>56</v>
      </c>
      <c r="L6" s="3" t="s">
        <v>57</v>
      </c>
      <c r="M6" s="4">
        <f t="array" ref="M6">IF(B6, SUM(VLOOKUP(I6:L6, 'Scoring Sheet'!A2:B25,2,0)), 1)</f>
        <v>0</v>
      </c>
      <c r="N6" s="3" t="s">
        <v>215</v>
      </c>
    </row>
    <row r="7">
      <c r="A7" s="3">
        <v>9.5</v>
      </c>
      <c r="B7" s="3" t="b">
        <v>1</v>
      </c>
      <c r="C7" s="3" t="s">
        <v>216</v>
      </c>
      <c r="D7" s="3" t="s">
        <v>110</v>
      </c>
      <c r="E7" s="11" t="s">
        <v>80</v>
      </c>
      <c r="G7" s="3" t="s">
        <v>53</v>
      </c>
      <c r="H7" s="3" t="s">
        <v>53</v>
      </c>
      <c r="I7" s="3" t="s">
        <v>54</v>
      </c>
      <c r="J7" s="3" t="s">
        <v>55</v>
      </c>
      <c r="K7" s="3" t="s">
        <v>56</v>
      </c>
      <c r="L7" s="3" t="s">
        <v>57</v>
      </c>
      <c r="M7" s="4">
        <f t="array" ref="M7">IF(B7, SUM(VLOOKUP(I7:L7, 'Scoring Sheet'!A2:B25,2,0)), 1)</f>
        <v>0</v>
      </c>
      <c r="N7" s="3" t="s">
        <v>217</v>
      </c>
    </row>
    <row r="8">
      <c r="A8" s="3">
        <v>9.6</v>
      </c>
      <c r="B8" s="3" t="b">
        <v>1</v>
      </c>
      <c r="C8" s="3" t="s">
        <v>218</v>
      </c>
      <c r="D8" s="3" t="s">
        <v>110</v>
      </c>
      <c r="E8" s="11" t="s">
        <v>80</v>
      </c>
      <c r="G8" s="3" t="s">
        <v>53</v>
      </c>
      <c r="H8" s="3" t="s">
        <v>53</v>
      </c>
      <c r="I8" s="3" t="s">
        <v>54</v>
      </c>
      <c r="J8" s="3" t="s">
        <v>55</v>
      </c>
      <c r="K8" s="3" t="s">
        <v>56</v>
      </c>
      <c r="L8" s="3" t="s">
        <v>57</v>
      </c>
      <c r="M8" s="4">
        <f t="array" ref="M8">IF(B8, SUM(VLOOKUP(I8:L8, 'Scoring Sheet'!A2:B25,2,0)), 1)</f>
        <v>0</v>
      </c>
      <c r="N8" s="3" t="s">
        <v>219</v>
      </c>
    </row>
    <row r="9">
      <c r="A9" s="3">
        <v>9.7</v>
      </c>
      <c r="B9" s="3" t="b">
        <v>1</v>
      </c>
      <c r="C9" s="3" t="s">
        <v>220</v>
      </c>
      <c r="D9" s="3" t="s">
        <v>110</v>
      </c>
      <c r="E9" s="11" t="s">
        <v>80</v>
      </c>
      <c r="H9" s="3" t="s">
        <v>53</v>
      </c>
      <c r="I9" s="3" t="s">
        <v>54</v>
      </c>
      <c r="J9" s="3" t="s">
        <v>55</v>
      </c>
      <c r="K9" s="3" t="s">
        <v>56</v>
      </c>
      <c r="L9" s="3" t="s">
        <v>57</v>
      </c>
      <c r="M9" s="4">
        <f t="array" ref="M9">IF(B9, SUM(VLOOKUP(I9:L9, 'Scoring Sheet'!A2:B25,2,0)), 1)</f>
        <v>0</v>
      </c>
      <c r="N9" s="3" t="s">
        <v>221</v>
      </c>
    </row>
    <row r="12">
      <c r="L12" s="3" t="s">
        <v>69</v>
      </c>
      <c r="M12" s="4">
        <f>SUM(M3:M9)</f>
        <v>0</v>
      </c>
    </row>
  </sheetData>
  <mergeCells count="1">
    <mergeCell ref="A1:N1"/>
  </mergeCells>
  <dataValidations>
    <dataValidation type="list" allowBlank="1" sqref="K3:K9">
      <formula1>"Not Automated,Parts of Policy Automated,Automated on Some Systems,Automated on Most Systems,Automated on All Systems,Not Applicable"</formula1>
    </dataValidation>
    <dataValidation type="list" allowBlank="1" sqref="I3:I9">
      <formula1>"No Policy,Informal Policy,Partially Written Policy,Written Policy,Approved Written Policy,Not Applicable"</formula1>
    </dataValidation>
    <dataValidation type="list" allowBlank="1" sqref="B3:B9">
      <formula1>"TRUE,FALSE"</formula1>
    </dataValidation>
    <dataValidation type="list" allowBlank="1" sqref="J3:J9">
      <formula1>"Not Implemented,Parts of Policy Implemented,Implemented on Some Systems,Implemented on Most Systems,Implemented on All Systems,Not Applicable"</formula1>
    </dataValidation>
    <dataValidation type="list" allowBlank="1" sqref="L3:L9">
      <formula1>"Not Reported,Parts of Policy Reported,Reported on Some Systems,Reported on Most Systems,Reported on All Systems,Not Applicable"</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3" max="3" width="49.5"/>
    <col customWidth="1" min="6" max="8" width="3.63"/>
    <col customWidth="1" min="9" max="9" width="21.25"/>
    <col customWidth="1" min="10" max="10" width="24.63"/>
    <col customWidth="1" min="11" max="11" width="23.0"/>
    <col customWidth="1" min="12" max="12" width="21.88"/>
  </cols>
  <sheetData>
    <row r="1">
      <c r="A1" s="6" t="s">
        <v>25</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10.1</v>
      </c>
      <c r="B3" s="3" t="b">
        <v>1</v>
      </c>
      <c r="C3" s="3" t="s">
        <v>222</v>
      </c>
      <c r="D3" s="3" t="s">
        <v>51</v>
      </c>
      <c r="E3" s="11" t="s">
        <v>80</v>
      </c>
      <c r="F3" s="3" t="s">
        <v>53</v>
      </c>
      <c r="G3" s="3" t="s">
        <v>53</v>
      </c>
      <c r="H3" s="3" t="s">
        <v>53</v>
      </c>
      <c r="I3" s="3" t="s">
        <v>54</v>
      </c>
      <c r="J3" s="3" t="s">
        <v>55</v>
      </c>
      <c r="K3" s="3" t="s">
        <v>56</v>
      </c>
      <c r="L3" s="3" t="s">
        <v>57</v>
      </c>
      <c r="M3" s="5">
        <f t="array" ref="M3">IF(B3, SUM(VLOOKUP(I3:L3, 'Scoring Sheet'!A2:B25,2,0)), 1)</f>
        <v>0</v>
      </c>
      <c r="N3" s="3" t="s">
        <v>223</v>
      </c>
    </row>
    <row r="4">
      <c r="A4" s="3">
        <v>10.2</v>
      </c>
      <c r="B4" s="3" t="b">
        <v>1</v>
      </c>
      <c r="C4" s="3" t="s">
        <v>224</v>
      </c>
      <c r="D4" s="3" t="s">
        <v>51</v>
      </c>
      <c r="E4" s="11" t="s">
        <v>80</v>
      </c>
      <c r="F4" s="3" t="s">
        <v>53</v>
      </c>
      <c r="G4" s="3" t="s">
        <v>53</v>
      </c>
      <c r="H4" s="3" t="s">
        <v>53</v>
      </c>
      <c r="I4" s="3" t="s">
        <v>54</v>
      </c>
      <c r="J4" s="3" t="s">
        <v>55</v>
      </c>
      <c r="K4" s="3" t="s">
        <v>56</v>
      </c>
      <c r="L4" s="3" t="s">
        <v>57</v>
      </c>
      <c r="M4" s="5">
        <f t="array" ref="M4">IF(B4, SUM(VLOOKUP(I4:L4, 'Scoring Sheet'!A2:B25,2,0)), 1)</f>
        <v>0</v>
      </c>
      <c r="N4" s="3" t="s">
        <v>225</v>
      </c>
    </row>
    <row r="5">
      <c r="A5" s="3">
        <v>10.3</v>
      </c>
      <c r="B5" s="3" t="b">
        <v>1</v>
      </c>
      <c r="C5" s="3" t="s">
        <v>226</v>
      </c>
      <c r="D5" s="3" t="s">
        <v>51</v>
      </c>
      <c r="E5" s="11" t="s">
        <v>80</v>
      </c>
      <c r="F5" s="3" t="s">
        <v>53</v>
      </c>
      <c r="G5" s="3" t="s">
        <v>53</v>
      </c>
      <c r="H5" s="3" t="s">
        <v>53</v>
      </c>
      <c r="I5" s="3" t="s">
        <v>54</v>
      </c>
      <c r="J5" s="3" t="s">
        <v>55</v>
      </c>
      <c r="K5" s="3" t="s">
        <v>56</v>
      </c>
      <c r="L5" s="3" t="s">
        <v>57</v>
      </c>
      <c r="M5" s="5">
        <f t="array" ref="M5">IF(B5, SUM(VLOOKUP(I5:L5, 'Scoring Sheet'!A2:B25,2,0)), 1)</f>
        <v>0</v>
      </c>
      <c r="N5" s="3" t="s">
        <v>227</v>
      </c>
    </row>
    <row r="6">
      <c r="A6" s="3">
        <v>10.4</v>
      </c>
      <c r="B6" s="3" t="b">
        <v>1</v>
      </c>
      <c r="C6" s="3" t="s">
        <v>228</v>
      </c>
      <c r="D6" s="3" t="s">
        <v>51</v>
      </c>
      <c r="E6" s="10" t="s">
        <v>63</v>
      </c>
      <c r="G6" s="3" t="s">
        <v>53</v>
      </c>
      <c r="H6" s="3" t="s">
        <v>53</v>
      </c>
      <c r="I6" s="3" t="s">
        <v>54</v>
      </c>
      <c r="J6" s="3" t="s">
        <v>55</v>
      </c>
      <c r="K6" s="3" t="s">
        <v>56</v>
      </c>
      <c r="L6" s="3" t="s">
        <v>57</v>
      </c>
      <c r="M6" s="5">
        <f t="array" ref="M6">IF(B6, SUM(VLOOKUP(I6:L6, 'Scoring Sheet'!A2:B25,2,0)), 1)</f>
        <v>0</v>
      </c>
      <c r="N6" s="3" t="s">
        <v>229</v>
      </c>
    </row>
    <row r="7">
      <c r="A7" s="3">
        <v>10.5</v>
      </c>
      <c r="B7" s="3" t="b">
        <v>1</v>
      </c>
      <c r="C7" s="3" t="s">
        <v>230</v>
      </c>
      <c r="D7" s="3" t="s">
        <v>51</v>
      </c>
      <c r="E7" s="11" t="s">
        <v>80</v>
      </c>
      <c r="G7" s="3" t="s">
        <v>53</v>
      </c>
      <c r="H7" s="3" t="s">
        <v>53</v>
      </c>
      <c r="I7" s="3" t="s">
        <v>54</v>
      </c>
      <c r="J7" s="3" t="s">
        <v>55</v>
      </c>
      <c r="K7" s="3" t="s">
        <v>56</v>
      </c>
      <c r="L7" s="3" t="s">
        <v>57</v>
      </c>
      <c r="M7" s="5">
        <f t="array" ref="M7">IF(B7, SUM(VLOOKUP(I7:L7, 'Scoring Sheet'!A2:B25,2,0)), 1)</f>
        <v>0</v>
      </c>
      <c r="N7" s="3" t="s">
        <v>231</v>
      </c>
    </row>
    <row r="8">
      <c r="A8" s="3">
        <v>10.6</v>
      </c>
      <c r="B8" s="3" t="b">
        <v>1</v>
      </c>
      <c r="C8" s="3" t="s">
        <v>232</v>
      </c>
      <c r="D8" s="3" t="s">
        <v>51</v>
      </c>
      <c r="E8" s="11" t="s">
        <v>80</v>
      </c>
      <c r="G8" s="3" t="s">
        <v>53</v>
      </c>
      <c r="H8" s="3" t="s">
        <v>53</v>
      </c>
      <c r="I8" s="3" t="s">
        <v>54</v>
      </c>
      <c r="J8" s="3" t="s">
        <v>55</v>
      </c>
      <c r="K8" s="3" t="s">
        <v>56</v>
      </c>
      <c r="L8" s="3" t="s">
        <v>57</v>
      </c>
      <c r="M8" s="5">
        <f t="array" ref="M8">IF(B8, SUM(VLOOKUP(I8:L8, 'Scoring Sheet'!A2:B25,2,0)), 1)</f>
        <v>0</v>
      </c>
      <c r="N8" s="3" t="s">
        <v>233</v>
      </c>
    </row>
    <row r="9">
      <c r="A9" s="3">
        <v>10.7</v>
      </c>
      <c r="B9" s="3" t="b">
        <v>1</v>
      </c>
      <c r="C9" s="3" t="s">
        <v>234</v>
      </c>
      <c r="D9" s="3" t="s">
        <v>51</v>
      </c>
      <c r="E9" s="10" t="s">
        <v>63</v>
      </c>
      <c r="G9" s="3" t="s">
        <v>53</v>
      </c>
      <c r="H9" s="3" t="s">
        <v>53</v>
      </c>
      <c r="I9" s="3" t="s">
        <v>54</v>
      </c>
      <c r="J9" s="3" t="s">
        <v>55</v>
      </c>
      <c r="K9" s="3" t="s">
        <v>56</v>
      </c>
      <c r="L9" s="3" t="s">
        <v>57</v>
      </c>
      <c r="M9" s="5">
        <f t="array" ref="M9">IF(B9, SUM(VLOOKUP(I9:L9, 'Scoring Sheet'!A2:B25,2,0)), 1)</f>
        <v>0</v>
      </c>
      <c r="N9" s="3" t="s">
        <v>235</v>
      </c>
    </row>
    <row r="12">
      <c r="L12" s="3" t="s">
        <v>69</v>
      </c>
      <c r="M12" s="4">
        <f>SUM(M3:M9)</f>
        <v>0</v>
      </c>
    </row>
  </sheetData>
  <mergeCells count="1">
    <mergeCell ref="A1:N1"/>
  </mergeCells>
  <dataValidations>
    <dataValidation type="list" allowBlank="1" sqref="K3:K9">
      <formula1>"Not Automated,Parts of Policy Automated,Automated on Some Systems,Automated on Most Systems,Automated on All Systems,Not Applicable"</formula1>
    </dataValidation>
    <dataValidation type="list" allowBlank="1" sqref="I3:I9">
      <formula1>"No Policy,Informal Policy,Partially Written Policy,Written Policy,Approved Written Policy,Not Applicable"</formula1>
    </dataValidation>
    <dataValidation type="list" allowBlank="1" sqref="B3:B9">
      <formula1>"TRUE,FALSE"</formula1>
    </dataValidation>
    <dataValidation type="list" allowBlank="1" sqref="J3:J9">
      <formula1>"Not Implemented,Parts of Policy Implemented,Implemented on Some Systems,Implemented on Most Systems,Implemented on All Systems,Not Applicable"</formula1>
    </dataValidation>
    <dataValidation type="list" allowBlank="1" sqref="L3:L9">
      <formula1>"Not Reported,Parts of Policy Reported,Reported on Some Systems,Reported on Most Systems,Reported on All Systems,Not Applicable"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3" max="3" width="49.0"/>
    <col customWidth="1" min="4" max="4" width="9.75"/>
    <col customWidth="1" min="5" max="5" width="15.13"/>
    <col customWidth="1" min="6" max="8" width="3.63"/>
    <col customWidth="1" min="9" max="9" width="21.25"/>
    <col customWidth="1" min="10" max="10" width="24.63"/>
    <col customWidth="1" min="11" max="11" width="23.0"/>
    <col customWidth="1" min="12" max="12" width="21.88"/>
  </cols>
  <sheetData>
    <row r="1">
      <c r="A1" s="6" t="s">
        <v>27</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11.1</v>
      </c>
      <c r="B3" s="3" t="b">
        <v>1</v>
      </c>
      <c r="C3" s="3" t="s">
        <v>236</v>
      </c>
      <c r="D3" s="3" t="s">
        <v>87</v>
      </c>
      <c r="E3" s="12" t="s">
        <v>237</v>
      </c>
      <c r="F3" s="3" t="s">
        <v>53</v>
      </c>
      <c r="G3" s="3" t="s">
        <v>53</v>
      </c>
      <c r="H3" s="3" t="s">
        <v>53</v>
      </c>
      <c r="I3" s="3" t="s">
        <v>54</v>
      </c>
      <c r="J3" s="3" t="s">
        <v>55</v>
      </c>
      <c r="K3" s="3" t="s">
        <v>56</v>
      </c>
      <c r="L3" s="3" t="s">
        <v>57</v>
      </c>
      <c r="M3" s="4">
        <f t="array" ref="M3">IF(B3, SUM(VLOOKUP(I3:L3, 'Scoring Sheet'!A2:B25,2,0)), 1)</f>
        <v>0</v>
      </c>
      <c r="N3" s="3" t="s">
        <v>238</v>
      </c>
    </row>
    <row r="4">
      <c r="A4" s="3">
        <v>11.2</v>
      </c>
      <c r="B4" s="3" t="b">
        <v>1</v>
      </c>
      <c r="C4" s="3" t="s">
        <v>239</v>
      </c>
      <c r="D4" s="3" t="s">
        <v>87</v>
      </c>
      <c r="E4" s="12" t="s">
        <v>237</v>
      </c>
      <c r="F4" s="3" t="s">
        <v>53</v>
      </c>
      <c r="G4" s="3" t="s">
        <v>53</v>
      </c>
      <c r="H4" s="3" t="s">
        <v>53</v>
      </c>
      <c r="I4" s="3" t="s">
        <v>54</v>
      </c>
      <c r="J4" s="3" t="s">
        <v>55</v>
      </c>
      <c r="K4" s="3" t="s">
        <v>56</v>
      </c>
      <c r="L4" s="3" t="s">
        <v>57</v>
      </c>
      <c r="M4" s="4">
        <f t="array" ref="M4">IF(B4, SUM(VLOOKUP(I4:L4, 'Scoring Sheet'!A2:B25,2,0)), 1)</f>
        <v>0</v>
      </c>
      <c r="N4" s="3" t="s">
        <v>240</v>
      </c>
    </row>
    <row r="5">
      <c r="A5" s="3">
        <v>11.3</v>
      </c>
      <c r="B5" s="3" t="b">
        <v>1</v>
      </c>
      <c r="C5" s="3" t="s">
        <v>241</v>
      </c>
      <c r="D5" s="3" t="s">
        <v>87</v>
      </c>
      <c r="E5" s="11" t="s">
        <v>80</v>
      </c>
      <c r="F5" s="3" t="s">
        <v>53</v>
      </c>
      <c r="G5" s="3" t="s">
        <v>53</v>
      </c>
      <c r="H5" s="3" t="s">
        <v>53</v>
      </c>
      <c r="I5" s="3" t="s">
        <v>54</v>
      </c>
      <c r="J5" s="3" t="s">
        <v>55</v>
      </c>
      <c r="K5" s="3" t="s">
        <v>56</v>
      </c>
      <c r="L5" s="3" t="s">
        <v>57</v>
      </c>
      <c r="M5" s="4">
        <f t="array" ref="M5">IF(B5, SUM(VLOOKUP(I5:L5, 'Scoring Sheet'!A2:B25,2,0)), 1)</f>
        <v>0</v>
      </c>
      <c r="N5" s="3" t="s">
        <v>242</v>
      </c>
    </row>
    <row r="6">
      <c r="A6" s="3">
        <v>11.4</v>
      </c>
      <c r="B6" s="3" t="b">
        <v>1</v>
      </c>
      <c r="C6" s="3" t="s">
        <v>243</v>
      </c>
      <c r="D6" s="3" t="s">
        <v>87</v>
      </c>
      <c r="E6" s="12" t="s">
        <v>237</v>
      </c>
      <c r="F6" s="3" t="s">
        <v>53</v>
      </c>
      <c r="G6" s="3" t="s">
        <v>53</v>
      </c>
      <c r="H6" s="3" t="s">
        <v>53</v>
      </c>
      <c r="I6" s="3" t="s">
        <v>54</v>
      </c>
      <c r="J6" s="3" t="s">
        <v>55</v>
      </c>
      <c r="K6" s="3" t="s">
        <v>56</v>
      </c>
      <c r="L6" s="3" t="s">
        <v>57</v>
      </c>
      <c r="M6" s="4">
        <f t="array" ref="M6">IF(B6, SUM(VLOOKUP(I6:L6, 'Scoring Sheet'!A2:B25,2,0)), 1)</f>
        <v>0</v>
      </c>
      <c r="N6" s="3" t="s">
        <v>244</v>
      </c>
    </row>
    <row r="7">
      <c r="A7" s="3">
        <v>11.5</v>
      </c>
      <c r="B7" s="3" t="b">
        <v>1</v>
      </c>
      <c r="C7" s="3" t="s">
        <v>245</v>
      </c>
      <c r="D7" s="3" t="s">
        <v>87</v>
      </c>
      <c r="E7" s="12" t="s">
        <v>237</v>
      </c>
      <c r="G7" s="3" t="s">
        <v>53</v>
      </c>
      <c r="H7" s="3" t="s">
        <v>53</v>
      </c>
      <c r="I7" s="3" t="s">
        <v>54</v>
      </c>
      <c r="J7" s="3" t="s">
        <v>55</v>
      </c>
      <c r="K7" s="3" t="s">
        <v>56</v>
      </c>
      <c r="L7" s="3" t="s">
        <v>57</v>
      </c>
      <c r="M7" s="4">
        <f t="array" ref="M7">IF(B7, SUM(VLOOKUP(I7:L7, 'Scoring Sheet'!A2:B25,2,0)), 1)</f>
        <v>0</v>
      </c>
      <c r="N7" s="3" t="s">
        <v>246</v>
      </c>
    </row>
    <row r="10">
      <c r="L10" s="3" t="s">
        <v>69</v>
      </c>
      <c r="M10" s="4">
        <f>SUM(M3:M7)</f>
        <v>0</v>
      </c>
    </row>
  </sheetData>
  <mergeCells count="1">
    <mergeCell ref="A1:N1"/>
  </mergeCells>
  <dataValidations>
    <dataValidation type="list" allowBlank="1" sqref="K3:K7">
      <formula1>"Not Automated,Parts of Policy Automated,Automated on Some Systems,Automated on Most Systems,Automated on All Systems,Not Applicable"</formula1>
    </dataValidation>
    <dataValidation type="list" allowBlank="1" sqref="I3:I7">
      <formula1>"No Policy,Informal Policy,Partially Written Policy,Written Policy,Approved Written Policy,Not Applicable"</formula1>
    </dataValidation>
    <dataValidation type="list" allowBlank="1" sqref="B3:B7">
      <formula1>"TRUE,FALSE"</formula1>
    </dataValidation>
    <dataValidation type="list" allowBlank="1" sqref="J3:J7">
      <formula1>"Not Implemented,Parts of Policy Implemented,Implemented on Some Systems,Implemented on Most Systems,Implemented on All Systems,Not Applicable"</formula1>
    </dataValidation>
    <dataValidation type="list" allowBlank="1" sqref="L3:L7">
      <formula1>"Not Reported,Parts of Policy Reported,Reported on Some Systems,Reported on Most Systems,Reported on All Systems,Not Applicable"</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3" max="3" width="72.5"/>
    <col customWidth="1" min="6" max="8" width="3.63"/>
    <col customWidth="1" min="9" max="9" width="21.25"/>
    <col customWidth="1" min="10" max="10" width="26.38"/>
    <col customWidth="1" min="11" max="11" width="23.0"/>
    <col customWidth="1" min="12" max="12" width="23.63"/>
  </cols>
  <sheetData>
    <row r="1">
      <c r="A1" s="6" t="s">
        <v>29</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12.1</v>
      </c>
      <c r="B3" s="3" t="b">
        <v>1</v>
      </c>
      <c r="C3" s="3" t="s">
        <v>247</v>
      </c>
      <c r="D3" s="3" t="s">
        <v>110</v>
      </c>
      <c r="E3" s="11" t="s">
        <v>80</v>
      </c>
      <c r="F3" s="3" t="s">
        <v>53</v>
      </c>
      <c r="G3" s="3" t="s">
        <v>53</v>
      </c>
      <c r="H3" s="3" t="s">
        <v>53</v>
      </c>
      <c r="I3" s="3" t="s">
        <v>54</v>
      </c>
      <c r="J3" s="3" t="s">
        <v>55</v>
      </c>
      <c r="K3" s="3" t="s">
        <v>56</v>
      </c>
      <c r="L3" s="3" t="s">
        <v>57</v>
      </c>
      <c r="M3" s="4">
        <f t="array" ref="M3">IF(B3, SUM(VLOOKUP(I3:L3, 'Scoring Sheet'!A2:B25,2,0)), 1)</f>
        <v>0</v>
      </c>
      <c r="N3" s="3" t="s">
        <v>248</v>
      </c>
    </row>
    <row r="4">
      <c r="A4" s="3">
        <v>12.2</v>
      </c>
      <c r="B4" s="3" t="b">
        <v>1</v>
      </c>
      <c r="C4" s="3" t="s">
        <v>249</v>
      </c>
      <c r="D4" s="3" t="s">
        <v>110</v>
      </c>
      <c r="E4" s="11" t="s">
        <v>80</v>
      </c>
      <c r="G4" s="3" t="s">
        <v>53</v>
      </c>
      <c r="H4" s="3" t="s">
        <v>53</v>
      </c>
      <c r="I4" s="3" t="s">
        <v>54</v>
      </c>
      <c r="J4" s="3" t="s">
        <v>55</v>
      </c>
      <c r="K4" s="3" t="s">
        <v>56</v>
      </c>
      <c r="L4" s="3" t="s">
        <v>57</v>
      </c>
      <c r="M4" s="4">
        <f t="array" ref="M4">IF(B4, SUM(VLOOKUP(I4:L4, 'Scoring Sheet'!A2:B25,2,0)), 1)</f>
        <v>0</v>
      </c>
      <c r="N4" s="3" t="s">
        <v>250</v>
      </c>
    </row>
    <row r="5">
      <c r="A5" s="3">
        <v>12.3</v>
      </c>
      <c r="B5" s="3" t="b">
        <v>1</v>
      </c>
      <c r="C5" s="3" t="s">
        <v>251</v>
      </c>
      <c r="D5" s="3" t="s">
        <v>110</v>
      </c>
      <c r="E5" s="11" t="s">
        <v>80</v>
      </c>
      <c r="G5" s="3" t="s">
        <v>53</v>
      </c>
      <c r="H5" s="3" t="s">
        <v>53</v>
      </c>
      <c r="I5" s="3" t="s">
        <v>54</v>
      </c>
      <c r="J5" s="3" t="s">
        <v>55</v>
      </c>
      <c r="K5" s="3" t="s">
        <v>56</v>
      </c>
      <c r="L5" s="3" t="s">
        <v>57</v>
      </c>
      <c r="M5" s="4">
        <f t="array" ref="M5">IF(B5, SUM(VLOOKUP(I5:L5, 'Scoring Sheet'!A2:B25,2,0)), 1)</f>
        <v>0</v>
      </c>
      <c r="N5" s="3" t="s">
        <v>252</v>
      </c>
    </row>
    <row r="6">
      <c r="A6" s="3">
        <v>12.4</v>
      </c>
      <c r="B6" s="3" t="b">
        <v>1</v>
      </c>
      <c r="C6" s="3" t="s">
        <v>253</v>
      </c>
      <c r="D6" s="3" t="s">
        <v>110</v>
      </c>
      <c r="E6" s="8" t="s">
        <v>52</v>
      </c>
      <c r="G6" s="3" t="s">
        <v>53</v>
      </c>
      <c r="H6" s="3" t="s">
        <v>53</v>
      </c>
      <c r="I6" s="3" t="s">
        <v>54</v>
      </c>
      <c r="J6" s="3" t="s">
        <v>55</v>
      </c>
      <c r="K6" s="3" t="s">
        <v>56</v>
      </c>
      <c r="L6" s="3" t="s">
        <v>57</v>
      </c>
      <c r="M6" s="4">
        <f t="array" ref="M6">IF(B6, SUM(VLOOKUP(I6:L6, 'Scoring Sheet'!A2:B25,2,0)), 1)</f>
        <v>0</v>
      </c>
      <c r="N6" s="3" t="s">
        <v>254</v>
      </c>
    </row>
    <row r="7">
      <c r="A7" s="3">
        <v>12.5</v>
      </c>
      <c r="B7" s="3" t="b">
        <v>1</v>
      </c>
      <c r="C7" s="3" t="s">
        <v>255</v>
      </c>
      <c r="D7" s="3" t="s">
        <v>110</v>
      </c>
      <c r="E7" s="11" t="s">
        <v>80</v>
      </c>
      <c r="G7" s="3" t="s">
        <v>53</v>
      </c>
      <c r="H7" s="3" t="s">
        <v>53</v>
      </c>
      <c r="I7" s="3" t="s">
        <v>54</v>
      </c>
      <c r="J7" s="3" t="s">
        <v>55</v>
      </c>
      <c r="K7" s="3" t="s">
        <v>56</v>
      </c>
      <c r="L7" s="3" t="s">
        <v>57</v>
      </c>
      <c r="M7" s="4">
        <f t="array" ref="M7">IF(B7, SUM(VLOOKUP(I7:L7, 'Scoring Sheet'!A2:B25,2,0)), 1)</f>
        <v>0</v>
      </c>
      <c r="N7" s="3" t="s">
        <v>256</v>
      </c>
    </row>
    <row r="8">
      <c r="A8" s="3">
        <v>12.6</v>
      </c>
      <c r="B8" s="3" t="b">
        <v>1</v>
      </c>
      <c r="C8" s="3" t="s">
        <v>257</v>
      </c>
      <c r="D8" s="3" t="s">
        <v>110</v>
      </c>
      <c r="E8" s="11" t="s">
        <v>80</v>
      </c>
      <c r="G8" s="3" t="s">
        <v>53</v>
      </c>
      <c r="H8" s="3" t="s">
        <v>53</v>
      </c>
      <c r="I8" s="3" t="s">
        <v>54</v>
      </c>
      <c r="J8" s="3" t="s">
        <v>55</v>
      </c>
      <c r="K8" s="3" t="s">
        <v>56</v>
      </c>
      <c r="L8" s="3" t="s">
        <v>57</v>
      </c>
      <c r="M8" s="4">
        <f t="array" ref="M8">IF(B8, SUM(VLOOKUP(I8:L8, 'Scoring Sheet'!A2:B25,2,0)), 1)</f>
        <v>0</v>
      </c>
      <c r="N8" s="3" t="s">
        <v>258</v>
      </c>
    </row>
    <row r="9">
      <c r="A9" s="3">
        <v>12.7</v>
      </c>
      <c r="B9" s="3" t="b">
        <v>1</v>
      </c>
      <c r="C9" s="3" t="s">
        <v>259</v>
      </c>
      <c r="D9" s="3" t="s">
        <v>51</v>
      </c>
      <c r="E9" s="11" t="s">
        <v>80</v>
      </c>
      <c r="G9" s="3" t="s">
        <v>53</v>
      </c>
      <c r="H9" s="3" t="s">
        <v>53</v>
      </c>
      <c r="I9" s="3" t="s">
        <v>54</v>
      </c>
      <c r="J9" s="3" t="s">
        <v>55</v>
      </c>
      <c r="K9" s="3" t="s">
        <v>56</v>
      </c>
      <c r="L9" s="3" t="s">
        <v>57</v>
      </c>
      <c r="M9" s="4">
        <f t="array" ref="M9">IF(B9, SUM(VLOOKUP(I9:L9, 'Scoring Sheet'!A2:B25,2,0)), 1)</f>
        <v>0</v>
      </c>
      <c r="N9" s="3" t="s">
        <v>260</v>
      </c>
    </row>
    <row r="10">
      <c r="A10" s="3">
        <v>12.8</v>
      </c>
      <c r="B10" s="3" t="b">
        <v>1</v>
      </c>
      <c r="C10" s="3" t="s">
        <v>261</v>
      </c>
      <c r="D10" s="3" t="s">
        <v>51</v>
      </c>
      <c r="E10" s="11" t="s">
        <v>80</v>
      </c>
      <c r="H10" s="3" t="s">
        <v>53</v>
      </c>
      <c r="I10" s="3" t="s">
        <v>54</v>
      </c>
      <c r="J10" s="3" t="s">
        <v>55</v>
      </c>
      <c r="K10" s="3" t="s">
        <v>56</v>
      </c>
      <c r="L10" s="3" t="s">
        <v>57</v>
      </c>
      <c r="M10" s="4">
        <f t="array" ref="M10">IF(B10, SUM(VLOOKUP(I10:L10, 'Scoring Sheet'!A2:B25,2,0)), 1)</f>
        <v>0</v>
      </c>
      <c r="N10" s="3" t="s">
        <v>262</v>
      </c>
    </row>
    <row r="13">
      <c r="L13" s="3" t="s">
        <v>69</v>
      </c>
      <c r="M13" s="4">
        <f>SUM(M3:M10)</f>
        <v>0</v>
      </c>
    </row>
  </sheetData>
  <mergeCells count="1">
    <mergeCell ref="A1:N1"/>
  </mergeCells>
  <dataValidations>
    <dataValidation type="list" allowBlank="1" sqref="K3:K10">
      <formula1>"Not Automated,Parts of Policy Automated,Automated on Some Systems,Automated on Most Systems,Automated on All Systems,Not Applicable"</formula1>
    </dataValidation>
    <dataValidation type="list" allowBlank="1" sqref="I3:I10">
      <formula1>"No Policy,Informal Policy,Partially Written Policy,Written Policy,Approved Written Policy,Not Applicable"</formula1>
    </dataValidation>
    <dataValidation type="list" allowBlank="1" sqref="B3:B10">
      <formula1>"TRUE,FALSE"</formula1>
    </dataValidation>
    <dataValidation type="list" allowBlank="1" sqref="J3:J10">
      <formula1>"Not Implemented,Parts of Policy Implemented,Implemented on Some Systems,Implemented on Most Systems,Implemented on All Systems,Not Applicable"</formula1>
    </dataValidation>
    <dataValidation type="list" allowBlank="1" sqref="L3:L10">
      <formula1>"Not Reported,Parts of Policy Reported,Reported on Some Systems,Reported on Most Systems,Reported on All Systems,Not Applicable"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75"/>
    <col customWidth="1" min="6" max="8" width="3.63"/>
  </cols>
  <sheetData>
    <row r="1">
      <c r="A1" s="6" t="s">
        <v>31</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13.1</v>
      </c>
      <c r="B3" s="3" t="b">
        <v>1</v>
      </c>
      <c r="C3" s="3" t="s">
        <v>263</v>
      </c>
      <c r="D3" s="3" t="s">
        <v>110</v>
      </c>
      <c r="E3" s="10" t="s">
        <v>63</v>
      </c>
      <c r="G3" s="3" t="s">
        <v>53</v>
      </c>
      <c r="H3" s="3" t="s">
        <v>53</v>
      </c>
      <c r="I3" s="3" t="s">
        <v>54</v>
      </c>
      <c r="J3" s="3" t="s">
        <v>55</v>
      </c>
      <c r="K3" s="3" t="s">
        <v>56</v>
      </c>
      <c r="L3" s="3" t="s">
        <v>57</v>
      </c>
      <c r="M3" s="4">
        <f t="array" ref="M3">IF(B3, SUM(VLOOKUP(I3:L3, 'Scoring Sheet'!A2:B25,2,0)), 1)</f>
        <v>0</v>
      </c>
      <c r="N3" s="3" t="s">
        <v>264</v>
      </c>
    </row>
    <row r="4">
      <c r="A4" s="3">
        <v>13.2</v>
      </c>
      <c r="B4" s="3" t="b">
        <v>1</v>
      </c>
      <c r="C4" s="3" t="s">
        <v>265</v>
      </c>
      <c r="D4" s="3" t="s">
        <v>51</v>
      </c>
      <c r="E4" s="10" t="s">
        <v>63</v>
      </c>
      <c r="G4" s="3" t="s">
        <v>53</v>
      </c>
      <c r="H4" s="3" t="s">
        <v>53</v>
      </c>
      <c r="I4" s="3" t="s">
        <v>54</v>
      </c>
      <c r="J4" s="3" t="s">
        <v>55</v>
      </c>
      <c r="K4" s="3" t="s">
        <v>56</v>
      </c>
      <c r="L4" s="3" t="s">
        <v>57</v>
      </c>
      <c r="M4" s="4">
        <f t="array" ref="M4">IF(B4, SUM(VLOOKUP(I4:L4, 'Scoring Sheet'!A2:B25,2,0)), 1)</f>
        <v>0</v>
      </c>
      <c r="N4" s="3" t="s">
        <v>266</v>
      </c>
    </row>
    <row r="5">
      <c r="A5" s="3">
        <v>13.3</v>
      </c>
      <c r="B5" s="3" t="b">
        <v>1</v>
      </c>
      <c r="C5" s="3" t="s">
        <v>267</v>
      </c>
      <c r="D5" s="3" t="s">
        <v>110</v>
      </c>
      <c r="E5" s="10" t="s">
        <v>63</v>
      </c>
      <c r="G5" s="3" t="s">
        <v>53</v>
      </c>
      <c r="H5" s="3" t="s">
        <v>53</v>
      </c>
      <c r="I5" s="3" t="s">
        <v>54</v>
      </c>
      <c r="J5" s="3" t="s">
        <v>55</v>
      </c>
      <c r="K5" s="3" t="s">
        <v>56</v>
      </c>
      <c r="L5" s="3" t="s">
        <v>57</v>
      </c>
      <c r="M5" s="4">
        <f t="array" ref="M5">IF(B5, SUM(VLOOKUP(I5:L5, 'Scoring Sheet'!A2:B25,2,0)), 1)</f>
        <v>0</v>
      </c>
      <c r="N5" s="3" t="s">
        <v>268</v>
      </c>
    </row>
    <row r="6">
      <c r="A6" s="3">
        <v>13.4</v>
      </c>
      <c r="B6" s="3" t="b">
        <v>1</v>
      </c>
      <c r="C6" s="3" t="s">
        <v>269</v>
      </c>
      <c r="D6" s="3" t="s">
        <v>110</v>
      </c>
      <c r="E6" s="11" t="s">
        <v>80</v>
      </c>
      <c r="G6" s="3" t="s">
        <v>53</v>
      </c>
      <c r="H6" s="3" t="s">
        <v>53</v>
      </c>
      <c r="I6" s="3" t="s">
        <v>54</v>
      </c>
      <c r="J6" s="3" t="s">
        <v>55</v>
      </c>
      <c r="K6" s="3" t="s">
        <v>56</v>
      </c>
      <c r="L6" s="3" t="s">
        <v>57</v>
      </c>
      <c r="M6" s="4">
        <f t="array" ref="M6">IF(B6, SUM(VLOOKUP(I6:L6, 'Scoring Sheet'!A2:B25,2,0)), 1)</f>
        <v>0</v>
      </c>
      <c r="N6" s="3" t="s">
        <v>270</v>
      </c>
    </row>
    <row r="7">
      <c r="A7" s="3">
        <v>13.5</v>
      </c>
      <c r="B7" s="3" t="b">
        <v>1</v>
      </c>
      <c r="C7" s="3" t="s">
        <v>271</v>
      </c>
      <c r="D7" s="3" t="s">
        <v>51</v>
      </c>
      <c r="E7" s="11" t="s">
        <v>80</v>
      </c>
      <c r="G7" s="3" t="s">
        <v>53</v>
      </c>
      <c r="H7" s="3" t="s">
        <v>53</v>
      </c>
      <c r="I7" s="3" t="s">
        <v>54</v>
      </c>
      <c r="J7" s="3" t="s">
        <v>55</v>
      </c>
      <c r="K7" s="3" t="s">
        <v>56</v>
      </c>
      <c r="L7" s="3" t="s">
        <v>57</v>
      </c>
      <c r="M7" s="4">
        <f t="array" ref="M7">IF(B7, SUM(VLOOKUP(I7:L7, 'Scoring Sheet'!A2:B25,2,0)), 1)</f>
        <v>0</v>
      </c>
      <c r="N7" s="3" t="s">
        <v>272</v>
      </c>
    </row>
    <row r="8">
      <c r="A8" s="3">
        <v>13.6</v>
      </c>
      <c r="B8" s="3" t="b">
        <v>1</v>
      </c>
      <c r="C8" s="3" t="s">
        <v>273</v>
      </c>
      <c r="D8" s="3" t="s">
        <v>110</v>
      </c>
      <c r="E8" s="10" t="s">
        <v>63</v>
      </c>
      <c r="G8" s="3" t="s">
        <v>53</v>
      </c>
      <c r="H8" s="3" t="s">
        <v>53</v>
      </c>
      <c r="I8" s="3" t="s">
        <v>54</v>
      </c>
      <c r="J8" s="3" t="s">
        <v>55</v>
      </c>
      <c r="K8" s="3" t="s">
        <v>56</v>
      </c>
      <c r="L8" s="3" t="s">
        <v>57</v>
      </c>
      <c r="M8" s="4">
        <f t="array" ref="M8">IF(B8, SUM(VLOOKUP(I8:L8, 'Scoring Sheet'!A2:B25,2,0)), 1)</f>
        <v>0</v>
      </c>
      <c r="N8" s="3" t="s">
        <v>274</v>
      </c>
    </row>
    <row r="9">
      <c r="A9" s="3">
        <v>13.7</v>
      </c>
      <c r="B9" s="3" t="b">
        <v>1</v>
      </c>
      <c r="C9" s="3" t="s">
        <v>275</v>
      </c>
      <c r="D9" s="3" t="s">
        <v>51</v>
      </c>
      <c r="E9" s="11" t="s">
        <v>80</v>
      </c>
      <c r="H9" s="3" t="s">
        <v>53</v>
      </c>
      <c r="I9" s="3" t="s">
        <v>54</v>
      </c>
      <c r="J9" s="3" t="s">
        <v>55</v>
      </c>
      <c r="K9" s="3" t="s">
        <v>56</v>
      </c>
      <c r="L9" s="3" t="s">
        <v>57</v>
      </c>
      <c r="M9" s="4">
        <f t="array" ref="M9">IF(B9, SUM(VLOOKUP(I9:L9, 'Scoring Sheet'!A2:B25,2,0)), 1)</f>
        <v>0</v>
      </c>
      <c r="N9" s="3" t="s">
        <v>276</v>
      </c>
    </row>
    <row r="10">
      <c r="A10" s="3">
        <v>13.8</v>
      </c>
      <c r="B10" s="3" t="b">
        <v>1</v>
      </c>
      <c r="C10" s="3" t="s">
        <v>277</v>
      </c>
      <c r="D10" s="3" t="s">
        <v>110</v>
      </c>
      <c r="E10" s="11" t="s">
        <v>80</v>
      </c>
      <c r="H10" s="3" t="s">
        <v>53</v>
      </c>
      <c r="I10" s="3" t="s">
        <v>54</v>
      </c>
      <c r="J10" s="3" t="s">
        <v>55</v>
      </c>
      <c r="K10" s="3" t="s">
        <v>56</v>
      </c>
      <c r="L10" s="3" t="s">
        <v>57</v>
      </c>
      <c r="M10" s="4">
        <f t="array" ref="M10">IF(B10, SUM(VLOOKUP(I10:L10, 'Scoring Sheet'!A2:B25,2,0)), 1)</f>
        <v>0</v>
      </c>
      <c r="N10" s="3" t="s">
        <v>278</v>
      </c>
    </row>
    <row r="11">
      <c r="A11" s="3">
        <v>13.9</v>
      </c>
      <c r="B11" s="3" t="b">
        <v>1</v>
      </c>
      <c r="C11" s="3" t="s">
        <v>279</v>
      </c>
      <c r="D11" s="3" t="s">
        <v>51</v>
      </c>
      <c r="E11" s="11" t="s">
        <v>80</v>
      </c>
      <c r="H11" s="3" t="s">
        <v>53</v>
      </c>
      <c r="I11" s="3" t="s">
        <v>54</v>
      </c>
      <c r="J11" s="3" t="s">
        <v>55</v>
      </c>
      <c r="K11" s="3" t="s">
        <v>56</v>
      </c>
      <c r="L11" s="3" t="s">
        <v>57</v>
      </c>
      <c r="M11" s="4">
        <f t="array" ref="M11">IF(B11, SUM(VLOOKUP(I11:L11, 'Scoring Sheet'!A2:B25,2,0)), 1)</f>
        <v>0</v>
      </c>
      <c r="N11" s="3" t="s">
        <v>280</v>
      </c>
    </row>
    <row r="12">
      <c r="A12" s="13">
        <v>13.1</v>
      </c>
      <c r="B12" s="3" t="b">
        <v>1</v>
      </c>
      <c r="C12" s="3" t="s">
        <v>281</v>
      </c>
      <c r="D12" s="3" t="s">
        <v>110</v>
      </c>
      <c r="E12" s="11" t="s">
        <v>80</v>
      </c>
      <c r="H12" s="3" t="s">
        <v>53</v>
      </c>
      <c r="I12" s="3" t="s">
        <v>54</v>
      </c>
      <c r="J12" s="3" t="s">
        <v>55</v>
      </c>
      <c r="K12" s="3" t="s">
        <v>56</v>
      </c>
      <c r="L12" s="3" t="s">
        <v>57</v>
      </c>
      <c r="M12" s="4">
        <f t="array" ref="M12">IF(B12, SUM(VLOOKUP(I12:L12, 'Scoring Sheet'!A2:B25,2,0)), 1)</f>
        <v>0</v>
      </c>
      <c r="N12" s="3" t="s">
        <v>282</v>
      </c>
    </row>
    <row r="13">
      <c r="A13" s="3">
        <v>13.11</v>
      </c>
      <c r="B13" s="3" t="b">
        <v>1</v>
      </c>
      <c r="C13" s="3" t="s">
        <v>283</v>
      </c>
      <c r="D13" s="3" t="s">
        <v>110</v>
      </c>
      <c r="E13" s="10" t="s">
        <v>63</v>
      </c>
      <c r="H13" s="3" t="s">
        <v>53</v>
      </c>
      <c r="I13" s="3" t="s">
        <v>54</v>
      </c>
      <c r="J13" s="3" t="s">
        <v>55</v>
      </c>
      <c r="K13" s="3" t="s">
        <v>56</v>
      </c>
      <c r="L13" s="3" t="s">
        <v>57</v>
      </c>
      <c r="M13" s="4">
        <f t="array" ref="M13">IF(B13, SUM(VLOOKUP(I13:L13, 'Scoring Sheet'!A2:B25,2,0)), 1)</f>
        <v>0</v>
      </c>
      <c r="N13" s="3" t="s">
        <v>284</v>
      </c>
    </row>
    <row r="16">
      <c r="L16" s="3" t="s">
        <v>69</v>
      </c>
      <c r="M16" s="4">
        <f>SUM(M3:M13)</f>
        <v>0</v>
      </c>
    </row>
  </sheetData>
  <mergeCells count="1">
    <mergeCell ref="A1:N1"/>
  </mergeCells>
  <dataValidations>
    <dataValidation type="list" allowBlank="1" sqref="K3:K13">
      <formula1>"Not Automated,Parts of Policy Automated,Automated on Some Systems,Automated on Most Systems,Automated on All Systems,Not Applicable"</formula1>
    </dataValidation>
    <dataValidation type="list" allowBlank="1" sqref="I3:I13">
      <formula1>"No Policy,Informal Policy,Partially Written Policy,Written Policy,Approved Written Policy,Not Applicable"</formula1>
    </dataValidation>
    <dataValidation type="list" allowBlank="1" sqref="B3:B13">
      <formula1>"TRUE,FALSE"</formula1>
    </dataValidation>
    <dataValidation type="list" allowBlank="1" sqref="J3:J13">
      <formula1>"Not Implemented,Parts of Policy Implemented,Implemented on Some Systems,Implemented on Most Systems,Implemented on All Systems,Not Applicable"</formula1>
    </dataValidation>
    <dataValidation type="list" allowBlank="1" sqref="L3:L13">
      <formula1>"Not Reported,Parts of Policy Reported,Reported on Some Systems,Reported on Most Systems,Reported on All Systems,Not Applicable"</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3" max="3" width="80.38"/>
    <col customWidth="1" min="5" max="5" width="15.13"/>
    <col customWidth="1" min="6" max="8" width="3.63"/>
    <col customWidth="1" min="9" max="9" width="21.25"/>
    <col customWidth="1" min="10" max="10" width="24.63"/>
    <col customWidth="1" min="11" max="11" width="23.0"/>
    <col customWidth="1" min="12" max="12" width="21.88"/>
  </cols>
  <sheetData>
    <row r="1">
      <c r="A1" s="6" t="s">
        <v>33</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14.1</v>
      </c>
      <c r="B3" s="3" t="b">
        <v>1</v>
      </c>
      <c r="C3" s="3" t="s">
        <v>285</v>
      </c>
      <c r="D3" s="3" t="s">
        <v>286</v>
      </c>
      <c r="E3" s="11" t="s">
        <v>80</v>
      </c>
      <c r="F3" s="3" t="s">
        <v>53</v>
      </c>
      <c r="G3" s="3" t="s">
        <v>53</v>
      </c>
      <c r="H3" s="3" t="s">
        <v>53</v>
      </c>
      <c r="I3" s="3" t="s">
        <v>54</v>
      </c>
      <c r="J3" s="3" t="s">
        <v>55</v>
      </c>
      <c r="K3" s="3" t="s">
        <v>56</v>
      </c>
      <c r="L3" s="3" t="s">
        <v>57</v>
      </c>
      <c r="M3" s="4">
        <f t="array" ref="M3">IF(B3, SUM(VLOOKUP(I3:L3, 'Scoring Sheet'!A2:B25,2,0)), 1)</f>
        <v>0</v>
      </c>
      <c r="N3" s="3" t="s">
        <v>287</v>
      </c>
    </row>
    <row r="4">
      <c r="A4" s="3">
        <v>14.2</v>
      </c>
      <c r="B4" s="3" t="b">
        <v>1</v>
      </c>
      <c r="C4" s="3" t="s">
        <v>288</v>
      </c>
      <c r="D4" s="3" t="s">
        <v>286</v>
      </c>
      <c r="E4" s="11" t="s">
        <v>80</v>
      </c>
      <c r="F4" s="3" t="s">
        <v>53</v>
      </c>
      <c r="G4" s="3" t="s">
        <v>53</v>
      </c>
      <c r="H4" s="3" t="s">
        <v>53</v>
      </c>
      <c r="I4" s="3" t="s">
        <v>54</v>
      </c>
      <c r="J4" s="3" t="s">
        <v>55</v>
      </c>
      <c r="K4" s="3" t="s">
        <v>56</v>
      </c>
      <c r="L4" s="3" t="s">
        <v>57</v>
      </c>
      <c r="M4" s="4">
        <f t="array" ref="M4">IF(B4, SUM(VLOOKUP(I4:L4, 'Scoring Sheet'!A2:B25,2,0)), 1)</f>
        <v>0</v>
      </c>
      <c r="N4" s="3" t="s">
        <v>289</v>
      </c>
    </row>
    <row r="5">
      <c r="A5" s="3">
        <v>14.3</v>
      </c>
      <c r="B5" s="3" t="b">
        <v>1</v>
      </c>
      <c r="C5" s="3" t="s">
        <v>290</v>
      </c>
      <c r="D5" s="3" t="s">
        <v>286</v>
      </c>
      <c r="E5" s="11" t="s">
        <v>80</v>
      </c>
      <c r="F5" s="3" t="s">
        <v>53</v>
      </c>
      <c r="G5" s="3" t="s">
        <v>53</v>
      </c>
      <c r="H5" s="3" t="s">
        <v>53</v>
      </c>
      <c r="I5" s="3" t="s">
        <v>54</v>
      </c>
      <c r="J5" s="3" t="s">
        <v>55</v>
      </c>
      <c r="K5" s="3" t="s">
        <v>56</v>
      </c>
      <c r="L5" s="3" t="s">
        <v>57</v>
      </c>
      <c r="M5" s="4">
        <f t="array" ref="M5">IF(B5, SUM(VLOOKUP(I5:L5, 'Scoring Sheet'!A2:B25,2,0)), 1)</f>
        <v>0</v>
      </c>
      <c r="N5" s="3" t="s">
        <v>291</v>
      </c>
    </row>
    <row r="6">
      <c r="A6" s="3">
        <v>14.4</v>
      </c>
      <c r="B6" s="3" t="b">
        <v>1</v>
      </c>
      <c r="C6" s="3" t="s">
        <v>292</v>
      </c>
      <c r="D6" s="3" t="s">
        <v>286</v>
      </c>
      <c r="E6" s="11" t="s">
        <v>80</v>
      </c>
      <c r="F6" s="3" t="s">
        <v>53</v>
      </c>
      <c r="G6" s="3" t="s">
        <v>53</v>
      </c>
      <c r="H6" s="3" t="s">
        <v>53</v>
      </c>
      <c r="I6" s="3" t="s">
        <v>54</v>
      </c>
      <c r="J6" s="3" t="s">
        <v>55</v>
      </c>
      <c r="K6" s="3" t="s">
        <v>56</v>
      </c>
      <c r="L6" s="3" t="s">
        <v>57</v>
      </c>
      <c r="M6" s="4">
        <f t="array" ref="M6">IF(B6, SUM(VLOOKUP(I6:L6, 'Scoring Sheet'!A2:B25,2,0)), 1)</f>
        <v>0</v>
      </c>
      <c r="N6" s="3" t="s">
        <v>293</v>
      </c>
    </row>
    <row r="7">
      <c r="A7" s="3">
        <v>14.5</v>
      </c>
      <c r="B7" s="3" t="b">
        <v>1</v>
      </c>
      <c r="C7" s="3" t="s">
        <v>294</v>
      </c>
      <c r="D7" s="3" t="s">
        <v>286</v>
      </c>
      <c r="E7" s="11" t="s">
        <v>80</v>
      </c>
      <c r="F7" s="3" t="s">
        <v>53</v>
      </c>
      <c r="G7" s="3" t="s">
        <v>53</v>
      </c>
      <c r="H7" s="3" t="s">
        <v>53</v>
      </c>
      <c r="I7" s="3" t="s">
        <v>54</v>
      </c>
      <c r="J7" s="3" t="s">
        <v>55</v>
      </c>
      <c r="K7" s="3" t="s">
        <v>56</v>
      </c>
      <c r="L7" s="3" t="s">
        <v>57</v>
      </c>
      <c r="M7" s="4">
        <f t="array" ref="M7">IF(B7, SUM(VLOOKUP(I7:L7, 'Scoring Sheet'!A2:B25,2,0)), 1)</f>
        <v>0</v>
      </c>
      <c r="N7" s="3" t="s">
        <v>295</v>
      </c>
    </row>
    <row r="8">
      <c r="A8" s="3">
        <v>14.6</v>
      </c>
      <c r="B8" s="3" t="b">
        <v>1</v>
      </c>
      <c r="C8" s="3" t="s">
        <v>296</v>
      </c>
      <c r="D8" s="3" t="s">
        <v>286</v>
      </c>
      <c r="E8" s="11" t="s">
        <v>80</v>
      </c>
      <c r="F8" s="3" t="s">
        <v>53</v>
      </c>
      <c r="G8" s="3" t="s">
        <v>53</v>
      </c>
      <c r="H8" s="3" t="s">
        <v>53</v>
      </c>
      <c r="I8" s="3" t="s">
        <v>54</v>
      </c>
      <c r="J8" s="3" t="s">
        <v>55</v>
      </c>
      <c r="K8" s="3" t="s">
        <v>56</v>
      </c>
      <c r="L8" s="3" t="s">
        <v>57</v>
      </c>
      <c r="M8" s="4">
        <f t="array" ref="M8">IF(B8, SUM(VLOOKUP(I8:L8, 'Scoring Sheet'!A2:B25,2,0)), 1)</f>
        <v>0</v>
      </c>
      <c r="N8" s="3" t="s">
        <v>297</v>
      </c>
    </row>
    <row r="9">
      <c r="A9" s="3">
        <v>14.7</v>
      </c>
      <c r="B9" s="3" t="b">
        <v>1</v>
      </c>
      <c r="C9" s="3" t="s">
        <v>298</v>
      </c>
      <c r="D9" s="3" t="s">
        <v>286</v>
      </c>
      <c r="E9" s="11" t="s">
        <v>80</v>
      </c>
      <c r="F9" s="3" t="s">
        <v>53</v>
      </c>
      <c r="G9" s="3" t="s">
        <v>53</v>
      </c>
      <c r="H9" s="3" t="s">
        <v>53</v>
      </c>
      <c r="I9" s="3" t="s">
        <v>54</v>
      </c>
      <c r="J9" s="3" t="s">
        <v>55</v>
      </c>
      <c r="K9" s="3" t="s">
        <v>56</v>
      </c>
      <c r="L9" s="3" t="s">
        <v>57</v>
      </c>
      <c r="M9" s="4">
        <f t="array" ref="M9">IF(B9, SUM(VLOOKUP(I9:L9, 'Scoring Sheet'!A2:B25,2,0)), 1)</f>
        <v>0</v>
      </c>
      <c r="N9" s="3" t="s">
        <v>299</v>
      </c>
    </row>
    <row r="10">
      <c r="A10" s="3">
        <v>14.8</v>
      </c>
      <c r="B10" s="3" t="b">
        <v>1</v>
      </c>
      <c r="C10" s="3" t="s">
        <v>300</v>
      </c>
      <c r="D10" s="3" t="s">
        <v>286</v>
      </c>
      <c r="E10" s="11" t="s">
        <v>80</v>
      </c>
      <c r="F10" s="3" t="s">
        <v>53</v>
      </c>
      <c r="G10" s="3" t="s">
        <v>53</v>
      </c>
      <c r="H10" s="3" t="s">
        <v>53</v>
      </c>
      <c r="I10" s="3" t="s">
        <v>54</v>
      </c>
      <c r="J10" s="3" t="s">
        <v>55</v>
      </c>
      <c r="K10" s="3" t="s">
        <v>56</v>
      </c>
      <c r="L10" s="3" t="s">
        <v>57</v>
      </c>
      <c r="M10" s="4">
        <f t="array" ref="M10">IF(B10, SUM(VLOOKUP(I10:L10, 'Scoring Sheet'!A2:B25,2,0)), 1)</f>
        <v>0</v>
      </c>
      <c r="N10" s="3" t="s">
        <v>301</v>
      </c>
    </row>
    <row r="11">
      <c r="A11" s="3">
        <v>14.9</v>
      </c>
      <c r="B11" s="3" t="b">
        <v>1</v>
      </c>
      <c r="C11" s="3" t="s">
        <v>302</v>
      </c>
      <c r="D11" s="3" t="s">
        <v>286</v>
      </c>
      <c r="E11" s="11" t="s">
        <v>80</v>
      </c>
      <c r="G11" s="3" t="s">
        <v>53</v>
      </c>
      <c r="H11" s="3" t="s">
        <v>53</v>
      </c>
      <c r="I11" s="3" t="s">
        <v>54</v>
      </c>
      <c r="J11" s="3" t="s">
        <v>55</v>
      </c>
      <c r="K11" s="3" t="s">
        <v>56</v>
      </c>
      <c r="L11" s="3" t="s">
        <v>57</v>
      </c>
      <c r="M11" s="4">
        <f t="array" ref="M11">IF(B11, SUM(VLOOKUP(I11:L11, 'Scoring Sheet'!A2:B25,2,0)), 1)</f>
        <v>0</v>
      </c>
      <c r="N11" s="3" t="s">
        <v>303</v>
      </c>
    </row>
    <row r="14">
      <c r="L14" s="3" t="s">
        <v>69</v>
      </c>
      <c r="M14" s="4">
        <f>SUM(M3:M11)</f>
        <v>0</v>
      </c>
    </row>
  </sheetData>
  <mergeCells count="1">
    <mergeCell ref="A1:N1"/>
  </mergeCells>
  <dataValidations>
    <dataValidation type="list" allowBlank="1" sqref="K3:K11">
      <formula1>"Not Automated,Parts of Policy Automated,Automated on Some Systems,Automated on Most Systems,Automated on All Systems,Not Applicable"</formula1>
    </dataValidation>
    <dataValidation type="list" allowBlank="1" sqref="I3:I11">
      <formula1>"No Policy,Informal Policy,Partially Written Policy,Written Policy,Approved Written Policy,Not Applicable"</formula1>
    </dataValidation>
    <dataValidation type="list" allowBlank="1" sqref="B3:B11">
      <formula1>"TRUE,FALSE"</formula1>
    </dataValidation>
    <dataValidation type="list" allowBlank="1" sqref="J3:J11">
      <formula1>"Not Implemented,Parts of Policy Implemented,Implemented on Some Systems,Implemented on Most Systems,Implemented on All Systems,Not Applicable"</formula1>
    </dataValidation>
    <dataValidation type="list" allowBlank="1" sqref="L3:L11">
      <formula1>"Not Reported,Parts of Policy Reported,Reported on Some Systems,Reported on Most Systems,Reported on All Systems,Not Applicable"</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75"/>
    <col customWidth="1" min="5" max="5" width="15.13"/>
    <col customWidth="1" min="6" max="8" width="3.63"/>
    <col customWidth="1" min="9" max="9" width="21.25"/>
    <col customWidth="1" min="10" max="10" width="17.63"/>
  </cols>
  <sheetData>
    <row r="1">
      <c r="A1" s="6" t="s">
        <v>35</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15.1</v>
      </c>
      <c r="B3" s="3" t="b">
        <v>1</v>
      </c>
      <c r="C3" s="3" t="s">
        <v>304</v>
      </c>
      <c r="D3" s="3" t="s">
        <v>286</v>
      </c>
      <c r="E3" s="8" t="s">
        <v>52</v>
      </c>
      <c r="F3" s="3" t="s">
        <v>53</v>
      </c>
      <c r="G3" s="3" t="s">
        <v>53</v>
      </c>
      <c r="H3" s="3" t="s">
        <v>53</v>
      </c>
      <c r="I3" s="3" t="s">
        <v>54</v>
      </c>
      <c r="J3" s="3" t="s">
        <v>55</v>
      </c>
      <c r="K3" s="3" t="s">
        <v>56</v>
      </c>
      <c r="L3" s="3" t="s">
        <v>57</v>
      </c>
      <c r="M3" s="4">
        <f t="array" ref="M3">IF(B3, SUM(VLOOKUP(I3:L3, 'Scoring Sheet'!A2:B25,2,0)), 1)</f>
        <v>0</v>
      </c>
      <c r="N3" s="3" t="s">
        <v>305</v>
      </c>
    </row>
    <row r="4">
      <c r="A4" s="3">
        <v>15.2</v>
      </c>
      <c r="B4" s="3" t="b">
        <v>1</v>
      </c>
      <c r="C4" s="3" t="s">
        <v>306</v>
      </c>
      <c r="D4" s="3" t="s">
        <v>286</v>
      </c>
      <c r="E4" s="8" t="s">
        <v>52</v>
      </c>
      <c r="G4" s="3" t="s">
        <v>53</v>
      </c>
      <c r="H4" s="3" t="s">
        <v>53</v>
      </c>
      <c r="I4" s="3" t="s">
        <v>54</v>
      </c>
      <c r="J4" s="3" t="s">
        <v>55</v>
      </c>
      <c r="K4" s="3" t="s">
        <v>56</v>
      </c>
      <c r="L4" s="3" t="s">
        <v>57</v>
      </c>
      <c r="M4" s="4">
        <f t="array" ref="M4">IF(B4, SUM(VLOOKUP(I4:L4, 'Scoring Sheet'!A2:B25,2,0)), 1)</f>
        <v>0</v>
      </c>
      <c r="N4" s="3" t="s">
        <v>307</v>
      </c>
    </row>
    <row r="5">
      <c r="A5" s="3">
        <v>15.3</v>
      </c>
      <c r="B5" s="3" t="b">
        <v>1</v>
      </c>
      <c r="C5" s="3" t="s">
        <v>308</v>
      </c>
      <c r="D5" s="3" t="s">
        <v>286</v>
      </c>
      <c r="E5" s="8" t="s">
        <v>52</v>
      </c>
      <c r="G5" s="3" t="s">
        <v>53</v>
      </c>
      <c r="H5" s="3" t="s">
        <v>53</v>
      </c>
      <c r="I5" s="3" t="s">
        <v>54</v>
      </c>
      <c r="J5" s="3" t="s">
        <v>55</v>
      </c>
      <c r="K5" s="3" t="s">
        <v>56</v>
      </c>
      <c r="L5" s="3" t="s">
        <v>57</v>
      </c>
      <c r="M5" s="4">
        <f t="array" ref="M5">IF(B5, SUM(VLOOKUP(I5:L5, 'Scoring Sheet'!A2:B25,2,0)), 1)</f>
        <v>0</v>
      </c>
      <c r="N5" s="3" t="s">
        <v>309</v>
      </c>
    </row>
    <row r="6">
      <c r="A6" s="3">
        <v>15.4</v>
      </c>
      <c r="B6" s="3" t="b">
        <v>1</v>
      </c>
      <c r="C6" s="3" t="s">
        <v>310</v>
      </c>
      <c r="D6" s="3" t="s">
        <v>286</v>
      </c>
      <c r="E6" s="11" t="s">
        <v>80</v>
      </c>
      <c r="G6" s="3" t="s">
        <v>53</v>
      </c>
      <c r="H6" s="3" t="s">
        <v>53</v>
      </c>
      <c r="I6" s="3" t="s">
        <v>54</v>
      </c>
      <c r="J6" s="3" t="s">
        <v>55</v>
      </c>
      <c r="K6" s="3" t="s">
        <v>56</v>
      </c>
      <c r="L6" s="3" t="s">
        <v>57</v>
      </c>
      <c r="M6" s="4">
        <f t="array" ref="M6">IF(B6, SUM(VLOOKUP(I6:L6, 'Scoring Sheet'!A2:B25,2,0)), 1)</f>
        <v>0</v>
      </c>
      <c r="N6" s="3" t="s">
        <v>311</v>
      </c>
    </row>
    <row r="7">
      <c r="A7" s="3">
        <v>15.5</v>
      </c>
      <c r="B7" s="3" t="b">
        <v>1</v>
      </c>
      <c r="C7" s="3" t="s">
        <v>312</v>
      </c>
      <c r="D7" s="3" t="s">
        <v>286</v>
      </c>
      <c r="E7" s="8" t="s">
        <v>52</v>
      </c>
      <c r="H7" s="3" t="s">
        <v>53</v>
      </c>
      <c r="I7" s="3" t="s">
        <v>54</v>
      </c>
      <c r="J7" s="3" t="s">
        <v>55</v>
      </c>
      <c r="K7" s="3" t="s">
        <v>56</v>
      </c>
      <c r="L7" s="3" t="s">
        <v>57</v>
      </c>
      <c r="M7" s="4">
        <f t="array" ref="M7">IF(B7, SUM(VLOOKUP(I7:L7, 'Scoring Sheet'!A2:B25,2,0)), 1)</f>
        <v>0</v>
      </c>
      <c r="N7" s="3" t="s">
        <v>313</v>
      </c>
    </row>
    <row r="8">
      <c r="A8" s="3">
        <v>15.6</v>
      </c>
      <c r="B8" s="3" t="b">
        <v>1</v>
      </c>
      <c r="C8" s="3" t="s">
        <v>314</v>
      </c>
      <c r="D8" s="3" t="s">
        <v>87</v>
      </c>
      <c r="E8" s="10" t="s">
        <v>63</v>
      </c>
      <c r="H8" s="3" t="s">
        <v>53</v>
      </c>
      <c r="I8" s="3" t="s">
        <v>54</v>
      </c>
      <c r="J8" s="3" t="s">
        <v>55</v>
      </c>
      <c r="K8" s="3" t="s">
        <v>56</v>
      </c>
      <c r="L8" s="3" t="s">
        <v>57</v>
      </c>
      <c r="M8" s="4">
        <f t="array" ref="M8">IF(B8, SUM(VLOOKUP(I8:L8, 'Scoring Sheet'!A2:B25,2,0)), 1)</f>
        <v>0</v>
      </c>
      <c r="N8" s="3" t="s">
        <v>315</v>
      </c>
    </row>
    <row r="9">
      <c r="A9" s="3">
        <v>15.7</v>
      </c>
      <c r="B9" s="3" t="b">
        <v>1</v>
      </c>
      <c r="C9" s="3" t="s">
        <v>316</v>
      </c>
      <c r="D9" s="3" t="s">
        <v>87</v>
      </c>
      <c r="E9" s="11" t="s">
        <v>80</v>
      </c>
      <c r="H9" s="3" t="s">
        <v>53</v>
      </c>
      <c r="I9" s="3" t="s">
        <v>54</v>
      </c>
      <c r="J9" s="3" t="s">
        <v>55</v>
      </c>
      <c r="K9" s="3" t="s">
        <v>56</v>
      </c>
      <c r="L9" s="3" t="s">
        <v>57</v>
      </c>
      <c r="M9" s="4">
        <f t="array" ref="M9">IF(B9, SUM(VLOOKUP(I9:L9, 'Scoring Sheet'!A2:B25,2,0)), 1)</f>
        <v>0</v>
      </c>
      <c r="N9" s="3" t="s">
        <v>317</v>
      </c>
    </row>
    <row r="12">
      <c r="L12" s="3" t="s">
        <v>69</v>
      </c>
      <c r="M12" s="4">
        <f>SUM(M3:M9)</f>
        <v>0</v>
      </c>
    </row>
  </sheetData>
  <mergeCells count="1">
    <mergeCell ref="A1:N1"/>
  </mergeCells>
  <dataValidations>
    <dataValidation type="list" allowBlank="1" sqref="K3:K9">
      <formula1>"Not Automated,Parts of Policy Automated,Automated on Some Systems,Automated on Most Systems,Automated on All Systems,Not Applicable"</formula1>
    </dataValidation>
    <dataValidation type="list" allowBlank="1" sqref="I3:I9">
      <formula1>"No Policy,Informal Policy,Partially Written Policy,Written Policy,Approved Written Policy,Not Applicable"</formula1>
    </dataValidation>
    <dataValidation type="list" allowBlank="1" sqref="B3:B9">
      <formula1>"TRUE,FALSE"</formula1>
    </dataValidation>
    <dataValidation type="list" allowBlank="1" sqref="J3:J9">
      <formula1>"Not Implemented,Parts of Policy Implemented,Implemented on Some Systems,Implemented on Most Systems,Implemented on All Systems,Not Applicable"</formula1>
    </dataValidation>
    <dataValidation type="list" allowBlank="1" sqref="L3:L9">
      <formula1>"Not Reported,Parts of Policy Reported,Reported on Some Systems,Reported on Most Systems,Reported on All Systems,Not Applicable"</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0.63"/>
    <col customWidth="1" min="6" max="8" width="3.63"/>
    <col customWidth="1" min="9" max="9" width="21.25"/>
    <col customWidth="1" min="10" max="10" width="17.63"/>
    <col customWidth="1" min="11" max="11" width="16.13"/>
    <col customWidth="1" min="12" max="12" width="14.75"/>
  </cols>
  <sheetData>
    <row r="1">
      <c r="A1" s="6" t="s">
        <v>37</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16.1</v>
      </c>
      <c r="B3" s="3" t="b">
        <v>1</v>
      </c>
      <c r="C3" s="3" t="s">
        <v>318</v>
      </c>
      <c r="D3" s="3" t="s">
        <v>71</v>
      </c>
      <c r="E3" s="11" t="s">
        <v>80</v>
      </c>
      <c r="G3" s="3" t="s">
        <v>53</v>
      </c>
      <c r="H3" s="3" t="s">
        <v>53</v>
      </c>
      <c r="I3" s="3" t="s">
        <v>54</v>
      </c>
      <c r="J3" s="3" t="s">
        <v>55</v>
      </c>
      <c r="K3" s="3" t="s">
        <v>56</v>
      </c>
      <c r="L3" s="3" t="s">
        <v>57</v>
      </c>
      <c r="M3" s="4">
        <f t="array" ref="M3">IF(B3, SUM(VLOOKUP(I3:L3, 'Scoring Sheet'!A2:B25,2,0)), 1)</f>
        <v>0</v>
      </c>
      <c r="N3" s="3" t="s">
        <v>319</v>
      </c>
    </row>
    <row r="4">
      <c r="A4" s="3">
        <v>16.2</v>
      </c>
      <c r="B4" s="3" t="b">
        <v>1</v>
      </c>
      <c r="C4" s="3" t="s">
        <v>320</v>
      </c>
      <c r="D4" s="3" t="s">
        <v>71</v>
      </c>
      <c r="E4" s="11" t="s">
        <v>80</v>
      </c>
      <c r="G4" s="3" t="s">
        <v>53</v>
      </c>
      <c r="H4" s="3" t="s">
        <v>53</v>
      </c>
      <c r="I4" s="3" t="s">
        <v>54</v>
      </c>
      <c r="J4" s="3" t="s">
        <v>55</v>
      </c>
      <c r="K4" s="3" t="s">
        <v>56</v>
      </c>
      <c r="L4" s="3" t="s">
        <v>57</v>
      </c>
      <c r="M4" s="4">
        <f t="array" ref="M4">IF(B4, SUM(VLOOKUP(I4:L4, 'Scoring Sheet'!A2:B25,2,0)), 1)</f>
        <v>0</v>
      </c>
      <c r="N4" s="3" t="s">
        <v>321</v>
      </c>
    </row>
    <row r="5">
      <c r="A5" s="3">
        <v>16.3</v>
      </c>
      <c r="B5" s="3" t="b">
        <v>1</v>
      </c>
      <c r="C5" s="3" t="s">
        <v>322</v>
      </c>
      <c r="D5" s="3" t="s">
        <v>71</v>
      </c>
      <c r="E5" s="11" t="s">
        <v>80</v>
      </c>
      <c r="G5" s="3" t="s">
        <v>53</v>
      </c>
      <c r="H5" s="3" t="s">
        <v>53</v>
      </c>
      <c r="I5" s="3" t="s">
        <v>54</v>
      </c>
      <c r="J5" s="3" t="s">
        <v>55</v>
      </c>
      <c r="K5" s="3" t="s">
        <v>56</v>
      </c>
      <c r="L5" s="3" t="s">
        <v>57</v>
      </c>
      <c r="M5" s="4">
        <f t="array" ref="M5">IF(B5, SUM(VLOOKUP(I5:L5, 'Scoring Sheet'!A2:B25,2,0)), 1)</f>
        <v>0</v>
      </c>
      <c r="N5" s="3" t="s">
        <v>323</v>
      </c>
    </row>
    <row r="6">
      <c r="A6" s="3">
        <v>16.4</v>
      </c>
      <c r="B6" s="3" t="b">
        <v>1</v>
      </c>
      <c r="C6" s="3" t="s">
        <v>324</v>
      </c>
      <c r="D6" s="3" t="s">
        <v>71</v>
      </c>
      <c r="E6" s="11" t="s">
        <v>80</v>
      </c>
      <c r="G6" s="3" t="s">
        <v>53</v>
      </c>
      <c r="H6" s="3" t="s">
        <v>53</v>
      </c>
      <c r="I6" s="3" t="s">
        <v>54</v>
      </c>
      <c r="J6" s="3" t="s">
        <v>55</v>
      </c>
      <c r="K6" s="3" t="s">
        <v>56</v>
      </c>
      <c r="L6" s="3" t="s">
        <v>57</v>
      </c>
      <c r="M6" s="4">
        <f t="array" ref="M6">IF(B6, SUM(VLOOKUP(I6:L6, 'Scoring Sheet'!A2:B25,2,0)), 1)</f>
        <v>0</v>
      </c>
      <c r="N6" s="3" t="s">
        <v>325</v>
      </c>
    </row>
    <row r="7">
      <c r="A7" s="3">
        <v>16.5</v>
      </c>
      <c r="B7" s="3" t="b">
        <v>1</v>
      </c>
      <c r="C7" s="3" t="s">
        <v>326</v>
      </c>
      <c r="D7" s="3" t="s">
        <v>71</v>
      </c>
      <c r="E7" s="11" t="s">
        <v>80</v>
      </c>
      <c r="G7" s="3" t="s">
        <v>53</v>
      </c>
      <c r="H7" s="3" t="s">
        <v>53</v>
      </c>
      <c r="I7" s="3" t="s">
        <v>54</v>
      </c>
      <c r="J7" s="3" t="s">
        <v>55</v>
      </c>
      <c r="K7" s="3" t="s">
        <v>56</v>
      </c>
      <c r="L7" s="3" t="s">
        <v>57</v>
      </c>
      <c r="M7" s="4">
        <f t="array" ref="M7">IF(B7, SUM(VLOOKUP(I7:L7, 'Scoring Sheet'!A2:B25,2,0)), 1)</f>
        <v>0</v>
      </c>
      <c r="N7" s="3" t="s">
        <v>327</v>
      </c>
    </row>
    <row r="8">
      <c r="A8" s="3">
        <v>16.6</v>
      </c>
      <c r="B8" s="3" t="b">
        <v>1</v>
      </c>
      <c r="C8" s="3" t="s">
        <v>328</v>
      </c>
      <c r="D8" s="3" t="s">
        <v>71</v>
      </c>
      <c r="E8" s="11" t="s">
        <v>80</v>
      </c>
      <c r="G8" s="3" t="s">
        <v>53</v>
      </c>
      <c r="H8" s="3" t="s">
        <v>53</v>
      </c>
      <c r="I8" s="3" t="s">
        <v>54</v>
      </c>
      <c r="J8" s="3" t="s">
        <v>55</v>
      </c>
      <c r="K8" s="3" t="s">
        <v>56</v>
      </c>
      <c r="L8" s="3" t="s">
        <v>57</v>
      </c>
      <c r="M8" s="4">
        <f t="array" ref="M8">IF(B8, SUM(VLOOKUP(I8:L8, 'Scoring Sheet'!A2:B25,2,0)), 1)</f>
        <v>0</v>
      </c>
      <c r="N8" s="3" t="s">
        <v>329</v>
      </c>
    </row>
    <row r="9">
      <c r="A9" s="3">
        <v>16.7</v>
      </c>
      <c r="B9" s="3" t="b">
        <v>1</v>
      </c>
      <c r="C9" s="3" t="s">
        <v>330</v>
      </c>
      <c r="D9" s="3" t="s">
        <v>71</v>
      </c>
      <c r="E9" s="11" t="s">
        <v>80</v>
      </c>
      <c r="G9" s="3" t="s">
        <v>53</v>
      </c>
      <c r="H9" s="3" t="s">
        <v>53</v>
      </c>
      <c r="I9" s="3" t="s">
        <v>54</v>
      </c>
      <c r="J9" s="3" t="s">
        <v>55</v>
      </c>
      <c r="K9" s="3" t="s">
        <v>56</v>
      </c>
      <c r="L9" s="3" t="s">
        <v>57</v>
      </c>
      <c r="M9" s="4">
        <f t="array" ref="M9">IF(B9, SUM(VLOOKUP(I9:L9, 'Scoring Sheet'!A2:B25,2,0)), 1)</f>
        <v>0</v>
      </c>
      <c r="N9" s="3" t="s">
        <v>331</v>
      </c>
    </row>
    <row r="10">
      <c r="A10" s="3">
        <v>16.8</v>
      </c>
      <c r="B10" s="3" t="b">
        <v>1</v>
      </c>
      <c r="C10" s="3" t="s">
        <v>332</v>
      </c>
      <c r="D10" s="3" t="s">
        <v>71</v>
      </c>
      <c r="E10" s="11" t="s">
        <v>80</v>
      </c>
      <c r="G10" s="3" t="s">
        <v>53</v>
      </c>
      <c r="H10" s="3" t="s">
        <v>53</v>
      </c>
      <c r="I10" s="3" t="s">
        <v>54</v>
      </c>
      <c r="J10" s="3" t="s">
        <v>55</v>
      </c>
      <c r="K10" s="3" t="s">
        <v>56</v>
      </c>
      <c r="L10" s="3" t="s">
        <v>57</v>
      </c>
      <c r="M10" s="4">
        <f t="array" ref="M10">IF(B10, SUM(VLOOKUP(I10:L10, 'Scoring Sheet'!A2:B25,2,0)), 1)</f>
        <v>0</v>
      </c>
      <c r="N10" s="3" t="s">
        <v>333</v>
      </c>
    </row>
    <row r="11">
      <c r="A11" s="3">
        <v>16.9</v>
      </c>
      <c r="B11" s="3" t="b">
        <v>1</v>
      </c>
      <c r="C11" s="3" t="s">
        <v>334</v>
      </c>
      <c r="D11" s="3" t="s">
        <v>71</v>
      </c>
      <c r="E11" s="11" t="s">
        <v>80</v>
      </c>
      <c r="G11" s="3" t="s">
        <v>53</v>
      </c>
      <c r="H11" s="3" t="s">
        <v>53</v>
      </c>
      <c r="I11" s="3" t="s">
        <v>54</v>
      </c>
      <c r="J11" s="3" t="s">
        <v>55</v>
      </c>
      <c r="K11" s="3" t="s">
        <v>56</v>
      </c>
      <c r="L11" s="3" t="s">
        <v>57</v>
      </c>
      <c r="M11" s="4">
        <f t="array" ref="M11">IF(B11, SUM(VLOOKUP(I11:L11, 'Scoring Sheet'!A2:B25,2,0)), 1)</f>
        <v>0</v>
      </c>
      <c r="N11" s="3" t="s">
        <v>335</v>
      </c>
    </row>
    <row r="12">
      <c r="A12" s="3">
        <v>16.1</v>
      </c>
      <c r="B12" s="3" t="b">
        <v>1</v>
      </c>
      <c r="C12" s="3" t="s">
        <v>336</v>
      </c>
      <c r="D12" s="3" t="s">
        <v>71</v>
      </c>
      <c r="E12" s="11" t="s">
        <v>80</v>
      </c>
      <c r="G12" s="3" t="s">
        <v>53</v>
      </c>
      <c r="H12" s="3" t="s">
        <v>53</v>
      </c>
      <c r="I12" s="3" t="s">
        <v>54</v>
      </c>
      <c r="J12" s="3" t="s">
        <v>55</v>
      </c>
      <c r="K12" s="3" t="s">
        <v>56</v>
      </c>
      <c r="L12" s="3" t="s">
        <v>57</v>
      </c>
      <c r="M12" s="4">
        <f t="array" ref="M12">IF(B12, SUM(VLOOKUP(I12:L12, 'Scoring Sheet'!A2:B25,2,0)), 1)</f>
        <v>0</v>
      </c>
      <c r="N12" s="3" t="s">
        <v>337</v>
      </c>
    </row>
    <row r="13">
      <c r="A13" s="3">
        <v>16.11</v>
      </c>
      <c r="B13" s="3" t="b">
        <v>1</v>
      </c>
      <c r="C13" s="3" t="s">
        <v>338</v>
      </c>
      <c r="D13" s="3" t="s">
        <v>71</v>
      </c>
      <c r="E13" s="11" t="s">
        <v>80</v>
      </c>
      <c r="G13" s="3" t="s">
        <v>53</v>
      </c>
      <c r="H13" s="3" t="s">
        <v>53</v>
      </c>
      <c r="I13" s="3" t="s">
        <v>54</v>
      </c>
      <c r="J13" s="3" t="s">
        <v>55</v>
      </c>
      <c r="K13" s="3" t="s">
        <v>56</v>
      </c>
      <c r="L13" s="3" t="s">
        <v>57</v>
      </c>
      <c r="M13" s="4">
        <f t="array" ref="M13">IF(B13, SUM(VLOOKUP(I13:L13, 'Scoring Sheet'!A2:B25,2,0)), 1)</f>
        <v>0</v>
      </c>
      <c r="N13" s="3" t="s">
        <v>339</v>
      </c>
    </row>
    <row r="14">
      <c r="A14" s="3">
        <v>16.12</v>
      </c>
      <c r="B14" s="3" t="b">
        <v>1</v>
      </c>
      <c r="C14" s="3" t="s">
        <v>340</v>
      </c>
      <c r="D14" s="3" t="s">
        <v>71</v>
      </c>
      <c r="E14" s="11" t="s">
        <v>80</v>
      </c>
      <c r="H14" s="3" t="s">
        <v>53</v>
      </c>
      <c r="I14" s="3" t="s">
        <v>54</v>
      </c>
      <c r="J14" s="3" t="s">
        <v>55</v>
      </c>
      <c r="K14" s="3" t="s">
        <v>56</v>
      </c>
      <c r="L14" s="3" t="s">
        <v>57</v>
      </c>
      <c r="M14" s="4">
        <f t="array" ref="M14">IF(B14, SUM(VLOOKUP(I14:L14, 'Scoring Sheet'!A2:B25,2,0)), 1)</f>
        <v>0</v>
      </c>
      <c r="N14" s="3" t="s">
        <v>341</v>
      </c>
    </row>
    <row r="15">
      <c r="A15" s="3">
        <v>16.13</v>
      </c>
      <c r="B15" s="3" t="b">
        <v>1</v>
      </c>
      <c r="C15" s="3" t="s">
        <v>342</v>
      </c>
      <c r="D15" s="3" t="s">
        <v>71</v>
      </c>
      <c r="E15" s="11" t="s">
        <v>80</v>
      </c>
      <c r="H15" s="3" t="s">
        <v>53</v>
      </c>
      <c r="I15" s="3" t="s">
        <v>54</v>
      </c>
      <c r="J15" s="3" t="s">
        <v>55</v>
      </c>
      <c r="K15" s="3" t="s">
        <v>56</v>
      </c>
      <c r="L15" s="3" t="s">
        <v>57</v>
      </c>
      <c r="M15" s="4">
        <f t="array" ref="M15">IF(B15, SUM(VLOOKUP(I15:L15, 'Scoring Sheet'!A2:B25,2,0)), 1)</f>
        <v>0</v>
      </c>
      <c r="N15" s="3" t="s">
        <v>343</v>
      </c>
    </row>
    <row r="16">
      <c r="A16" s="3">
        <v>16.14</v>
      </c>
      <c r="B16" s="3" t="b">
        <v>1</v>
      </c>
      <c r="C16" s="3" t="s">
        <v>344</v>
      </c>
      <c r="D16" s="3" t="s">
        <v>71</v>
      </c>
      <c r="E16" s="11" t="s">
        <v>80</v>
      </c>
      <c r="H16" s="3" t="s">
        <v>53</v>
      </c>
      <c r="I16" s="3" t="s">
        <v>54</v>
      </c>
      <c r="J16" s="3" t="s">
        <v>55</v>
      </c>
      <c r="K16" s="3" t="s">
        <v>56</v>
      </c>
      <c r="L16" s="3" t="s">
        <v>57</v>
      </c>
      <c r="M16" s="4">
        <f t="array" ref="M16">IF(B16, SUM(VLOOKUP(I16:L16, 'Scoring Sheet'!A2:B25,2,0)), 1)</f>
        <v>0</v>
      </c>
      <c r="N16" s="3" t="s">
        <v>345</v>
      </c>
    </row>
    <row r="19">
      <c r="L19" s="3" t="s">
        <v>69</v>
      </c>
      <c r="M19" s="4">
        <f>SUM(M3:M16)</f>
        <v>0</v>
      </c>
    </row>
  </sheetData>
  <mergeCells count="1">
    <mergeCell ref="A1:N1"/>
  </mergeCells>
  <dataValidations>
    <dataValidation type="list" allowBlank="1" sqref="K3:K16">
      <formula1>"Not Automated,Parts of Policy Automated,Automated on Some Systems,Automated on Most Systems,Automated on All Systems,Not Applicable"</formula1>
    </dataValidation>
    <dataValidation type="list" allowBlank="1" sqref="I3:I16">
      <formula1>"No Policy,Informal Policy,Partially Written Policy,Written Policy,Approved Written Policy,Not Applicable"</formula1>
    </dataValidation>
    <dataValidation type="list" allowBlank="1" sqref="B3:B16">
      <formula1>"TRUE,FALSE"</formula1>
    </dataValidation>
    <dataValidation type="list" allowBlank="1" sqref="J3:J16">
      <formula1>"Not Implemented,Parts of Policy Implemented,Implemented on Some Systems,Implemented on Most Systems,Implemented on All Systems,Not Applicable"</formula1>
    </dataValidation>
    <dataValidation type="list" allowBlank="1" sqref="L3:L16">
      <formula1>"Not Reported,Parts of Policy Reported,Reported on Some Systems,Reported on Most Systems,Reported on All Systems,Not Applicable"</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5"/>
    <col customWidth="1" min="6" max="8" width="3.63"/>
  </cols>
  <sheetData>
    <row r="1">
      <c r="A1" s="6" t="s">
        <v>39</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17.1</v>
      </c>
      <c r="B3" s="3" t="b">
        <v>1</v>
      </c>
      <c r="C3" s="3" t="s">
        <v>346</v>
      </c>
      <c r="D3" s="3" t="s">
        <v>286</v>
      </c>
      <c r="E3" s="9" t="s">
        <v>60</v>
      </c>
      <c r="F3" s="3" t="s">
        <v>53</v>
      </c>
      <c r="G3" s="3" t="s">
        <v>53</v>
      </c>
      <c r="H3" s="3" t="s">
        <v>53</v>
      </c>
      <c r="I3" s="3" t="s">
        <v>54</v>
      </c>
      <c r="J3" s="3" t="s">
        <v>55</v>
      </c>
      <c r="K3" s="3" t="s">
        <v>56</v>
      </c>
      <c r="L3" s="3" t="s">
        <v>57</v>
      </c>
      <c r="M3" s="5">
        <f t="array" ref="M3">IF(B3, SUM(VLOOKUP(I3:L3, 'Scoring Sheet'!A2:B25,2,0)), 1)</f>
        <v>0</v>
      </c>
      <c r="N3" s="3" t="s">
        <v>347</v>
      </c>
    </row>
    <row r="4">
      <c r="A4" s="3">
        <v>17.2</v>
      </c>
      <c r="B4" s="3" t="b">
        <v>1</v>
      </c>
      <c r="C4" s="3" t="s">
        <v>348</v>
      </c>
      <c r="D4" s="3" t="s">
        <v>286</v>
      </c>
      <c r="E4" s="9" t="s">
        <v>60</v>
      </c>
      <c r="F4" s="3" t="s">
        <v>53</v>
      </c>
      <c r="G4" s="3" t="s">
        <v>53</v>
      </c>
      <c r="H4" s="3" t="s">
        <v>53</v>
      </c>
      <c r="I4" s="3" t="s">
        <v>54</v>
      </c>
      <c r="J4" s="3" t="s">
        <v>55</v>
      </c>
      <c r="K4" s="3" t="s">
        <v>56</v>
      </c>
      <c r="L4" s="3" t="s">
        <v>57</v>
      </c>
      <c r="M4" s="5">
        <f t="array" ref="M4">IF(B4, SUM(VLOOKUP(I4:L4, 'Scoring Sheet'!A2:B25,2,0)), 1)</f>
        <v>0</v>
      </c>
      <c r="N4" s="3" t="s">
        <v>349</v>
      </c>
    </row>
    <row r="5">
      <c r="A5" s="3">
        <v>17.3</v>
      </c>
      <c r="B5" s="3" t="b">
        <v>1</v>
      </c>
      <c r="C5" s="3" t="s">
        <v>350</v>
      </c>
      <c r="D5" s="3" t="s">
        <v>286</v>
      </c>
      <c r="E5" s="9" t="s">
        <v>60</v>
      </c>
      <c r="F5" s="3" t="s">
        <v>53</v>
      </c>
      <c r="G5" s="3" t="s">
        <v>53</v>
      </c>
      <c r="H5" s="3" t="s">
        <v>53</v>
      </c>
      <c r="I5" s="3" t="s">
        <v>54</v>
      </c>
      <c r="J5" s="3" t="s">
        <v>55</v>
      </c>
      <c r="K5" s="3" t="s">
        <v>56</v>
      </c>
      <c r="L5" s="3" t="s">
        <v>57</v>
      </c>
      <c r="M5" s="5">
        <f t="array" ref="M5">IF(B5, SUM(VLOOKUP(I5:L5, 'Scoring Sheet'!A2:B25,2,0)), 1)</f>
        <v>0</v>
      </c>
      <c r="N5" s="3" t="s">
        <v>351</v>
      </c>
    </row>
    <row r="6">
      <c r="A6" s="3">
        <v>17.4</v>
      </c>
      <c r="B6" s="3" t="b">
        <v>1</v>
      </c>
      <c r="C6" s="3" t="s">
        <v>352</v>
      </c>
      <c r="D6" s="3" t="s">
        <v>286</v>
      </c>
      <c r="E6" s="9" t="s">
        <v>60</v>
      </c>
      <c r="G6" s="3" t="s">
        <v>53</v>
      </c>
      <c r="H6" s="3" t="s">
        <v>53</v>
      </c>
      <c r="I6" s="3" t="s">
        <v>54</v>
      </c>
      <c r="J6" s="3" t="s">
        <v>55</v>
      </c>
      <c r="K6" s="3" t="s">
        <v>56</v>
      </c>
      <c r="L6" s="3" t="s">
        <v>57</v>
      </c>
      <c r="M6" s="5">
        <f t="array" ref="M6">IF(B6, SUM(VLOOKUP(I6:L6, 'Scoring Sheet'!A2:B25,2,0)), 1)</f>
        <v>0</v>
      </c>
      <c r="N6" s="3" t="s">
        <v>353</v>
      </c>
    </row>
    <row r="7">
      <c r="A7" s="3">
        <v>17.5</v>
      </c>
      <c r="B7" s="3" t="b">
        <v>1</v>
      </c>
      <c r="C7" s="3" t="s">
        <v>354</v>
      </c>
      <c r="D7" s="3" t="s">
        <v>286</v>
      </c>
      <c r="E7" s="9" t="s">
        <v>60</v>
      </c>
      <c r="G7" s="3" t="s">
        <v>53</v>
      </c>
      <c r="H7" s="3" t="s">
        <v>53</v>
      </c>
      <c r="I7" s="3" t="s">
        <v>54</v>
      </c>
      <c r="J7" s="3" t="s">
        <v>55</v>
      </c>
      <c r="K7" s="3" t="s">
        <v>56</v>
      </c>
      <c r="L7" s="3" t="s">
        <v>57</v>
      </c>
      <c r="M7" s="5">
        <f t="array" ref="M7">IF(B7, SUM(VLOOKUP(I7:L7, 'Scoring Sheet'!A2:B25,2,0)), 1)</f>
        <v>0</v>
      </c>
      <c r="N7" s="3" t="s">
        <v>355</v>
      </c>
    </row>
    <row r="8">
      <c r="A8" s="3">
        <v>17.6</v>
      </c>
      <c r="B8" s="3" t="b">
        <v>1</v>
      </c>
      <c r="C8" s="3" t="s">
        <v>356</v>
      </c>
      <c r="D8" s="3" t="s">
        <v>286</v>
      </c>
      <c r="E8" s="9" t="s">
        <v>60</v>
      </c>
      <c r="G8" s="3" t="s">
        <v>53</v>
      </c>
      <c r="H8" s="3" t="s">
        <v>53</v>
      </c>
      <c r="I8" s="3" t="s">
        <v>54</v>
      </c>
      <c r="J8" s="3" t="s">
        <v>55</v>
      </c>
      <c r="K8" s="3" t="s">
        <v>56</v>
      </c>
      <c r="L8" s="3" t="s">
        <v>57</v>
      </c>
      <c r="M8" s="5">
        <f t="array" ref="M8">IF(B8, SUM(VLOOKUP(I8:L8, 'Scoring Sheet'!A2:B25,2,0)), 1)</f>
        <v>0</v>
      </c>
      <c r="N8" s="3" t="s">
        <v>357</v>
      </c>
    </row>
    <row r="9">
      <c r="A9" s="3">
        <v>17.7</v>
      </c>
      <c r="B9" s="3" t="b">
        <v>1</v>
      </c>
      <c r="C9" s="3" t="s">
        <v>358</v>
      </c>
      <c r="D9" s="3" t="s">
        <v>286</v>
      </c>
      <c r="E9" s="12" t="s">
        <v>237</v>
      </c>
      <c r="G9" s="3" t="s">
        <v>53</v>
      </c>
      <c r="H9" s="3" t="s">
        <v>53</v>
      </c>
      <c r="I9" s="3" t="s">
        <v>54</v>
      </c>
      <c r="J9" s="3" t="s">
        <v>55</v>
      </c>
      <c r="K9" s="3" t="s">
        <v>56</v>
      </c>
      <c r="L9" s="3" t="s">
        <v>57</v>
      </c>
      <c r="M9" s="5">
        <f t="array" ref="M9">IF(B9, SUM(VLOOKUP(I9:L9, 'Scoring Sheet'!A2:B25,2,0)), 1)</f>
        <v>0</v>
      </c>
      <c r="N9" s="3" t="s">
        <v>359</v>
      </c>
    </row>
    <row r="10">
      <c r="A10" s="3">
        <v>17.8</v>
      </c>
      <c r="B10" s="3" t="b">
        <v>1</v>
      </c>
      <c r="C10" s="3" t="s">
        <v>360</v>
      </c>
      <c r="D10" s="3" t="s">
        <v>286</v>
      </c>
      <c r="E10" s="12" t="s">
        <v>237</v>
      </c>
      <c r="G10" s="3" t="s">
        <v>53</v>
      </c>
      <c r="H10" s="3" t="s">
        <v>53</v>
      </c>
      <c r="I10" s="3" t="s">
        <v>54</v>
      </c>
      <c r="J10" s="3" t="s">
        <v>55</v>
      </c>
      <c r="K10" s="3" t="s">
        <v>56</v>
      </c>
      <c r="L10" s="3" t="s">
        <v>57</v>
      </c>
      <c r="M10" s="5">
        <f t="array" ref="M10">IF(B10, SUM(VLOOKUP(I10:L10, 'Scoring Sheet'!A2:B25,2,0)), 1)</f>
        <v>0</v>
      </c>
      <c r="N10" s="3" t="s">
        <v>361</v>
      </c>
    </row>
    <row r="11">
      <c r="A11" s="3">
        <v>17.9</v>
      </c>
      <c r="B11" s="3" t="b">
        <v>1</v>
      </c>
      <c r="C11" s="3" t="s">
        <v>362</v>
      </c>
      <c r="D11" s="3" t="s">
        <v>286</v>
      </c>
      <c r="E11" s="12" t="s">
        <v>237</v>
      </c>
      <c r="G11" s="3" t="s">
        <v>53</v>
      </c>
      <c r="H11" s="3" t="s">
        <v>53</v>
      </c>
      <c r="I11" s="3" t="s">
        <v>54</v>
      </c>
      <c r="J11" s="3" t="s">
        <v>55</v>
      </c>
      <c r="K11" s="3" t="s">
        <v>56</v>
      </c>
      <c r="L11" s="3" t="s">
        <v>57</v>
      </c>
      <c r="M11" s="5">
        <f t="array" ref="M11">IF(B11, SUM(VLOOKUP(I11:L11, 'Scoring Sheet'!A2:B25,2,0)), 1)</f>
        <v>0</v>
      </c>
      <c r="N11" s="3" t="s">
        <v>363</v>
      </c>
    </row>
    <row r="14">
      <c r="L14" s="3" t="s">
        <v>69</v>
      </c>
      <c r="M14" s="4">
        <f>SUM(M3:M11)</f>
        <v>0</v>
      </c>
    </row>
  </sheetData>
  <mergeCells count="1">
    <mergeCell ref="A1:N1"/>
  </mergeCells>
  <dataValidations>
    <dataValidation type="list" allowBlank="1" sqref="K3:K11">
      <formula1>"Not Automated,Parts of Policy Automated,Automated on Some Systems,Automated on Most Systems,Automated on All Systems,Not Applicable"</formula1>
    </dataValidation>
    <dataValidation type="list" allowBlank="1" sqref="I3:I11">
      <formula1>"No Policy,Informal Policy,Partially Written Policy,Written Policy,Approved Written Policy,Not Applicable"</formula1>
    </dataValidation>
    <dataValidation type="list" allowBlank="1" sqref="B3:B11">
      <formula1>"TRUE,FALSE"</formula1>
    </dataValidation>
    <dataValidation type="list" allowBlank="1" sqref="J3:J11">
      <formula1>"Not Implemented,Parts of Policy Implemented,Implemented on Some Systems,Implemented on Most Systems,Implemented on All Systems,Not Applicable"</formula1>
    </dataValidation>
    <dataValidation type="list" allowBlank="1" sqref="L3:L11">
      <formula1>"Not Reported,Parts of Policy Reported,Reported on Some Systems,Reported on Most Systems,Reported on All Systems,Not Applicable"</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75"/>
    <col customWidth="1" min="6" max="8" width="3.63"/>
  </cols>
  <sheetData>
    <row r="1">
      <c r="A1" s="6" t="s">
        <v>41</v>
      </c>
    </row>
    <row r="2">
      <c r="A2" s="7" t="s">
        <v>0</v>
      </c>
      <c r="B2" s="7" t="s">
        <v>42</v>
      </c>
      <c r="C2" s="7" t="s">
        <v>1</v>
      </c>
      <c r="D2" s="7" t="s">
        <v>43</v>
      </c>
      <c r="E2" s="7" t="s">
        <v>44</v>
      </c>
      <c r="F2" s="7" t="s">
        <v>2</v>
      </c>
      <c r="G2" s="7" t="s">
        <v>3</v>
      </c>
      <c r="H2" s="7" t="s">
        <v>4</v>
      </c>
      <c r="I2" s="7" t="s">
        <v>45</v>
      </c>
      <c r="J2" s="7" t="s">
        <v>46</v>
      </c>
      <c r="K2" s="7" t="s">
        <v>47</v>
      </c>
      <c r="L2" s="7" t="s">
        <v>48</v>
      </c>
      <c r="M2" s="7" t="s">
        <v>5</v>
      </c>
      <c r="N2" s="7" t="s">
        <v>49</v>
      </c>
    </row>
    <row r="3">
      <c r="A3" s="3">
        <v>18.1</v>
      </c>
      <c r="B3" s="3" t="b">
        <v>1</v>
      </c>
      <c r="C3" s="3" t="s">
        <v>364</v>
      </c>
      <c r="D3" s="3" t="s">
        <v>286</v>
      </c>
      <c r="E3" s="8" t="s">
        <v>52</v>
      </c>
      <c r="G3" s="3" t="s">
        <v>53</v>
      </c>
      <c r="H3" s="3" t="s">
        <v>53</v>
      </c>
      <c r="I3" s="3" t="s">
        <v>54</v>
      </c>
      <c r="J3" s="3" t="s">
        <v>55</v>
      </c>
      <c r="K3" s="3" t="s">
        <v>56</v>
      </c>
      <c r="L3" s="3" t="s">
        <v>57</v>
      </c>
      <c r="M3" s="4">
        <f t="array" ref="M3">IF(B3, SUM(VLOOKUP(I3:L3, 'Scoring Sheet'!A2:B25,2,0)), 1)</f>
        <v>0</v>
      </c>
      <c r="N3" s="3" t="s">
        <v>365</v>
      </c>
    </row>
    <row r="4">
      <c r="A4" s="3">
        <v>18.2</v>
      </c>
      <c r="B4" s="3" t="b">
        <v>1</v>
      </c>
      <c r="C4" s="3" t="s">
        <v>366</v>
      </c>
      <c r="D4" s="3" t="s">
        <v>110</v>
      </c>
      <c r="E4" s="8" t="s">
        <v>52</v>
      </c>
      <c r="G4" s="3" t="s">
        <v>53</v>
      </c>
      <c r="H4" s="3" t="s">
        <v>53</v>
      </c>
      <c r="I4" s="3" t="s">
        <v>54</v>
      </c>
      <c r="J4" s="3" t="s">
        <v>55</v>
      </c>
      <c r="K4" s="3" t="s">
        <v>56</v>
      </c>
      <c r="L4" s="3" t="s">
        <v>57</v>
      </c>
      <c r="M4" s="4">
        <f t="array" ref="M4">IF(B4, SUM(VLOOKUP(I4:L4, 'Scoring Sheet'!A2:B25,2,0)), 1)</f>
        <v>0</v>
      </c>
      <c r="N4" s="3" t="s">
        <v>367</v>
      </c>
    </row>
    <row r="5">
      <c r="A5" s="3">
        <v>18.3</v>
      </c>
      <c r="B5" s="3" t="b">
        <v>1</v>
      </c>
      <c r="C5" s="3" t="s">
        <v>368</v>
      </c>
      <c r="D5" s="3" t="s">
        <v>110</v>
      </c>
      <c r="E5" s="11" t="s">
        <v>80</v>
      </c>
      <c r="G5" s="3" t="s">
        <v>53</v>
      </c>
      <c r="H5" s="3" t="s">
        <v>53</v>
      </c>
      <c r="I5" s="3" t="s">
        <v>54</v>
      </c>
      <c r="J5" s="3" t="s">
        <v>55</v>
      </c>
      <c r="K5" s="3" t="s">
        <v>56</v>
      </c>
      <c r="L5" s="3" t="s">
        <v>57</v>
      </c>
      <c r="M5" s="4">
        <f t="array" ref="M5">IF(B5, SUM(VLOOKUP(I5:L5, 'Scoring Sheet'!A2:B25,2,0)), 1)</f>
        <v>0</v>
      </c>
      <c r="N5" s="3" t="s">
        <v>369</v>
      </c>
    </row>
    <row r="6">
      <c r="A6" s="3">
        <v>18.4</v>
      </c>
      <c r="B6" s="3" t="b">
        <v>1</v>
      </c>
      <c r="C6" s="3" t="s">
        <v>370</v>
      </c>
      <c r="D6" s="3" t="s">
        <v>110</v>
      </c>
      <c r="E6" s="11" t="s">
        <v>80</v>
      </c>
      <c r="H6" s="3" t="s">
        <v>53</v>
      </c>
      <c r="I6" s="3" t="s">
        <v>54</v>
      </c>
      <c r="J6" s="3" t="s">
        <v>55</v>
      </c>
      <c r="K6" s="3" t="s">
        <v>56</v>
      </c>
      <c r="L6" s="3" t="s">
        <v>57</v>
      </c>
      <c r="M6" s="4">
        <f t="array" ref="M6">IF(B6, SUM(VLOOKUP(I6:L6, 'Scoring Sheet'!A2:B25,2,0)), 1)</f>
        <v>0</v>
      </c>
      <c r="N6" s="3" t="s">
        <v>371</v>
      </c>
    </row>
    <row r="7">
      <c r="A7" s="3">
        <v>18.5</v>
      </c>
      <c r="B7" s="3" t="b">
        <v>1</v>
      </c>
      <c r="C7" s="3" t="s">
        <v>372</v>
      </c>
      <c r="D7" s="3" t="s">
        <v>286</v>
      </c>
      <c r="E7" s="8" t="s">
        <v>52</v>
      </c>
      <c r="H7" s="3" t="s">
        <v>53</v>
      </c>
      <c r="I7" s="3" t="s">
        <v>54</v>
      </c>
      <c r="J7" s="3" t="s">
        <v>55</v>
      </c>
      <c r="K7" s="3" t="s">
        <v>56</v>
      </c>
      <c r="L7" s="3" t="s">
        <v>57</v>
      </c>
      <c r="M7" s="4">
        <f t="array" ref="M7">IF(B7, SUM(VLOOKUP(I7:L7, 'Scoring Sheet'!A2:B25,2,0)), 1)</f>
        <v>0</v>
      </c>
      <c r="N7" s="3" t="s">
        <v>373</v>
      </c>
    </row>
    <row r="10">
      <c r="L10" s="3" t="s">
        <v>69</v>
      </c>
      <c r="M10" s="4">
        <f>SUM(M3:M7)</f>
        <v>0</v>
      </c>
    </row>
  </sheetData>
  <mergeCells count="1">
    <mergeCell ref="A1:N1"/>
  </mergeCells>
  <dataValidations>
    <dataValidation type="list" allowBlank="1" sqref="K3:K7">
      <formula1>"Not Automated,Parts of Policy Automated,Automated on Some Systems,Automated on Most Systems,Automated on All Systems,Not Applicable"</formula1>
    </dataValidation>
    <dataValidation type="list" allowBlank="1" sqref="I3:I7">
      <formula1>"No Policy,Informal Policy,Partially Written Policy,Written Policy,Approved Written Policy,Not Applicable"</formula1>
    </dataValidation>
    <dataValidation type="list" allowBlank="1" sqref="B3:B7">
      <formula1>"TRUE,FALSE"</formula1>
    </dataValidation>
    <dataValidation type="list" allowBlank="1" sqref="J3:J7">
      <formula1>"Not Implemented,Parts of Policy Implemented,Implemented on Some Systems,Implemented on Most Systems,Implemented on All Systems,Not Applicable"</formula1>
    </dataValidation>
    <dataValidation type="list" allowBlank="1" sqref="L3:L7">
      <formula1>"Not Reported,Parts of Policy Reported,Reported on Some Systems,Reported on Most Systems,Reported on All Systems,Not Applicable"</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s>
  <sheetData>
    <row r="1">
      <c r="A1" s="3" t="s">
        <v>374</v>
      </c>
      <c r="B1" s="3" t="s">
        <v>5</v>
      </c>
    </row>
    <row r="2">
      <c r="A2" s="3" t="s">
        <v>54</v>
      </c>
      <c r="B2" s="3">
        <v>0.0</v>
      </c>
    </row>
    <row r="3">
      <c r="A3" s="3" t="s">
        <v>375</v>
      </c>
      <c r="B3" s="3">
        <v>0.1</v>
      </c>
    </row>
    <row r="4">
      <c r="A4" s="3" t="s">
        <v>376</v>
      </c>
      <c r="B4" s="3">
        <v>0.15</v>
      </c>
    </row>
    <row r="5">
      <c r="A5" s="3" t="s">
        <v>377</v>
      </c>
      <c r="B5" s="3">
        <v>0.2</v>
      </c>
    </row>
    <row r="6">
      <c r="A6" s="3" t="s">
        <v>378</v>
      </c>
      <c r="B6" s="3">
        <v>0.25</v>
      </c>
    </row>
    <row r="7">
      <c r="A7" s="3" t="s">
        <v>379</v>
      </c>
      <c r="B7" s="3">
        <v>0.25</v>
      </c>
    </row>
    <row r="9">
      <c r="A9" s="3" t="s">
        <v>55</v>
      </c>
      <c r="B9" s="3">
        <v>0.0</v>
      </c>
    </row>
    <row r="10">
      <c r="A10" s="3" t="s">
        <v>380</v>
      </c>
      <c r="B10" s="3">
        <v>0.1</v>
      </c>
    </row>
    <row r="11">
      <c r="A11" s="3" t="s">
        <v>381</v>
      </c>
      <c r="B11" s="3">
        <v>0.15</v>
      </c>
    </row>
    <row r="12">
      <c r="A12" s="3" t="s">
        <v>382</v>
      </c>
      <c r="B12" s="3">
        <v>0.2</v>
      </c>
    </row>
    <row r="13">
      <c r="A13" s="3" t="s">
        <v>383</v>
      </c>
      <c r="B13" s="3">
        <v>0.25</v>
      </c>
    </row>
    <row r="15">
      <c r="A15" s="3" t="s">
        <v>56</v>
      </c>
      <c r="B15" s="3">
        <v>0.0</v>
      </c>
    </row>
    <row r="16">
      <c r="A16" s="3" t="s">
        <v>384</v>
      </c>
      <c r="B16" s="3">
        <v>0.1</v>
      </c>
    </row>
    <row r="17">
      <c r="A17" s="3" t="s">
        <v>385</v>
      </c>
      <c r="B17" s="3">
        <v>0.15</v>
      </c>
    </row>
    <row r="18">
      <c r="A18" s="3" t="s">
        <v>386</v>
      </c>
      <c r="B18" s="3">
        <v>0.2</v>
      </c>
    </row>
    <row r="19">
      <c r="A19" s="3" t="s">
        <v>387</v>
      </c>
      <c r="B19" s="3">
        <v>0.25</v>
      </c>
    </row>
    <row r="21">
      <c r="A21" s="3" t="s">
        <v>57</v>
      </c>
      <c r="B21" s="3">
        <v>0.0</v>
      </c>
    </row>
    <row r="22">
      <c r="A22" s="3" t="s">
        <v>388</v>
      </c>
      <c r="B22" s="3">
        <v>0.1</v>
      </c>
    </row>
    <row r="23">
      <c r="A23" s="3" t="s">
        <v>389</v>
      </c>
      <c r="B23" s="3">
        <v>0.15</v>
      </c>
    </row>
    <row r="24">
      <c r="A24" s="3" t="s">
        <v>390</v>
      </c>
      <c r="B24" s="3">
        <v>0.2</v>
      </c>
    </row>
    <row r="25">
      <c r="A25" s="3" t="s">
        <v>391</v>
      </c>
      <c r="B25" s="3">
        <v>0.25</v>
      </c>
    </row>
  </sheetData>
  <drawing r:id="rId1"/>
</worksheet>
</file>