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Users\Никита\Desktop\IBS\"/>
    </mc:Choice>
  </mc:AlternateContent>
  <xr:revisionPtr revIDLastSave="0" documentId="13_ncr:1_{555A1804-F7E9-42F1-B705-3E2EBDBA291A}" xr6:coauthVersionLast="45" xr6:coauthVersionMax="45" xr10:uidLastSave="{00000000-0000-0000-0000-000000000000}"/>
  <bookViews>
    <workbookView xWindow="-120" yWindow="570" windowWidth="29040" windowHeight="15750" xr2:uid="{00000000-000D-0000-FFFF-FFFF00000000}"/>
  </bookViews>
  <sheets>
    <sheet name="Профиль" sheetId="1" r:id="rId1"/>
    <sheet name="Соотвествие профилю" sheetId="2" r:id="rId2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" i="1" l="1"/>
  <c r="K23" i="1"/>
  <c r="G2" i="1"/>
  <c r="J2" i="1" l="1"/>
  <c r="K27" i="1"/>
  <c r="K26" i="1"/>
  <c r="K25" i="1"/>
  <c r="K24" i="1"/>
  <c r="K22" i="1"/>
  <c r="K21" i="1"/>
  <c r="D2" i="1"/>
  <c r="C2" i="1"/>
  <c r="E2" i="1" s="1"/>
  <c r="L30" i="1" l="1"/>
  <c r="N26" i="1" s="1"/>
  <c r="I11" i="1"/>
  <c r="B2" i="2"/>
  <c r="N25" i="1" l="1"/>
  <c r="N24" i="1"/>
  <c r="N21" i="1"/>
  <c r="N22" i="1"/>
  <c r="N23" i="1"/>
  <c r="N27" i="1"/>
  <c r="D4" i="1"/>
  <c r="N28" i="1" l="1"/>
  <c r="A3" i="2"/>
  <c r="A4" i="2"/>
  <c r="A5" i="2"/>
  <c r="A6" i="2"/>
  <c r="A2" i="2"/>
  <c r="D3" i="1"/>
  <c r="D5" i="1"/>
  <c r="D6" i="1"/>
  <c r="C3" i="1"/>
  <c r="C4" i="1"/>
  <c r="C5" i="1"/>
  <c r="C6" i="1"/>
  <c r="E4" i="1" l="1"/>
  <c r="G4" i="1" s="1"/>
  <c r="I13" i="1" s="1"/>
  <c r="E5" i="1"/>
  <c r="G5" i="1" s="1"/>
  <c r="I14" i="1" s="1"/>
  <c r="D2" i="2"/>
  <c r="E3" i="1"/>
  <c r="G3" i="1" s="1"/>
  <c r="I12" i="1" s="1"/>
  <c r="I17" i="1" s="1"/>
  <c r="E6" i="1"/>
  <c r="G6" i="1" s="1"/>
  <c r="I15" i="1" s="1"/>
  <c r="J3" i="1"/>
  <c r="J4" i="1"/>
  <c r="J5" i="1"/>
  <c r="J6" i="1"/>
  <c r="C13" i="1"/>
  <c r="C14" i="1"/>
  <c r="C15" i="1"/>
  <c r="C16" i="1"/>
  <c r="I5" i="1" l="1"/>
  <c r="B5" i="2" s="1"/>
  <c r="D5" i="2" s="1"/>
  <c r="I6" i="1"/>
  <c r="B6" i="2" s="1"/>
  <c r="D6" i="2" s="1"/>
  <c r="I4" i="1"/>
  <c r="B4" i="2" s="1"/>
  <c r="D4" i="2" s="1"/>
  <c r="I3" i="1"/>
  <c r="B3" i="2" s="1"/>
  <c r="D3" i="2" s="1"/>
  <c r="C12" i="1"/>
  <c r="I7" i="1" l="1"/>
  <c r="J7" i="1"/>
  <c r="D12" i="1" l="1"/>
  <c r="D13" i="1" s="1"/>
  <c r="D14" i="1" l="1"/>
  <c r="D15" i="1"/>
  <c r="D16" i="1"/>
  <c r="D17" i="1" l="1"/>
</calcChain>
</file>

<file path=xl/sharedStrings.xml><?xml version="1.0" encoding="utf-8"?>
<sst xmlns="http://schemas.openxmlformats.org/spreadsheetml/2006/main" count="45" uniqueCount="43">
  <si>
    <t>Интенсивность</t>
  </si>
  <si>
    <t>Количество VU</t>
  </si>
  <si>
    <t>% распределения</t>
  </si>
  <si>
    <t>Количестов запросов одним пользователем в минуту</t>
  </si>
  <si>
    <t>Длительность ступени в минутах</t>
  </si>
  <si>
    <t>Коэфициент запаса времени должен равняться 2</t>
  </si>
  <si>
    <t>Всего пользователей на ступени</t>
  </si>
  <si>
    <t>1 ступень</t>
  </si>
  <si>
    <t>2 ступень</t>
  </si>
  <si>
    <t>3 ступень</t>
  </si>
  <si>
    <t>4 ступень</t>
  </si>
  <si>
    <t>5 ступень</t>
  </si>
  <si>
    <t>% повышения нагрузки</t>
  </si>
  <si>
    <t>Операция</t>
  </si>
  <si>
    <t>Пейсинг (сек)</t>
  </si>
  <si>
    <t>Think Time (сек)</t>
  </si>
  <si>
    <t>max. время выполнения одного скрипта (сек)</t>
  </si>
  <si>
    <t>Интенсивность (операций)</t>
  </si>
  <si>
    <t>Scripts Name</t>
  </si>
  <si>
    <t>по профилю</t>
  </si>
  <si>
    <t>по факту</t>
  </si>
  <si>
    <t>% отклонения</t>
  </si>
  <si>
    <t>Ниже расчет количества пользователей  и интенсивности  для 5 ступеней. Расчитывается на основе полученной интенсивности для 100% уровня нагрузки полученного в ячеке I6.</t>
  </si>
  <si>
    <t>Scripts Think time</t>
  </si>
  <si>
    <t>Scripts duration (3 прогона)</t>
  </si>
  <si>
    <t>01_Buy_ticket</t>
  </si>
  <si>
    <t>02_Reservation_delete</t>
  </si>
  <si>
    <t>03_Search_tickets_without_payment</t>
  </si>
  <si>
    <t>04_Buy_ticket_without_check_itenerary</t>
  </si>
  <si>
    <t>05_Check_itenerary</t>
  </si>
  <si>
    <t>Интенсивность в час</t>
  </si>
  <si>
    <t>ВСЕГО</t>
  </si>
  <si>
    <t>Кол-во/час транзакций</t>
  </si>
  <si>
    <t>1. Вход в систему</t>
  </si>
  <si>
    <t>2. Поиск билета</t>
  </si>
  <si>
    <t>3. Выбор рейса</t>
  </si>
  <si>
    <t>4. Оплата билета</t>
  </si>
  <si>
    <t>5. Просмотр брони</t>
  </si>
  <si>
    <t>6. Отмена бронирования билета</t>
  </si>
  <si>
    <t>7. Выход из системы</t>
  </si>
  <si>
    <t>Транзакция</t>
  </si>
  <si>
    <t>Повторений в Биз-операц.</t>
  </si>
  <si>
    <t>%в проф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</si>
</sst>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 tint="-0.34998626667073579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2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2"/>
      <name val="Calibri"/>
      <family val="2"/>
      <charset val="204"/>
      <scheme val="minor"/>
    </font>
    <font>
      <sz val="12"/>
      <color theme="0" tint="-0.34998626667073579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5">
    <xf numFmtId="0" fontId="0" fillId="0" borderId="0" xfId="0"/>
    <xf numFmtId="0" fontId="2" fillId="0" borderId="0" xfId="0" applyFont="1"/>
    <xf numFmtId="0" fontId="0" fillId="0" borderId="2" xfId="0" applyBorder="1"/>
    <xf numFmtId="0" fontId="4" fillId="0" borderId="3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1" fontId="0" fillId="0" borderId="0" xfId="0" applyNumberFormat="1"/>
    <xf numFmtId="9" fontId="0" fillId="0" borderId="0" xfId="1" applyFont="1"/>
    <xf numFmtId="0" fontId="5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" wrapText="1"/>
    </xf>
    <xf numFmtId="0" fontId="6" fillId="0" borderId="2" xfId="0" applyFont="1" applyBorder="1" applyAlignment="1">
      <alignment horizontal="center" wrapText="1"/>
    </xf>
    <xf numFmtId="0" fontId="5" fillId="0" borderId="0" xfId="0" applyFont="1"/>
    <xf numFmtId="0" fontId="5" fillId="0" borderId="0" xfId="0" applyFont="1" applyFill="1" applyBorder="1" applyAlignment="1">
      <alignment horizontal="center" wrapText="1"/>
    </xf>
    <xf numFmtId="0" fontId="5" fillId="2" borderId="2" xfId="0" applyFont="1" applyFill="1" applyBorder="1"/>
    <xf numFmtId="0" fontId="6" fillId="3" borderId="2" xfId="0" applyFont="1" applyFill="1" applyBorder="1"/>
    <xf numFmtId="164" fontId="6" fillId="0" borderId="2" xfId="0" applyNumberFormat="1" applyFont="1" applyBorder="1"/>
    <xf numFmtId="0" fontId="5" fillId="0" borderId="2" xfId="0" applyFont="1" applyBorder="1"/>
    <xf numFmtId="1" fontId="5" fillId="0" borderId="2" xfId="0" applyNumberFormat="1" applyFont="1" applyBorder="1"/>
    <xf numFmtId="9" fontId="5" fillId="0" borderId="2" xfId="1" applyFont="1" applyBorder="1"/>
    <xf numFmtId="0" fontId="7" fillId="0" borderId="2" xfId="0" applyFont="1" applyBorder="1"/>
    <xf numFmtId="9" fontId="5" fillId="0" borderId="2" xfId="0" applyNumberFormat="1" applyFont="1" applyBorder="1"/>
    <xf numFmtId="0" fontId="5" fillId="0" borderId="5" xfId="0" applyFont="1" applyBorder="1" applyAlignment="1">
      <alignment horizontal="center" wrapText="1"/>
    </xf>
    <xf numFmtId="0" fontId="5" fillId="0" borderId="6" xfId="0" applyFont="1" applyBorder="1" applyAlignment="1">
      <alignment horizontal="center" wrapText="1"/>
    </xf>
    <xf numFmtId="0" fontId="7" fillId="0" borderId="0" xfId="0" applyFont="1" applyBorder="1"/>
    <xf numFmtId="0" fontId="5" fillId="0" borderId="0" xfId="0" applyFont="1" applyBorder="1"/>
    <xf numFmtId="1" fontId="5" fillId="0" borderId="0" xfId="0" applyNumberFormat="1" applyFont="1" applyBorder="1"/>
    <xf numFmtId="9" fontId="5" fillId="0" borderId="0" xfId="0" applyNumberFormat="1" applyFont="1" applyBorder="1"/>
    <xf numFmtId="0" fontId="5" fillId="0" borderId="1" xfId="0" applyFont="1" applyBorder="1" applyAlignment="1">
      <alignment horizontal="center" wrapText="1"/>
    </xf>
    <xf numFmtId="0" fontId="5" fillId="0" borderId="0" xfId="0" applyFont="1" applyBorder="1" applyAlignment="1">
      <alignment horizontal="center" wrapText="1"/>
    </xf>
    <xf numFmtId="0" fontId="5" fillId="0" borderId="7" xfId="0" applyFont="1" applyBorder="1" applyAlignment="1">
      <alignment horizontal="center" wrapText="1"/>
    </xf>
    <xf numFmtId="0" fontId="5" fillId="0" borderId="8" xfId="0" applyFont="1" applyBorder="1" applyAlignment="1">
      <alignment horizontal="center" wrapText="1"/>
    </xf>
    <xf numFmtId="0" fontId="5" fillId="0" borderId="2" xfId="0" applyFont="1" applyFill="1" applyBorder="1"/>
    <xf numFmtId="0" fontId="7" fillId="0" borderId="0" xfId="0" applyFont="1"/>
    <xf numFmtId="1" fontId="6" fillId="3" borderId="2" xfId="0" applyNumberFormat="1" applyFont="1" applyFill="1" applyBorder="1"/>
    <xf numFmtId="0" fontId="5" fillId="0" borderId="0" xfId="0" applyFont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Alignment="1">
      <alignment horizontal="center" wrapText="1"/>
    </xf>
    <xf numFmtId="0" fontId="3" fillId="0" borderId="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10" fontId="0" fillId="0" borderId="2" xfId="0" applyNumberFormat="1" applyBorder="1"/>
    <xf numFmtId="0" fontId="0" fillId="2" borderId="0" xfId="0" applyFill="1" applyAlignment="1">
      <alignment horizontal="center"/>
    </xf>
    <xf numFmtId="0" fontId="0" fillId="2" borderId="0" xfId="0" applyFill="1"/>
    <xf numFmtId="10" fontId="0" fillId="0" borderId="0" xfId="0" applyNumberFormat="1"/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0"/>
  <sheetViews>
    <sheetView tabSelected="1" topLeftCell="B1" zoomScaleNormal="100" workbookViewId="0">
      <selection activeCell="L12" sqref="L12"/>
    </sheetView>
  </sheetViews>
  <sheetFormatPr defaultColWidth="8.85546875" defaultRowHeight="15" x14ac:dyDescent="0.25"/>
  <cols>
    <col min="2" max="2" width="49.28515625" customWidth="1"/>
    <col min="3" max="4" width="24.140625" customWidth="1"/>
    <col min="5" max="5" width="16.28515625" style="1" customWidth="1"/>
    <col min="6" max="6" width="16.28515625" customWidth="1"/>
    <col min="7" max="7" width="16.28515625" style="1" customWidth="1"/>
    <col min="8" max="8" width="16.28515625" customWidth="1"/>
    <col min="9" max="9" width="14.85546875" bestFit="1" customWidth="1"/>
    <col min="10" max="10" width="11.85546875" customWidth="1"/>
  </cols>
  <sheetData>
    <row r="1" spans="1:18" ht="79.5" thickBot="1" x14ac:dyDescent="0.3">
      <c r="B1" s="7" t="s">
        <v>13</v>
      </c>
      <c r="C1" s="8" t="s">
        <v>16</v>
      </c>
      <c r="D1" s="8" t="s">
        <v>15</v>
      </c>
      <c r="E1" s="9" t="s">
        <v>14</v>
      </c>
      <c r="F1" s="8" t="s">
        <v>1</v>
      </c>
      <c r="G1" s="9" t="s">
        <v>3</v>
      </c>
      <c r="H1" s="8" t="s">
        <v>4</v>
      </c>
      <c r="I1" s="8" t="s">
        <v>17</v>
      </c>
      <c r="J1" s="8" t="s">
        <v>2</v>
      </c>
      <c r="K1" s="35" t="s">
        <v>6</v>
      </c>
      <c r="L1" s="10"/>
      <c r="M1" s="11" t="s">
        <v>24</v>
      </c>
      <c r="N1" s="11"/>
      <c r="O1" s="11"/>
      <c r="P1" s="10"/>
      <c r="Q1" s="10" t="s">
        <v>23</v>
      </c>
      <c r="R1" s="10"/>
    </row>
    <row r="2" spans="1:18" ht="16.5" thickBot="1" x14ac:dyDescent="0.3">
      <c r="B2" s="3" t="s">
        <v>25</v>
      </c>
      <c r="C2" s="12">
        <f>MAX(M2:O2)</f>
        <v>5.0426000000000002</v>
      </c>
      <c r="D2" s="12">
        <f>Q2</f>
        <v>35.001600000000003</v>
      </c>
      <c r="E2" s="13">
        <f>ROUND(2*(C2+D2),0)</f>
        <v>80</v>
      </c>
      <c r="F2" s="12">
        <v>3</v>
      </c>
      <c r="G2" s="14">
        <f>60/(E2)</f>
        <v>0.75</v>
      </c>
      <c r="H2" s="15">
        <v>20</v>
      </c>
      <c r="I2" s="16">
        <f>ROUND(F2*G2*H2,0)</f>
        <v>45</v>
      </c>
      <c r="J2" s="17">
        <f>F2/K$2</f>
        <v>0.3</v>
      </c>
      <c r="K2" s="15">
        <v>10</v>
      </c>
      <c r="L2" s="10"/>
      <c r="M2" s="15">
        <v>4.6948999999999996</v>
      </c>
      <c r="N2" s="15">
        <v>4.5061</v>
      </c>
      <c r="O2" s="15">
        <v>5.0426000000000002</v>
      </c>
      <c r="P2" s="10"/>
      <c r="Q2" s="15">
        <v>35.001600000000003</v>
      </c>
      <c r="R2" s="10"/>
    </row>
    <row r="3" spans="1:18" ht="16.5" thickBot="1" x14ac:dyDescent="0.3">
      <c r="B3" s="4" t="s">
        <v>26</v>
      </c>
      <c r="C3" s="12">
        <f t="shared" ref="C3:C6" si="0">MAX(M3:O3)</f>
        <v>3.4910000000000001</v>
      </c>
      <c r="D3" s="12">
        <f t="shared" ref="D3:D6" si="1">Q3</f>
        <v>20.0001</v>
      </c>
      <c r="E3" s="13">
        <f t="shared" ref="E3:E6" si="2">ROUND(2*(C3+D3),0)</f>
        <v>47</v>
      </c>
      <c r="F3" s="12">
        <v>1</v>
      </c>
      <c r="G3" s="14">
        <f t="shared" ref="G3:G6" si="3">60/(E3)</f>
        <v>1.2765957446808511</v>
      </c>
      <c r="H3" s="15">
        <v>20</v>
      </c>
      <c r="I3" s="16">
        <f t="shared" ref="I3:I6" si="4">ROUND(F3*G3*H3,0)</f>
        <v>26</v>
      </c>
      <c r="J3" s="17">
        <f t="shared" ref="J3:J6" si="5">F3/K$2</f>
        <v>0.1</v>
      </c>
      <c r="K3" s="10"/>
      <c r="L3" s="10"/>
      <c r="M3" s="15">
        <v>3.3553000000000002</v>
      </c>
      <c r="N3" s="15">
        <v>3.327</v>
      </c>
      <c r="O3" s="15">
        <v>3.4910000000000001</v>
      </c>
      <c r="P3" s="10"/>
      <c r="Q3" s="15">
        <v>20.0001</v>
      </c>
      <c r="R3" s="10"/>
    </row>
    <row r="4" spans="1:18" ht="16.5" thickBot="1" x14ac:dyDescent="0.3">
      <c r="B4" s="3" t="s">
        <v>27</v>
      </c>
      <c r="C4" s="12">
        <f t="shared" si="0"/>
        <v>3.8319000000000001</v>
      </c>
      <c r="D4" s="12">
        <f>Q4</f>
        <v>25.0091</v>
      </c>
      <c r="E4" s="13">
        <f t="shared" si="2"/>
        <v>58</v>
      </c>
      <c r="F4" s="12">
        <v>2</v>
      </c>
      <c r="G4" s="14">
        <f t="shared" si="3"/>
        <v>1.0344827586206897</v>
      </c>
      <c r="H4" s="15">
        <v>20</v>
      </c>
      <c r="I4" s="16">
        <f t="shared" si="4"/>
        <v>41</v>
      </c>
      <c r="J4" s="17">
        <f t="shared" si="5"/>
        <v>0.2</v>
      </c>
      <c r="K4" s="10"/>
      <c r="L4" s="10"/>
      <c r="M4" s="15">
        <v>3.6734</v>
      </c>
      <c r="N4" s="15">
        <v>3.3483000000000001</v>
      </c>
      <c r="O4" s="15">
        <v>3.8319000000000001</v>
      </c>
      <c r="P4" s="10"/>
      <c r="Q4" s="15">
        <v>25.0091</v>
      </c>
      <c r="R4" s="10"/>
    </row>
    <row r="5" spans="1:18" ht="16.5" thickBot="1" x14ac:dyDescent="0.3">
      <c r="B5" s="4" t="s">
        <v>28</v>
      </c>
      <c r="C5" s="12">
        <f t="shared" si="0"/>
        <v>4.3268000000000004</v>
      </c>
      <c r="D5" s="12">
        <f t="shared" si="1"/>
        <v>30.000800000000002</v>
      </c>
      <c r="E5" s="13">
        <f t="shared" si="2"/>
        <v>69</v>
      </c>
      <c r="F5" s="12">
        <v>2</v>
      </c>
      <c r="G5" s="14">
        <f t="shared" si="3"/>
        <v>0.86956521739130432</v>
      </c>
      <c r="H5" s="15">
        <v>20</v>
      </c>
      <c r="I5" s="16">
        <f t="shared" si="4"/>
        <v>35</v>
      </c>
      <c r="J5" s="17">
        <f t="shared" si="5"/>
        <v>0.2</v>
      </c>
      <c r="K5" s="10"/>
      <c r="L5" s="10"/>
      <c r="M5" s="15">
        <v>4.3268000000000004</v>
      </c>
      <c r="N5" s="15">
        <v>4.2744</v>
      </c>
      <c r="O5" s="15">
        <v>4.1070000000000002</v>
      </c>
      <c r="P5" s="10"/>
      <c r="Q5" s="15">
        <v>30.000800000000002</v>
      </c>
      <c r="R5" s="10"/>
    </row>
    <row r="6" spans="1:18" ht="21" customHeight="1" thickBot="1" x14ac:dyDescent="0.3">
      <c r="B6" s="3" t="s">
        <v>29</v>
      </c>
      <c r="C6" s="12">
        <f t="shared" si="0"/>
        <v>3.0754999999999999</v>
      </c>
      <c r="D6" s="12">
        <f t="shared" si="1"/>
        <v>14.997999999999999</v>
      </c>
      <c r="E6" s="13">
        <f t="shared" si="2"/>
        <v>36</v>
      </c>
      <c r="F6" s="12">
        <v>2</v>
      </c>
      <c r="G6" s="14">
        <f t="shared" si="3"/>
        <v>1.6666666666666667</v>
      </c>
      <c r="H6" s="15">
        <v>20</v>
      </c>
      <c r="I6" s="16">
        <f t="shared" si="4"/>
        <v>67</v>
      </c>
      <c r="J6" s="17">
        <f t="shared" si="5"/>
        <v>0.2</v>
      </c>
      <c r="K6" s="10"/>
      <c r="L6" s="10"/>
      <c r="M6" s="15">
        <v>2.9796999999999998</v>
      </c>
      <c r="N6" s="15">
        <v>3.0754999999999999</v>
      </c>
      <c r="O6" s="15">
        <v>2.8546999999999998</v>
      </c>
      <c r="P6" s="10"/>
      <c r="Q6" s="15">
        <v>14.997999999999999</v>
      </c>
      <c r="R6" s="10"/>
    </row>
    <row r="7" spans="1:18" ht="15.75" x14ac:dyDescent="0.25">
      <c r="B7" s="15"/>
      <c r="C7" s="15" t="s">
        <v>5</v>
      </c>
      <c r="D7" s="15"/>
      <c r="E7" s="18"/>
      <c r="F7" s="15"/>
      <c r="G7" s="18"/>
      <c r="H7" s="15"/>
      <c r="I7" s="16">
        <f>SUM(I2:I6)</f>
        <v>214</v>
      </c>
      <c r="J7" s="19">
        <f>SUM(J2:J6)</f>
        <v>1</v>
      </c>
      <c r="K7" s="10"/>
      <c r="L7" s="10"/>
      <c r="M7" s="10"/>
      <c r="N7" s="10"/>
      <c r="O7" s="10"/>
      <c r="P7" s="10"/>
      <c r="Q7" s="10"/>
      <c r="R7" s="10"/>
    </row>
    <row r="8" spans="1:18" ht="15.75" x14ac:dyDescent="0.25">
      <c r="B8" s="20" t="s">
        <v>22</v>
      </c>
      <c r="C8" s="21"/>
      <c r="D8" s="21"/>
      <c r="E8" s="22"/>
      <c r="F8" s="23"/>
      <c r="G8" s="22"/>
      <c r="H8" s="23"/>
      <c r="I8" s="24"/>
      <c r="J8" s="25"/>
      <c r="K8" s="10"/>
      <c r="L8" s="10"/>
      <c r="M8" s="10"/>
      <c r="N8" s="10"/>
      <c r="O8" s="10"/>
      <c r="P8" s="10"/>
      <c r="Q8" s="10"/>
      <c r="R8" s="10"/>
    </row>
    <row r="9" spans="1:18" ht="15.75" x14ac:dyDescent="0.25">
      <c r="B9" s="26"/>
      <c r="C9" s="27"/>
      <c r="D9" s="27"/>
      <c r="E9" s="22"/>
      <c r="F9" s="23"/>
      <c r="G9" s="22"/>
      <c r="H9" s="23"/>
      <c r="I9" s="24"/>
      <c r="J9" s="25"/>
      <c r="K9" s="10"/>
      <c r="L9" s="10"/>
      <c r="M9" s="10"/>
      <c r="N9" s="10"/>
      <c r="O9" s="10"/>
      <c r="P9" s="10"/>
      <c r="Q9" s="10"/>
      <c r="R9" s="10"/>
    </row>
    <row r="10" spans="1:18" ht="15.75" x14ac:dyDescent="0.25">
      <c r="B10" s="28"/>
      <c r="C10" s="29"/>
      <c r="D10" s="29"/>
      <c r="E10" s="22"/>
      <c r="F10" s="23"/>
      <c r="G10" s="22"/>
      <c r="H10" s="23"/>
      <c r="I10" s="34" t="s">
        <v>30</v>
      </c>
      <c r="J10" s="25"/>
      <c r="K10" s="10"/>
      <c r="L10" s="10"/>
      <c r="M10" s="10"/>
      <c r="N10" s="10"/>
      <c r="O10" s="10"/>
      <c r="P10" s="10"/>
      <c r="Q10" s="10"/>
      <c r="R10" s="10"/>
    </row>
    <row r="11" spans="1:18" ht="15.75" x14ac:dyDescent="0.25">
      <c r="A11" s="2"/>
      <c r="B11" s="30" t="s">
        <v>1</v>
      </c>
      <c r="C11" s="15" t="s">
        <v>12</v>
      </c>
      <c r="D11" s="13" t="s">
        <v>0</v>
      </c>
      <c r="E11" s="31"/>
      <c r="F11" s="10"/>
      <c r="G11" s="31"/>
      <c r="H11" s="10"/>
      <c r="I11" s="15">
        <f>ROUND(G2*F2*60,0)</f>
        <v>135</v>
      </c>
      <c r="J11" s="10"/>
      <c r="K11" s="10"/>
      <c r="L11" s="10"/>
      <c r="M11" s="10"/>
      <c r="N11" s="10"/>
      <c r="O11" s="10"/>
      <c r="P11" s="10"/>
      <c r="Q11" s="10"/>
      <c r="R11" s="10"/>
    </row>
    <row r="12" spans="1:18" ht="15.75" x14ac:dyDescent="0.25">
      <c r="A12" s="2" t="s">
        <v>7</v>
      </c>
      <c r="B12" s="15">
        <v>10</v>
      </c>
      <c r="C12" s="17">
        <f>B12/K$2</f>
        <v>1</v>
      </c>
      <c r="D12" s="32">
        <f>I7</f>
        <v>214</v>
      </c>
      <c r="E12" s="31"/>
      <c r="F12" s="10"/>
      <c r="G12" s="31"/>
      <c r="H12" s="10"/>
      <c r="I12" s="15">
        <f t="shared" ref="I12:I15" si="6">ROUND(G3*F3*60,0)</f>
        <v>77</v>
      </c>
      <c r="J12" s="10"/>
      <c r="K12" s="10"/>
      <c r="L12" s="10"/>
      <c r="M12" s="10"/>
      <c r="N12" s="10"/>
      <c r="O12" s="10"/>
      <c r="P12" s="10"/>
      <c r="Q12" s="10"/>
      <c r="R12" s="10"/>
    </row>
    <row r="13" spans="1:18" ht="15.75" x14ac:dyDescent="0.25">
      <c r="A13" s="2" t="s">
        <v>8</v>
      </c>
      <c r="B13" s="15">
        <v>20</v>
      </c>
      <c r="C13" s="17">
        <f t="shared" ref="C13:C16" si="7">B13/K$2</f>
        <v>2</v>
      </c>
      <c r="D13" s="13">
        <f>D$12*C13</f>
        <v>428</v>
      </c>
      <c r="E13" s="31"/>
      <c r="F13" s="10"/>
      <c r="G13" s="31"/>
      <c r="H13" s="10"/>
      <c r="I13" s="15">
        <f t="shared" si="6"/>
        <v>124</v>
      </c>
      <c r="J13" s="10"/>
      <c r="K13" s="10"/>
      <c r="L13" s="10"/>
      <c r="M13" s="10"/>
      <c r="N13" s="10"/>
      <c r="O13" s="10"/>
      <c r="P13" s="10"/>
      <c r="Q13" s="10"/>
      <c r="R13" s="10"/>
    </row>
    <row r="14" spans="1:18" ht="15.75" x14ac:dyDescent="0.25">
      <c r="A14" s="2" t="s">
        <v>9</v>
      </c>
      <c r="B14" s="15">
        <v>30</v>
      </c>
      <c r="C14" s="17">
        <f t="shared" si="7"/>
        <v>3</v>
      </c>
      <c r="D14" s="13">
        <f t="shared" ref="D14:D16" si="8">D$12*C14</f>
        <v>642</v>
      </c>
      <c r="E14" s="31"/>
      <c r="F14" s="10"/>
      <c r="G14" s="31"/>
      <c r="H14" s="10"/>
      <c r="I14" s="15">
        <f t="shared" si="6"/>
        <v>104</v>
      </c>
      <c r="J14" s="10"/>
      <c r="K14" s="10"/>
      <c r="L14" s="10"/>
      <c r="M14" s="10"/>
      <c r="N14" s="10"/>
      <c r="O14" s="10"/>
      <c r="P14" s="10"/>
      <c r="Q14" s="10"/>
      <c r="R14" s="10"/>
    </row>
    <row r="15" spans="1:18" ht="15.75" x14ac:dyDescent="0.25">
      <c r="A15" s="2" t="s">
        <v>10</v>
      </c>
      <c r="B15" s="15">
        <v>40</v>
      </c>
      <c r="C15" s="17">
        <f t="shared" si="7"/>
        <v>4</v>
      </c>
      <c r="D15" s="13">
        <f t="shared" si="8"/>
        <v>856</v>
      </c>
      <c r="E15" s="31"/>
      <c r="F15" s="10"/>
      <c r="G15" s="31"/>
      <c r="H15" s="10"/>
      <c r="I15" s="15">
        <f t="shared" si="6"/>
        <v>200</v>
      </c>
      <c r="J15" s="10"/>
      <c r="K15" s="10"/>
      <c r="L15" s="10"/>
      <c r="M15" s="10"/>
      <c r="N15" s="10"/>
      <c r="O15" s="10"/>
      <c r="P15" s="10"/>
      <c r="Q15" s="10"/>
      <c r="R15" s="10"/>
    </row>
    <row r="16" spans="1:18" ht="15.75" x14ac:dyDescent="0.25">
      <c r="A16" s="2" t="s">
        <v>11</v>
      </c>
      <c r="B16" s="15">
        <v>50</v>
      </c>
      <c r="C16" s="17">
        <f t="shared" si="7"/>
        <v>5</v>
      </c>
      <c r="D16" s="13">
        <f t="shared" si="8"/>
        <v>1070</v>
      </c>
      <c r="E16" s="31"/>
      <c r="F16" s="10"/>
      <c r="G16" s="31"/>
      <c r="H16" s="10"/>
      <c r="I16" s="33" t="s">
        <v>31</v>
      </c>
      <c r="J16" s="10"/>
      <c r="K16" s="10"/>
      <c r="L16" s="10"/>
      <c r="M16" s="10"/>
      <c r="N16" s="10"/>
      <c r="O16" s="10"/>
      <c r="P16" s="10"/>
      <c r="Q16" s="10"/>
    </row>
    <row r="17" spans="2:18" ht="15.75" x14ac:dyDescent="0.25">
      <c r="B17" s="10"/>
      <c r="C17" s="10"/>
      <c r="D17" s="13">
        <f>SUM(D12:D16)</f>
        <v>3210</v>
      </c>
      <c r="E17" s="31"/>
      <c r="F17" s="10"/>
      <c r="G17" s="31"/>
      <c r="H17" s="10"/>
      <c r="I17" s="15">
        <f>SUM(I12,I13,I14,I15,I11)</f>
        <v>640</v>
      </c>
      <c r="J17" s="10"/>
      <c r="K17" s="10"/>
      <c r="L17" s="10"/>
      <c r="M17" s="10"/>
      <c r="N17" s="10"/>
      <c r="O17" s="10"/>
      <c r="P17" s="10"/>
      <c r="Q17" s="10"/>
      <c r="R17" s="10"/>
    </row>
    <row r="20" spans="2:18" x14ac:dyDescent="0.25">
      <c r="G20" s="38" t="s">
        <v>40</v>
      </c>
      <c r="H20" s="37"/>
      <c r="I20" s="40" t="s">
        <v>41</v>
      </c>
      <c r="J20" s="40"/>
      <c r="K20" s="39" t="s">
        <v>32</v>
      </c>
      <c r="L20" s="39"/>
      <c r="M20" s="39"/>
      <c r="N20" t="s">
        <v>42</v>
      </c>
    </row>
    <row r="21" spans="2:18" x14ac:dyDescent="0.25">
      <c r="G21" s="36" t="s">
        <v>33</v>
      </c>
      <c r="H21" s="36"/>
      <c r="I21" s="36">
        <v>5</v>
      </c>
      <c r="J21" s="36"/>
      <c r="K21" s="36">
        <f>SUM(I2:I6)*3</f>
        <v>642</v>
      </c>
      <c r="L21" s="36"/>
      <c r="M21" s="36"/>
      <c r="N21" s="41">
        <f>K21/L30</f>
        <v>0.23413566739606126</v>
      </c>
    </row>
    <row r="22" spans="2:18" x14ac:dyDescent="0.25">
      <c r="G22" s="36" t="s">
        <v>34</v>
      </c>
      <c r="H22" s="36"/>
      <c r="I22" s="36">
        <v>3</v>
      </c>
      <c r="J22" s="36"/>
      <c r="K22" s="36">
        <f>SUM(I2,I4,I5)*3</f>
        <v>363</v>
      </c>
      <c r="L22" s="36"/>
      <c r="M22" s="36"/>
      <c r="N22" s="41">
        <f>K22/L30</f>
        <v>0.13238512035010941</v>
      </c>
    </row>
    <row r="23" spans="2:18" x14ac:dyDescent="0.25">
      <c r="G23" s="36" t="s">
        <v>35</v>
      </c>
      <c r="H23" s="36"/>
      <c r="I23" s="36">
        <v>3</v>
      </c>
      <c r="J23" s="36"/>
      <c r="K23" s="36">
        <f>SUM(I2,I4,I5)*3</f>
        <v>363</v>
      </c>
      <c r="L23" s="36"/>
      <c r="M23" s="36"/>
      <c r="N23" s="41">
        <f>K23/L30</f>
        <v>0.13238512035010941</v>
      </c>
    </row>
    <row r="24" spans="2:18" x14ac:dyDescent="0.25">
      <c r="G24" s="36" t="s">
        <v>36</v>
      </c>
      <c r="H24" s="36"/>
      <c r="I24" s="36">
        <v>2</v>
      </c>
      <c r="J24" s="36"/>
      <c r="K24" s="36">
        <f>SUM(I2,I5)*3</f>
        <v>240</v>
      </c>
      <c r="L24" s="36"/>
      <c r="M24" s="36"/>
      <c r="N24" s="41">
        <f>K24/L30</f>
        <v>8.7527352297592995E-2</v>
      </c>
    </row>
    <row r="25" spans="2:18" x14ac:dyDescent="0.25">
      <c r="G25" s="36" t="s">
        <v>37</v>
      </c>
      <c r="H25" s="36"/>
      <c r="I25" s="36">
        <v>3</v>
      </c>
      <c r="J25" s="36"/>
      <c r="K25" s="36">
        <f>SUM(I2,I6,I3)*3</f>
        <v>414</v>
      </c>
      <c r="L25" s="36"/>
      <c r="M25" s="36"/>
      <c r="N25" s="41">
        <f>K25/L30</f>
        <v>0.15098468271334792</v>
      </c>
    </row>
    <row r="26" spans="2:18" x14ac:dyDescent="0.25">
      <c r="G26" s="36" t="s">
        <v>38</v>
      </c>
      <c r="H26" s="36"/>
      <c r="I26" s="36">
        <v>1</v>
      </c>
      <c r="J26" s="36"/>
      <c r="K26" s="36">
        <f>I3*3</f>
        <v>78</v>
      </c>
      <c r="L26" s="36"/>
      <c r="M26" s="36"/>
      <c r="N26" s="41">
        <f>K26/L30</f>
        <v>2.8446389496717725E-2</v>
      </c>
    </row>
    <row r="27" spans="2:18" x14ac:dyDescent="0.25">
      <c r="G27" s="36" t="s">
        <v>39</v>
      </c>
      <c r="H27" s="36"/>
      <c r="I27" s="36">
        <v>5</v>
      </c>
      <c r="J27" s="36"/>
      <c r="K27" s="36">
        <f>SUM(I2:I6)*3</f>
        <v>642</v>
      </c>
      <c r="L27" s="36"/>
      <c r="M27" s="36"/>
      <c r="N27" s="41">
        <f>K27/L30</f>
        <v>0.23413566739606126</v>
      </c>
    </row>
    <row r="28" spans="2:18" x14ac:dyDescent="0.25">
      <c r="N28" s="44">
        <f>SUM(N21:N27)</f>
        <v>1</v>
      </c>
    </row>
    <row r="29" spans="2:18" x14ac:dyDescent="0.25">
      <c r="L29" s="42" t="s">
        <v>31</v>
      </c>
    </row>
    <row r="30" spans="2:18" x14ac:dyDescent="0.25">
      <c r="L30" s="43">
        <f>SUM(K21:M27)</f>
        <v>2742</v>
      </c>
    </row>
  </sheetData>
  <mergeCells count="26">
    <mergeCell ref="K23:M23"/>
    <mergeCell ref="K24:M24"/>
    <mergeCell ref="K25:M25"/>
    <mergeCell ref="K26:M26"/>
    <mergeCell ref="K27:M27"/>
    <mergeCell ref="I23:J23"/>
    <mergeCell ref="I24:J24"/>
    <mergeCell ref="I25:J25"/>
    <mergeCell ref="I26:J26"/>
    <mergeCell ref="I27:J27"/>
    <mergeCell ref="G23:H23"/>
    <mergeCell ref="G24:H24"/>
    <mergeCell ref="G25:H25"/>
    <mergeCell ref="G26:H26"/>
    <mergeCell ref="G27:H27"/>
    <mergeCell ref="B8:D10"/>
    <mergeCell ref="M1:O1"/>
    <mergeCell ref="G21:H21"/>
    <mergeCell ref="G22:H22"/>
    <mergeCell ref="G20:H20"/>
    <mergeCell ref="I21:J21"/>
    <mergeCell ref="I22:J22"/>
    <mergeCell ref="I20:J20"/>
    <mergeCell ref="K20:M20"/>
    <mergeCell ref="K21:M21"/>
    <mergeCell ref="K22:M2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6"/>
  <sheetViews>
    <sheetView workbookViewId="0">
      <selection activeCell="B2" sqref="B2"/>
    </sheetView>
  </sheetViews>
  <sheetFormatPr defaultColWidth="8.85546875" defaultRowHeight="15" x14ac:dyDescent="0.25"/>
  <cols>
    <col min="1" max="1" width="26.85546875" customWidth="1"/>
  </cols>
  <sheetData>
    <row r="1" spans="1:4" x14ac:dyDescent="0.25">
      <c r="A1" t="s">
        <v>18</v>
      </c>
      <c r="B1" t="s">
        <v>19</v>
      </c>
      <c r="C1" t="s">
        <v>20</v>
      </c>
      <c r="D1" t="s">
        <v>21</v>
      </c>
    </row>
    <row r="2" spans="1:4" x14ac:dyDescent="0.25">
      <c r="A2" t="str">
        <f>Профиль!B2</f>
        <v>01_Buy_ticket</v>
      </c>
      <c r="B2" s="5">
        <f>Профиль!I2</f>
        <v>45</v>
      </c>
      <c r="D2" s="6" t="e">
        <f>1-B2/C2</f>
        <v>#DIV/0!</v>
      </c>
    </row>
    <row r="3" spans="1:4" x14ac:dyDescent="0.25">
      <c r="A3" t="str">
        <f>Профиль!B3</f>
        <v>02_Reservation_delete</v>
      </c>
      <c r="B3" s="5">
        <f>Профиль!I3</f>
        <v>26</v>
      </c>
      <c r="D3" s="6" t="e">
        <f t="shared" ref="D3:D6" si="0">1-B3/C3</f>
        <v>#DIV/0!</v>
      </c>
    </row>
    <row r="4" spans="1:4" x14ac:dyDescent="0.25">
      <c r="A4" t="str">
        <f>Профиль!B4</f>
        <v>03_Search_tickets_without_payment</v>
      </c>
      <c r="B4" s="5">
        <f>Профиль!I4</f>
        <v>41</v>
      </c>
      <c r="D4" s="6" t="e">
        <f t="shared" si="0"/>
        <v>#DIV/0!</v>
      </c>
    </row>
    <row r="5" spans="1:4" x14ac:dyDescent="0.25">
      <c r="A5" t="str">
        <f>Профиль!B5</f>
        <v>04_Buy_ticket_without_check_itenerary</v>
      </c>
      <c r="B5" s="5">
        <f>Профиль!I5</f>
        <v>35</v>
      </c>
      <c r="D5" s="6" t="e">
        <f t="shared" si="0"/>
        <v>#DIV/0!</v>
      </c>
    </row>
    <row r="6" spans="1:4" x14ac:dyDescent="0.25">
      <c r="A6" t="str">
        <f>Профиль!B6</f>
        <v>05_Check_itenerary</v>
      </c>
      <c r="B6" s="5">
        <f>Профиль!I6</f>
        <v>67</v>
      </c>
      <c r="D6" s="6" t="e">
        <f t="shared" si="0"/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Профиль</vt:lpstr>
      <vt:lpstr>Соотвествие профилю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Аплана</dc:creator>
  <cp:lastModifiedBy>Никита</cp:lastModifiedBy>
  <dcterms:created xsi:type="dcterms:W3CDTF">2019-04-02T21:45:21Z</dcterms:created>
  <dcterms:modified xsi:type="dcterms:W3CDTF">2020-07-23T22:46:58Z</dcterms:modified>
</cp:coreProperties>
</file>